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6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25725"/>
</workbook>
</file>

<file path=xl/calcChain.xml><?xml version="1.0" encoding="utf-8"?>
<calcChain xmlns="http://schemas.openxmlformats.org/spreadsheetml/2006/main">
  <c r="H9" i="12"/>
  <c r="H8"/>
  <c r="H7"/>
  <c r="H6"/>
  <c r="H5"/>
  <c r="H4"/>
  <c r="H3"/>
  <c r="H2"/>
  <c r="G6" i="9"/>
  <c r="G5"/>
  <c r="F6"/>
  <c r="F5"/>
  <c r="F4"/>
  <c r="F3"/>
  <c r="F2"/>
  <c r="D6"/>
  <c r="D5"/>
  <c r="D4"/>
  <c r="D3"/>
  <c r="D2"/>
  <c r="H31" i="8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29"/>
  <c r="E28"/>
  <c r="E26"/>
  <c r="E25"/>
  <c r="E24"/>
  <c r="E23"/>
  <c r="E22"/>
  <c r="E19"/>
  <c r="E18"/>
  <c r="E17"/>
  <c r="E16"/>
  <c r="E14"/>
  <c r="E13"/>
  <c r="E12"/>
  <c r="E11"/>
  <c r="E9"/>
  <c r="E8"/>
  <c r="E7"/>
  <c r="E6"/>
  <c r="E5"/>
  <c r="E4"/>
  <c r="E3"/>
  <c r="E2"/>
  <c r="H21" i="7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19"/>
  <c r="E18"/>
  <c r="E17"/>
  <c r="E14"/>
  <c r="E13"/>
  <c r="E12"/>
  <c r="E10"/>
  <c r="E9"/>
  <c r="E8"/>
  <c r="E7"/>
  <c r="E6"/>
  <c r="E4"/>
  <c r="E3"/>
  <c r="E2"/>
  <c r="N55" i="2"/>
  <c r="O54"/>
  <c r="N54"/>
  <c r="O53"/>
  <c r="N53"/>
  <c r="O52"/>
  <c r="N52"/>
  <c r="O51"/>
  <c r="N51"/>
  <c r="O50"/>
  <c r="N50"/>
  <c r="O16"/>
  <c r="N16"/>
  <c r="O15"/>
  <c r="O20" s="1"/>
  <c r="N15"/>
  <c r="O14"/>
  <c r="N14"/>
  <c r="N20" s="1"/>
  <c r="R59"/>
  <c r="Q59"/>
  <c r="R55"/>
  <c r="Q55"/>
  <c r="R54"/>
  <c r="Q54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"/>
  <c r="Q3"/>
  <c r="L59"/>
  <c r="K58"/>
  <c r="K55"/>
  <c r="M55" s="1"/>
  <c r="M54"/>
  <c r="L54"/>
  <c r="K54"/>
  <c r="M53"/>
  <c r="L53"/>
  <c r="K53"/>
  <c r="L52"/>
  <c r="L56" s="1"/>
  <c r="L57" s="1"/>
  <c r="K52"/>
  <c r="M52" s="1"/>
  <c r="L51"/>
  <c r="K51"/>
  <c r="K56" s="1"/>
  <c r="M50"/>
  <c r="L50"/>
  <c r="L63" s="1"/>
  <c r="K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6"/>
  <c r="M25"/>
  <c r="M24"/>
  <c r="M23"/>
  <c r="M19"/>
  <c r="M18"/>
  <c r="M17"/>
  <c r="L16"/>
  <c r="K16"/>
  <c r="M16" s="1"/>
  <c r="M15"/>
  <c r="L15"/>
  <c r="K15"/>
  <c r="K59" s="1"/>
  <c r="M14"/>
  <c r="L14"/>
  <c r="L20" s="1"/>
  <c r="L21" s="1"/>
  <c r="K14"/>
  <c r="K20" s="1"/>
  <c r="M13"/>
  <c r="M12"/>
  <c r="M11"/>
  <c r="M10"/>
  <c r="M9"/>
  <c r="M8"/>
  <c r="M7"/>
  <c r="M6"/>
  <c r="M5"/>
  <c r="M4"/>
  <c r="M3"/>
  <c r="F3" i="13"/>
  <c r="C2"/>
  <c r="F25" i="5"/>
  <c r="F27" s="1"/>
  <c r="F29" s="1"/>
  <c r="F28"/>
  <c r="F15"/>
  <c r="E14" i="10"/>
  <c r="E12"/>
  <c r="E11"/>
  <c r="E10"/>
  <c r="E8"/>
  <c r="E7"/>
  <c r="E6"/>
  <c r="E5"/>
  <c r="E4"/>
  <c r="E3"/>
  <c r="E2"/>
  <c r="G27" i="6"/>
  <c r="G26"/>
  <c r="G25"/>
  <c r="G24"/>
  <c r="G23"/>
  <c r="G22"/>
  <c r="G20"/>
  <c r="G19"/>
  <c r="G18"/>
  <c r="G17"/>
  <c r="G16"/>
  <c r="G15"/>
  <c r="G14"/>
  <c r="G13"/>
  <c r="G12"/>
  <c r="G11"/>
  <c r="G9"/>
  <c r="G8"/>
  <c r="G7"/>
  <c r="G6"/>
  <c r="G5"/>
  <c r="G4"/>
  <c r="G3"/>
  <c r="G2"/>
  <c r="F21"/>
  <c r="F10"/>
  <c r="E52" i="1"/>
  <c r="E24"/>
  <c r="E20"/>
  <c r="E14"/>
  <c r="E7"/>
  <c r="E10" i="8" l="1"/>
  <c r="E30" s="1"/>
  <c r="E31" s="1"/>
  <c r="E20"/>
  <c r="E15"/>
  <c r="E27"/>
  <c r="E21"/>
  <c r="E5" i="7"/>
  <c r="E16" s="1"/>
  <c r="E11"/>
  <c r="E15"/>
  <c r="E20"/>
  <c r="E21" s="1"/>
  <c r="N21" i="2"/>
  <c r="Q21" s="1"/>
  <c r="Q20"/>
  <c r="O21"/>
  <c r="R21" s="1"/>
  <c r="R20"/>
  <c r="K21"/>
  <c r="M20"/>
  <c r="K57"/>
  <c r="M57" s="1"/>
  <c r="M56"/>
  <c r="L61"/>
  <c r="L62"/>
  <c r="L58"/>
  <c r="L60"/>
  <c r="K60"/>
  <c r="M51"/>
  <c r="E9" i="10"/>
  <c r="E13" s="1"/>
  <c r="F28" i="6"/>
  <c r="E22" i="1"/>
  <c r="F4" i="13"/>
  <c r="G9" i="12"/>
  <c r="G8"/>
  <c r="G7"/>
  <c r="G6"/>
  <c r="G5"/>
  <c r="G4"/>
  <c r="G3"/>
  <c r="G2"/>
  <c r="D26" i="8"/>
  <c r="D25"/>
  <c r="D24"/>
  <c r="D23"/>
  <c r="D22"/>
  <c r="D19"/>
  <c r="D18"/>
  <c r="D17"/>
  <c r="D16"/>
  <c r="D14"/>
  <c r="D13"/>
  <c r="D12"/>
  <c r="D11"/>
  <c r="D9"/>
  <c r="D8"/>
  <c r="D7"/>
  <c r="D6"/>
  <c r="D5"/>
  <c r="D4"/>
  <c r="D3"/>
  <c r="D2"/>
  <c r="D19" i="7"/>
  <c r="D18"/>
  <c r="D17"/>
  <c r="D14"/>
  <c r="D13"/>
  <c r="D12"/>
  <c r="D10"/>
  <c r="D9"/>
  <c r="D8"/>
  <c r="D7"/>
  <c r="D6"/>
  <c r="D4"/>
  <c r="D3"/>
  <c r="D2"/>
  <c r="C63" i="2"/>
  <c r="C62"/>
  <c r="C61"/>
  <c r="B61"/>
  <c r="C60"/>
  <c r="B60"/>
  <c r="C59"/>
  <c r="B59"/>
  <c r="H58"/>
  <c r="C58"/>
  <c r="B58"/>
  <c r="O63"/>
  <c r="G4" i="9"/>
  <c r="E4"/>
  <c r="N59" i="2"/>
  <c r="E3" i="9" s="1"/>
  <c r="O60" i="2"/>
  <c r="R60" s="1"/>
  <c r="O62"/>
  <c r="H55"/>
  <c r="I54"/>
  <c r="H54"/>
  <c r="J54" s="1"/>
  <c r="I53"/>
  <c r="H53"/>
  <c r="J53" s="1"/>
  <c r="I52"/>
  <c r="J52" s="1"/>
  <c r="H52"/>
  <c r="I51"/>
  <c r="H51"/>
  <c r="I50"/>
  <c r="I63" s="1"/>
  <c r="H50"/>
  <c r="J50" s="1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6"/>
  <c r="J25"/>
  <c r="J24"/>
  <c r="J23"/>
  <c r="J19"/>
  <c r="J18"/>
  <c r="J17"/>
  <c r="I16"/>
  <c r="H16"/>
  <c r="J16" s="1"/>
  <c r="I15"/>
  <c r="H15"/>
  <c r="J15" s="1"/>
  <c r="I14"/>
  <c r="I62" s="1"/>
  <c r="H14"/>
  <c r="J13"/>
  <c r="J12"/>
  <c r="J11"/>
  <c r="J10"/>
  <c r="J9"/>
  <c r="J8"/>
  <c r="J7"/>
  <c r="J6"/>
  <c r="J5"/>
  <c r="J4"/>
  <c r="J3"/>
  <c r="K61" l="1"/>
  <c r="M21"/>
  <c r="E15" i="10"/>
  <c r="I58" i="2"/>
  <c r="I59"/>
  <c r="I60"/>
  <c r="N58"/>
  <c r="N60"/>
  <c r="C4" i="9"/>
  <c r="H59" i="2"/>
  <c r="O58"/>
  <c r="O59"/>
  <c r="G3" i="9" s="1"/>
  <c r="D28" i="8"/>
  <c r="H60" i="2"/>
  <c r="C2" i="9"/>
  <c r="D29" i="8"/>
  <c r="I56" i="2"/>
  <c r="J51"/>
  <c r="J14"/>
  <c r="J55"/>
  <c r="D27" i="8"/>
  <c r="D10"/>
  <c r="D15"/>
  <c r="D20"/>
  <c r="D5" i="7"/>
  <c r="D20" s="1"/>
  <c r="D15"/>
  <c r="D11"/>
  <c r="H20" i="2"/>
  <c r="H56"/>
  <c r="I20"/>
  <c r="D16" i="7" l="1"/>
  <c r="G2" i="9"/>
  <c r="R58" i="2"/>
  <c r="E2" i="9"/>
  <c r="Q58" i="2"/>
  <c r="E5" i="9"/>
  <c r="Q60" i="2"/>
  <c r="D21" i="8"/>
  <c r="D21" i="7"/>
  <c r="I57" i="2"/>
  <c r="C3" i="9"/>
  <c r="I21" i="2"/>
  <c r="D30" i="8"/>
  <c r="C5" i="9"/>
  <c r="J20" i="2"/>
  <c r="H21"/>
  <c r="J56"/>
  <c r="H57"/>
  <c r="I61" l="1"/>
  <c r="J57"/>
  <c r="H61"/>
  <c r="C6" i="9" s="1"/>
  <c r="D31" i="8"/>
  <c r="J21" i="2"/>
  <c r="C3" i="13" l="1"/>
  <c r="E28" i="5"/>
  <c r="E27"/>
  <c r="E29" s="1"/>
  <c r="E15"/>
  <c r="D14" i="10"/>
  <c r="F14" s="1"/>
  <c r="D12"/>
  <c r="F12" s="1"/>
  <c r="D11"/>
  <c r="F11" s="1"/>
  <c r="D10"/>
  <c r="F10" s="1"/>
  <c r="D8"/>
  <c r="F8" s="1"/>
  <c r="D7"/>
  <c r="F7" s="1"/>
  <c r="D6"/>
  <c r="F6" s="1"/>
  <c r="D4"/>
  <c r="F4" s="1"/>
  <c r="D3"/>
  <c r="F3" s="1"/>
  <c r="D2"/>
  <c r="F2" s="1"/>
  <c r="E21" i="6"/>
  <c r="E10"/>
  <c r="G10" s="1"/>
  <c r="D52" i="1"/>
  <c r="D24"/>
  <c r="D20"/>
  <c r="D14"/>
  <c r="D7"/>
  <c r="C52"/>
  <c r="B52"/>
  <c r="C24"/>
  <c r="B24"/>
  <c r="D15" i="5"/>
  <c r="C15"/>
  <c r="B15"/>
  <c r="F8" i="13"/>
  <c r="F7"/>
  <c r="C7"/>
  <c r="F6"/>
  <c r="C6"/>
  <c r="F5"/>
  <c r="C5"/>
  <c r="C4"/>
  <c r="B27" i="5"/>
  <c r="C27"/>
  <c r="D27"/>
  <c r="E55" i="2"/>
  <c r="F54"/>
  <c r="E54"/>
  <c r="E53"/>
  <c r="F52"/>
  <c r="E52"/>
  <c r="F51"/>
  <c r="F56" s="1"/>
  <c r="F57" s="1"/>
  <c r="E51"/>
  <c r="F50"/>
  <c r="E50"/>
  <c r="E56" s="1"/>
  <c r="E57" s="1"/>
  <c r="F16"/>
  <c r="E16"/>
  <c r="B4" i="9" s="1"/>
  <c r="F15" i="2"/>
  <c r="E15"/>
  <c r="F14"/>
  <c r="E14"/>
  <c r="D5" i="10" l="1"/>
  <c r="G21" i="6"/>
  <c r="F63" i="2"/>
  <c r="E60"/>
  <c r="B5" i="9" s="1"/>
  <c r="E58" i="2"/>
  <c r="B2" i="9" s="1"/>
  <c r="F20" i="2"/>
  <c r="F21" s="1"/>
  <c r="F61" s="1"/>
  <c r="F62"/>
  <c r="F60"/>
  <c r="F58"/>
  <c r="E20"/>
  <c r="E21" s="1"/>
  <c r="E61" s="1"/>
  <c r="B6" i="9" s="1"/>
  <c r="E59" i="2"/>
  <c r="B3" i="9" s="1"/>
  <c r="F59" i="2"/>
  <c r="E28" i="6"/>
  <c r="G28" s="1"/>
  <c r="D22" i="1"/>
  <c r="D9" i="10" l="1"/>
  <c r="F9" s="1"/>
  <c r="F5"/>
  <c r="C21" i="6"/>
  <c r="D21"/>
  <c r="D10"/>
  <c r="C10"/>
  <c r="D13" i="10" l="1"/>
  <c r="F13" s="1"/>
  <c r="B20" i="1"/>
  <c r="C20"/>
  <c r="B14"/>
  <c r="C14"/>
  <c r="B7"/>
  <c r="C7"/>
  <c r="D15" i="10" l="1"/>
  <c r="F15" s="1"/>
  <c r="D28" i="5"/>
  <c r="C28"/>
  <c r="C29" s="1"/>
  <c r="B28"/>
  <c r="B29" s="1"/>
  <c r="C28" i="6"/>
  <c r="D28"/>
  <c r="D29" i="5" l="1"/>
  <c r="B22" i="1"/>
  <c r="C22"/>
  <c r="B6" i="10" l="1"/>
  <c r="C6"/>
  <c r="B7"/>
  <c r="C7"/>
  <c r="B8"/>
  <c r="C8"/>
  <c r="B3"/>
  <c r="C3"/>
  <c r="B4"/>
  <c r="C4"/>
  <c r="I6" i="12" l="1"/>
  <c r="F2"/>
  <c r="I2"/>
  <c r="F3"/>
  <c r="I3"/>
  <c r="F4"/>
  <c r="I4"/>
  <c r="F5"/>
  <c r="I5"/>
  <c r="F6"/>
  <c r="F7"/>
  <c r="I7"/>
  <c r="F8"/>
  <c r="I8"/>
  <c r="F9"/>
  <c r="I9"/>
  <c r="E9"/>
  <c r="E8"/>
  <c r="E7"/>
  <c r="E6"/>
  <c r="E5"/>
  <c r="E4"/>
  <c r="E3"/>
  <c r="E2"/>
  <c r="B10" i="10"/>
  <c r="C10"/>
  <c r="B11"/>
  <c r="C11"/>
  <c r="B12"/>
  <c r="C12"/>
  <c r="B14"/>
  <c r="C14"/>
  <c r="I2" i="8" l="1"/>
  <c r="I3"/>
  <c r="I4"/>
  <c r="I5"/>
  <c r="I6"/>
  <c r="I7"/>
  <c r="I8"/>
  <c r="I9"/>
  <c r="I11"/>
  <c r="I12"/>
  <c r="I13"/>
  <c r="I14"/>
  <c r="I16"/>
  <c r="I17"/>
  <c r="I18"/>
  <c r="I19"/>
  <c r="I22"/>
  <c r="I23"/>
  <c r="I24"/>
  <c r="I25"/>
  <c r="I26"/>
  <c r="I29"/>
  <c r="F26"/>
  <c r="J26" s="1"/>
  <c r="F25"/>
  <c r="J25" s="1"/>
  <c r="F24"/>
  <c r="F23"/>
  <c r="F22"/>
  <c r="F19"/>
  <c r="F18"/>
  <c r="F17"/>
  <c r="J17" s="1"/>
  <c r="F16"/>
  <c r="F14"/>
  <c r="F13"/>
  <c r="F12"/>
  <c r="F11"/>
  <c r="F9"/>
  <c r="F8"/>
  <c r="F7"/>
  <c r="F6"/>
  <c r="F5"/>
  <c r="F4"/>
  <c r="F3"/>
  <c r="F2"/>
  <c r="C29"/>
  <c r="C28"/>
  <c r="C26"/>
  <c r="C25"/>
  <c r="C24"/>
  <c r="C23"/>
  <c r="C22"/>
  <c r="C19"/>
  <c r="C18"/>
  <c r="C17"/>
  <c r="C16"/>
  <c r="C14"/>
  <c r="C13"/>
  <c r="C12"/>
  <c r="C11"/>
  <c r="C9"/>
  <c r="C8"/>
  <c r="C7"/>
  <c r="C6"/>
  <c r="C5"/>
  <c r="C4"/>
  <c r="C3"/>
  <c r="C2"/>
  <c r="B12"/>
  <c r="B13"/>
  <c r="B14"/>
  <c r="B29"/>
  <c r="B28"/>
  <c r="B23"/>
  <c r="B24"/>
  <c r="B25"/>
  <c r="B26"/>
  <c r="B22"/>
  <c r="B17"/>
  <c r="B18"/>
  <c r="B19"/>
  <c r="B16"/>
  <c r="B11"/>
  <c r="B3"/>
  <c r="B4"/>
  <c r="B5"/>
  <c r="B6"/>
  <c r="B7"/>
  <c r="B8"/>
  <c r="B9"/>
  <c r="B2"/>
  <c r="I2" i="7"/>
  <c r="I3"/>
  <c r="I4"/>
  <c r="I6"/>
  <c r="I7"/>
  <c r="I8"/>
  <c r="I9"/>
  <c r="I10"/>
  <c r="I12"/>
  <c r="I13"/>
  <c r="I14"/>
  <c r="I17"/>
  <c r="I18"/>
  <c r="I19"/>
  <c r="F19"/>
  <c r="F18"/>
  <c r="F17"/>
  <c r="F14"/>
  <c r="F13"/>
  <c r="F12"/>
  <c r="F10"/>
  <c r="F9"/>
  <c r="F8"/>
  <c r="F7"/>
  <c r="F6"/>
  <c r="F4"/>
  <c r="F3"/>
  <c r="F2"/>
  <c r="C19"/>
  <c r="C18"/>
  <c r="C17"/>
  <c r="C14"/>
  <c r="C13"/>
  <c r="C12"/>
  <c r="C10"/>
  <c r="C9"/>
  <c r="C8"/>
  <c r="C7"/>
  <c r="C6"/>
  <c r="C4"/>
  <c r="C3"/>
  <c r="C2"/>
  <c r="B18"/>
  <c r="B19"/>
  <c r="B17"/>
  <c r="B13"/>
  <c r="B14"/>
  <c r="B12"/>
  <c r="B7"/>
  <c r="B8"/>
  <c r="B9"/>
  <c r="B10"/>
  <c r="B6"/>
  <c r="B3"/>
  <c r="B4"/>
  <c r="B2"/>
  <c r="J5" i="8" l="1"/>
  <c r="J7"/>
  <c r="J9"/>
  <c r="J19"/>
  <c r="J13"/>
  <c r="J8" i="7"/>
  <c r="J13"/>
  <c r="J6"/>
  <c r="J18" i="8"/>
  <c r="J6"/>
  <c r="J22"/>
  <c r="I20"/>
  <c r="J10" i="7"/>
  <c r="J9"/>
  <c r="J19"/>
  <c r="I11"/>
  <c r="F15" i="8"/>
  <c r="J23"/>
  <c r="B5" i="7"/>
  <c r="J4" i="8"/>
  <c r="J8"/>
  <c r="J24"/>
  <c r="I15" i="7"/>
  <c r="J14"/>
  <c r="B11"/>
  <c r="J4"/>
  <c r="B27" i="8"/>
  <c r="B15" i="7"/>
  <c r="F27" i="8"/>
  <c r="I27"/>
  <c r="I15"/>
  <c r="C27"/>
  <c r="I10"/>
  <c r="F10"/>
  <c r="F20"/>
  <c r="C10"/>
  <c r="C15"/>
  <c r="C20"/>
  <c r="J14"/>
  <c r="J3"/>
  <c r="J12"/>
  <c r="B20"/>
  <c r="B15"/>
  <c r="B10"/>
  <c r="J2"/>
  <c r="J11"/>
  <c r="J16"/>
  <c r="J2" i="7"/>
  <c r="I5"/>
  <c r="J17"/>
  <c r="C15"/>
  <c r="C11"/>
  <c r="J7"/>
  <c r="J12"/>
  <c r="J18"/>
  <c r="F11"/>
  <c r="F5"/>
  <c r="F15"/>
  <c r="J3"/>
  <c r="C5"/>
  <c r="F21" i="8" l="1"/>
  <c r="B21"/>
  <c r="C21"/>
  <c r="I21"/>
  <c r="C16" i="7"/>
  <c r="I16"/>
  <c r="F16"/>
  <c r="B16"/>
  <c r="B20"/>
  <c r="B21" s="1"/>
  <c r="I20"/>
  <c r="I21" s="1"/>
  <c r="J11"/>
  <c r="J20" i="8"/>
  <c r="J15" i="7"/>
  <c r="C30" i="8"/>
  <c r="C31" s="1"/>
  <c r="J27"/>
  <c r="B30"/>
  <c r="B31" s="1"/>
  <c r="J15"/>
  <c r="J10"/>
  <c r="C20" i="7"/>
  <c r="C21" s="1"/>
  <c r="F20"/>
  <c r="J5"/>
  <c r="F21" l="1"/>
  <c r="G4" s="1"/>
  <c r="J21" i="8"/>
  <c r="J16" i="7"/>
  <c r="G17"/>
  <c r="J20"/>
  <c r="I28" i="8"/>
  <c r="I30" s="1"/>
  <c r="I31" s="1"/>
  <c r="G12" i="7" l="1"/>
  <c r="G11"/>
  <c r="G14"/>
  <c r="G7"/>
  <c r="J21"/>
  <c r="G6"/>
  <c r="G3"/>
  <c r="G2"/>
  <c r="G10"/>
  <c r="G21"/>
  <c r="G5"/>
  <c r="G13"/>
  <c r="G15"/>
  <c r="G18"/>
  <c r="G16"/>
  <c r="G9"/>
  <c r="G8"/>
  <c r="B5" i="10"/>
  <c r="C5"/>
  <c r="B2"/>
  <c r="C2"/>
  <c r="B9" l="1"/>
  <c r="B13" s="1"/>
  <c r="B15" s="1"/>
  <c r="C9"/>
  <c r="C13" l="1"/>
  <c r="C15" l="1"/>
  <c r="P49" i="2" l="1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6"/>
  <c r="P25"/>
  <c r="P24"/>
  <c r="P23"/>
  <c r="P19"/>
  <c r="P18"/>
  <c r="P17"/>
  <c r="P13"/>
  <c r="P12"/>
  <c r="P11"/>
  <c r="P10"/>
  <c r="P9"/>
  <c r="P8"/>
  <c r="P7"/>
  <c r="P6"/>
  <c r="P5"/>
  <c r="P4"/>
  <c r="P3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6"/>
  <c r="G25"/>
  <c r="G24"/>
  <c r="G23"/>
  <c r="G19"/>
  <c r="G18"/>
  <c r="G17"/>
  <c r="G13"/>
  <c r="G11"/>
  <c r="G10"/>
  <c r="G9"/>
  <c r="G8"/>
  <c r="G7"/>
  <c r="G6"/>
  <c r="G5"/>
  <c r="G4"/>
  <c r="G3"/>
  <c r="D24"/>
  <c r="D25"/>
  <c r="D26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23"/>
  <c r="D4"/>
  <c r="D5"/>
  <c r="D6"/>
  <c r="D7"/>
  <c r="D8"/>
  <c r="D9"/>
  <c r="D10"/>
  <c r="D11"/>
  <c r="D13"/>
  <c r="D17"/>
  <c r="D18"/>
  <c r="D19"/>
  <c r="D3"/>
  <c r="F28" i="8" l="1"/>
  <c r="P55" i="2" l="1"/>
  <c r="F29" i="8"/>
  <c r="J28"/>
  <c r="P51" i="2"/>
  <c r="P54"/>
  <c r="P53"/>
  <c r="P52"/>
  <c r="P50"/>
  <c r="P16"/>
  <c r="P14"/>
  <c r="P15"/>
  <c r="O56"/>
  <c r="R56" s="1"/>
  <c r="N56"/>
  <c r="Q56" s="1"/>
  <c r="O57" l="1"/>
  <c r="R57" s="1"/>
  <c r="F30" i="8"/>
  <c r="J29"/>
  <c r="P21" i="2"/>
  <c r="P20"/>
  <c r="N57"/>
  <c r="Q57" s="1"/>
  <c r="P56"/>
  <c r="G12"/>
  <c r="D55"/>
  <c r="D54"/>
  <c r="J30" i="8" l="1"/>
  <c r="O61" i="2"/>
  <c r="F31" i="8"/>
  <c r="G31" s="1"/>
  <c r="P57" i="2"/>
  <c r="N61"/>
  <c r="E6" i="9" s="1"/>
  <c r="G14" i="2"/>
  <c r="G15"/>
  <c r="G50"/>
  <c r="G51"/>
  <c r="G52"/>
  <c r="G53"/>
  <c r="G54"/>
  <c r="G55"/>
  <c r="D14"/>
  <c r="D16"/>
  <c r="D12"/>
  <c r="D51"/>
  <c r="D53"/>
  <c r="D15"/>
  <c r="D50"/>
  <c r="D52"/>
  <c r="G15" i="8" l="1"/>
  <c r="G14"/>
  <c r="J31"/>
  <c r="G7"/>
  <c r="G24"/>
  <c r="G23"/>
  <c r="G27"/>
  <c r="G22"/>
  <c r="G9"/>
  <c r="G13"/>
  <c r="G10"/>
  <c r="G25"/>
  <c r="G8"/>
  <c r="G17"/>
  <c r="G11"/>
  <c r="G20"/>
  <c r="G5"/>
  <c r="G12"/>
  <c r="G19"/>
  <c r="G6"/>
  <c r="G16"/>
  <c r="G4"/>
  <c r="G3"/>
  <c r="G21"/>
  <c r="G28"/>
  <c r="G2"/>
  <c r="G26"/>
  <c r="G18"/>
  <c r="G20" i="2"/>
  <c r="G56"/>
  <c r="G16"/>
  <c r="D21"/>
  <c r="D20"/>
  <c r="D57"/>
  <c r="D56"/>
  <c r="G21" l="1"/>
  <c r="G57"/>
</calcChain>
</file>

<file path=xl/sharedStrings.xml><?xml version="1.0" encoding="utf-8"?>
<sst xmlns="http://schemas.openxmlformats.org/spreadsheetml/2006/main" count="472" uniqueCount="371">
  <si>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</si>
  <si>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</si>
  <si>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</si>
  <si>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</si>
  <si>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</si>
  <si>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</si>
  <si>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</si>
  <si>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</si>
  <si>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</si>
  <si>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</si>
  <si>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</si>
  <si>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</si>
  <si>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</si>
  <si>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</si>
  <si>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</si>
  <si>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</si>
  <si>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</si>
  <si>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</si>
  <si>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</si>
  <si>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</si>
  <si>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</si>
  <si>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</si>
  <si>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</si>
  <si>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</si>
  <si>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</si>
  <si>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</si>
  <si>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</si>
  <si>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</si>
  <si>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</si>
  <si>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</si>
  <si>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</si>
  <si>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</si>
  <si>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</si>
  <si>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</si>
  <si>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</si>
  <si>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</si>
  <si>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</si>
  <si>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</si>
  <si>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</si>
  <si>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</si>
  <si>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</si>
  <si>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</si>
  <si>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</si>
  <si>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</si>
  <si>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</si>
  <si>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</si>
  <si>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</si>
  <si>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</si>
  <si>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</si>
  <si>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</si>
  <si>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</si>
  <si>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</si>
  <si>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</si>
  <si>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</si>
  <si>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</si>
  <si>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</si>
  <si>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</si>
  <si>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</si>
  <si>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</si>
  <si>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</si>
  <si>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</si>
  <si>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</si>
  <si>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</si>
  <si>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</si>
  <si>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</si>
  <si>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</si>
  <si>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</si>
  <si>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</si>
  <si>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</si>
  <si>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</si>
  <si>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</si>
  <si>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</si>
  <si>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</si>
  <si>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</si>
  <si>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</si>
  <si>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</si>
  <si>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</si>
  <si>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</si>
  <si>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</si>
  <si>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</si>
  <si>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</si>
  <si>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</si>
  <si>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</si>
  <si>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</si>
  <si>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</si>
  <si>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</si>
  <si>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</si>
  <si>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</si>
  <si>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</si>
  <si>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</si>
  <si>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</si>
  <si>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</si>
  <si>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</si>
  <si>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</si>
  <si>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</si>
  <si>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</si>
  <si>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</si>
  <si>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</si>
  <si>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</si>
  <si>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</si>
  <si>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</si>
  <si>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</si>
  <si>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</si>
  <si>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</si>
  <si>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</si>
  <si>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</si>
  <si>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</si>
  <si>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</si>
  <si>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</si>
  <si>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</si>
  <si>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</si>
  <si>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</si>
  <si>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</si>
  <si>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</si>
  <si>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</si>
  <si>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</si>
  <si>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</si>
  <si>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</si>
  <si>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</si>
  <si>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</si>
  <si>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</si>
  <si>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</si>
  <si>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</si>
  <si>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</si>
  <si>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</si>
  <si>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</si>
  <si>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</si>
  <si>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</si>
  <si>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</si>
  <si>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</si>
  <si>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</si>
  <si>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</si>
  <si>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</si>
  <si>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</si>
  <si>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</si>
  <si>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</si>
  <si>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</si>
  <si>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</si>
  <si>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</si>
  <si>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</si>
  <si>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</si>
  <si>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</si>
  <si>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</si>
  <si>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</si>
  <si>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</si>
  <si>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</si>
  <si>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</si>
  <si>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</si>
  <si>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</si>
  <si>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</si>
  <si>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</si>
  <si>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</si>
  <si>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</si>
  <si>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</si>
  <si>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</si>
  <si>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</si>
  <si>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</si>
  <si>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</si>
  <si>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</si>
  <si>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</si>
  <si>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</si>
  <si>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</si>
  <si>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</si>
  <si>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</si>
  <si>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</si>
  <si>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</si>
  <si>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</si>
  <si>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</si>
  <si>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</si>
  <si>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</si>
  <si>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</si>
  <si>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</si>
  <si>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</si>
  <si>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</si>
  <si>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</si>
  <si>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</si>
  <si>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</si>
  <si>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</si>
  <si>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</si>
  <si>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</si>
  <si>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</si>
  <si>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</si>
  <si>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</si>
  <si>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</si>
  <si>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</si>
  <si>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</si>
  <si>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</si>
  <si>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</si>
  <si>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</si>
  <si>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</si>
  <si>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</si>
  <si>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</si>
  <si>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</si>
  <si>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</si>
  <si>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</si>
  <si>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</si>
  <si>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</si>
  <si>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</si>
  <si>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</si>
  <si>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</si>
  <si>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</si>
  <si>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</si>
  <si>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</si>
  <si>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</si>
  <si>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</si>
  <si>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</si>
  <si>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</si>
  <si>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</si>
  <si>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</si>
  <si>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</si>
  <si>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</si>
  <si>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</si>
  <si>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</si>
  <si>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</si>
  <si>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</si>
  <si>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</si>
  <si>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</si>
  <si>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</si>
  <si>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</si>
  <si>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</si>
  <si>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</si>
  <si>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</si>
  <si>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</si>
  <si>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</si>
  <si>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</si>
  <si>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</si>
  <si>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</si>
  <si>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</si>
  <si>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</si>
  <si>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</si>
  <si>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</si>
  <si>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</si>
  <si>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</si>
  <si>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</si>
  <si>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</si>
  <si>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</si>
  <si>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</si>
  <si>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</si>
  <si>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</si>
  <si>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</si>
  <si>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</si>
  <si>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</si>
  <si>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</si>
  <si>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</si>
  <si>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</si>
  <si>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</si>
  <si>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</si>
  <si>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</si>
  <si>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</si>
  <si>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</si>
  <si>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</si>
  <si>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</si>
  <si>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</si>
  <si>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</si>
  <si>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</si>
  <si>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</si>
  <si>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</si>
  <si>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</si>
  <si>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</si>
  <si>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</si>
  <si>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</si>
  <si>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</si>
  <si>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</si>
  <si>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</si>
  <si>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</si>
  <si>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</si>
  <si>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</si>
  <si>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</si>
  <si>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</si>
  <si>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</si>
  <si>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</si>
  <si>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</si>
  <si>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</si>
  <si>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</si>
  <si>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</si>
  <si>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</si>
  <si>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</si>
  <si>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</si>
  <si>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</si>
  <si>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</si>
  <si>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</si>
  <si>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</si>
  <si>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</si>
  <si>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</si>
  <si>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</si>
  <si>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</si>
  <si>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</si>
  <si>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</si>
  <si>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</si>
  <si>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</si>
  <si>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</si>
  <si>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</si>
  <si>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</si>
  <si>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</si>
  <si>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</si>
  <si>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</si>
  <si>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</si>
  <si>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</si>
  <si>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</si>
  <si>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</si>
  <si>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</si>
  <si>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</si>
  <si>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</si>
  <si>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</si>
  <si>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</si>
  <si>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</si>
  <si>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</si>
  <si>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</si>
  <si>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</si>
  <si>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</si>
  <si>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</si>
  <si>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</si>
  <si>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</si>
  <si>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</si>
  <si>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</si>
  <si>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</si>
  <si>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</si>
  <si>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</si>
  <si>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</si>
  <si>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</si>
  <si>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</si>
  <si>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</si>
  <si>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</si>
  <si>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</si>
  <si>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</si>
  <si>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</si>
  <si>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</si>
  <si>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</si>
  <si>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</si>
  <si>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</si>
  <si>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</si>
  <si>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</si>
  <si>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</si>
  <si>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</si>
  <si>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</si>
  <si>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</si>
  <si>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</si>
  <si>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</si>
  <si>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</si>
  <si>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</si>
  <si>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</si>
  <si>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</si>
  <si>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</si>
  <si>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</si>
  <si>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</si>
  <si>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</si>
  <si>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</si>
  <si>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</si>
  <si>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</si>
  <si>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</si>
  <si>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</si>
  <si>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</si>
  <si>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</si>
  <si>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</si>
  <si>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</si>
  <si>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</si>
  <si>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</si>
  <si>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</si>
  <si>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</si>
  <si>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</si>
  <si>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Anno</t>
  </si>
  <si>
    <t>Regione</t>
  </si>
  <si>
    <t>Popolazione al 1° gennaio</t>
  </si>
  <si>
    <t xml:space="preserve">     di cui da trasferimenti e contributi da amm.ni pubbliche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</si>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</sst>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>
  <numFmts count="5">
    <numFmt numFmtId="164" formatCode="_-* #,##0.00\ _€_-;\-* #,##0.00\ _€_-;_-* &quot;-&quot;??\ _€_-;_-@_-"/>
    <numFmt numFmtId="165" formatCode="_-* #,##0_-;\-* #,##0_-;_-* &quot;-&quot;??_-;_-@_-"/>
    <numFmt numFmtId="166" formatCode="0.0"/>
    <numFmt numFmtId="167" formatCode="#,##0_ ;\-#,##0\ "/>
    <numFmt numFmtId="168" formatCode="#,##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9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166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165" fontId="0" fillId="0" borderId="0" xfId="1" applyNumberFormat="1" applyFon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6" xfId="0" applyBorder="1" applyAlignment="1">
      <alignment horizontal="center" vertical="center" wrapText="1"/>
    </xf>
    <xf numFmtId="168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2" xfId="0" applyBorder="1"/>
    <xf numFmtId="168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0" fillId="0" borderId="5" xfId="0" applyNumberFormat="1" applyBorder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41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8806717062543138"/>
          <c:y val="5.4234059497589075E-2"/>
          <c:w val="0.80361249792401179"/>
          <c:h val="0.69993782761097578"/>
        </c:manualLayout>
      </c:layout>
      <c:lineChart>
        <c:grouping val="standard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Risultato_amministrazione!$B$3:$E$3</c:f>
              <c:numCache>
                <c:formatCode>#,##0</c:formatCode>
                <c:ptCount val="4"/>
                <c:pt idx="0">
                  <c:v>114031598.88</c:v>
                </c:pt>
                <c:pt idx="1">
                  <c:v>160902739.24000001</c:v>
                </c:pt>
                <c:pt idx="2">
                  <c:v>236976674.16</c:v>
                </c:pt>
                <c:pt idx="3">
                  <c:v>219469587.78999999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Risultato_amministrazione!$B$4:$E$4</c:f>
              <c:numCache>
                <c:formatCode>#,##0</c:formatCode>
                <c:ptCount val="4"/>
                <c:pt idx="0">
                  <c:v>192233494.86000001</c:v>
                </c:pt>
                <c:pt idx="1">
                  <c:v>117860537.93000001</c:v>
                </c:pt>
                <c:pt idx="2">
                  <c:v>125135496.05</c:v>
                </c:pt>
                <c:pt idx="3">
                  <c:v>159164213.44999999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marker val="1"/>
        <c:axId val="111612288"/>
        <c:axId val="111613824"/>
      </c:lineChart>
      <c:catAx>
        <c:axId val="111612288"/>
        <c:scaling>
          <c:orientation val="minMax"/>
        </c:scaling>
        <c:axPos val="b"/>
        <c:numFmt formatCode="General" sourceLinked="1"/>
        <c:majorTickMark val="none"/>
        <c:tickLblPos val="nextTo"/>
        <c:crossAx val="111613824"/>
        <c:crosses val="autoZero"/>
        <c:auto val="1"/>
        <c:lblAlgn val="ctr"/>
        <c:lblOffset val="100"/>
      </c:catAx>
      <c:valAx>
        <c:axId val="111613824"/>
        <c:scaling>
          <c:orientation val="minMax"/>
          <c:min val="100000000"/>
        </c:scaling>
        <c:axPos val="l"/>
        <c:numFmt formatCode="#,##0" sourceLinked="1"/>
        <c:majorTickMark val="none"/>
        <c:tickLblPos val="nextTo"/>
        <c:crossAx val="111612288"/>
        <c:crosses val="autoZero"/>
        <c:crossBetween val="between"/>
        <c:majorUnit val="20000000"/>
      </c:valAx>
      <c:spPr>
        <a:noFill/>
        <a:ln>
          <a:noFill/>
        </a:ln>
      </c:spPr>
    </c:plotArea>
    <c:legend>
      <c:legendPos val="b"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799"/>
          <c:h val="0.79879366879694058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1">
                  <c:v>549.15</c:v>
                </c:pt>
                <c:pt idx="2">
                  <c:v>464.82</c:v>
                </c:pt>
                <c:pt idx="3">
                  <c:v>654.14</c:v>
                </c:pt>
                <c:pt idx="4">
                  <c:v>1018.55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axId val="133438464"/>
        <c:axId val="133464832"/>
      </c:barChart>
      <c:catAx>
        <c:axId val="133438464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33464832"/>
        <c:crosses val="autoZero"/>
        <c:auto val="1"/>
        <c:lblAlgn val="ctr"/>
        <c:lblOffset val="100"/>
      </c:catAx>
      <c:valAx>
        <c:axId val="133464832"/>
        <c:scaling>
          <c:orientation val="minMax"/>
        </c:scaling>
        <c:delete val="1"/>
        <c:axPos val="l"/>
        <c:numFmt formatCode="0" sourceLinked="0"/>
        <c:majorTickMark val="none"/>
        <c:tickLblPos val="none"/>
        <c:crossAx val="13343846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27E-2"/>
          <c:y val="3.324099722991692E-2"/>
          <c:w val="0.95679921453118799"/>
          <c:h val="0.85050188671014471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1">
                  <c:v>0.49</c:v>
                </c:pt>
                <c:pt idx="2">
                  <c:v>-3.02</c:v>
                </c:pt>
                <c:pt idx="3">
                  <c:v>-6</c:v>
                </c:pt>
                <c:pt idx="4">
                  <c:v>-9.7100000000000009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axId val="133500288"/>
        <c:axId val="133510272"/>
      </c:barChart>
      <c:catAx>
        <c:axId val="133500288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33510272"/>
        <c:crosses val="autoZero"/>
        <c:auto val="1"/>
        <c:lblAlgn val="ctr"/>
        <c:lblOffset val="100"/>
      </c:catAx>
      <c:valAx>
        <c:axId val="133510272"/>
        <c:scaling>
          <c:orientation val="minMax"/>
          <c:min val="-10"/>
        </c:scaling>
        <c:delete val="1"/>
        <c:axPos val="l"/>
        <c:numFmt formatCode="0" sourceLinked="0"/>
        <c:majorTickMark val="none"/>
        <c:tickLblPos val="none"/>
        <c:crossAx val="13350028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27E-2"/>
          <c:y val="3.6934441366574559E-3"/>
          <c:w val="0.95679921453118799"/>
          <c:h val="0.79879366879694058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1">
                  <c:v>4513.5600000000004</c:v>
                </c:pt>
                <c:pt idx="2">
                  <c:v>5929.08</c:v>
                </c:pt>
                <c:pt idx="3">
                  <c:v>5835.44</c:v>
                </c:pt>
                <c:pt idx="4">
                  <c:v>5745.34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axId val="135069696"/>
        <c:axId val="135071232"/>
      </c:barChart>
      <c:catAx>
        <c:axId val="135069696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35071232"/>
        <c:crosses val="autoZero"/>
        <c:auto val="1"/>
        <c:lblAlgn val="ctr"/>
        <c:lblOffset val="100"/>
      </c:catAx>
      <c:valAx>
        <c:axId val="135071232"/>
        <c:scaling>
          <c:orientation val="minMax"/>
        </c:scaling>
        <c:delete val="1"/>
        <c:axPos val="l"/>
        <c:numFmt formatCode="0" sourceLinked="0"/>
        <c:majorTickMark val="none"/>
        <c:tickLblPos val="none"/>
        <c:crossAx val="1350696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007710011995246"/>
          <c:h val="0.9494655159537152"/>
        </c:manualLayout>
      </c:layout>
      <c:barChart>
        <c:barDir val="bar"/>
        <c:grouping val="clustered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124089</c:v>
                </c:pt>
                <c:pt idx="1">
                  <c:v>125034</c:v>
                </c:pt>
                <c:pt idx="2">
                  <c:v>125653</c:v>
                </c:pt>
                <c:pt idx="3">
                  <c:v>126213</c:v>
                </c:pt>
                <c:pt idx="4">
                  <c:v>126677</c:v>
                </c:pt>
                <c:pt idx="5">
                  <c:v>127030</c:v>
                </c:pt>
                <c:pt idx="6">
                  <c:v>127972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axId val="135154304"/>
        <c:axId val="135156096"/>
      </c:barChart>
      <c:catAx>
        <c:axId val="135154304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35156096"/>
        <c:crosses val="autoZero"/>
        <c:auto val="1"/>
        <c:lblAlgn val="ctr"/>
        <c:lblOffset val="100"/>
      </c:catAx>
      <c:valAx>
        <c:axId val="135156096"/>
        <c:scaling>
          <c:orientation val="minMax"/>
          <c:max val="130000"/>
          <c:min val="0"/>
        </c:scaling>
        <c:delete val="1"/>
        <c:axPos val="b"/>
        <c:numFmt formatCode="#,##0" sourceLinked="1"/>
        <c:majorTickMark val="none"/>
        <c:tickLblPos val="none"/>
        <c:crossAx val="13515430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0.14471917901018674"/>
          <c:y val="4.3834824045052623E-2"/>
          <c:w val="0.78442324961480669"/>
          <c:h val="0.72427999898070994"/>
        </c:manualLayout>
      </c:layout>
      <c:barChart>
        <c:barDir val="col"/>
        <c:grouping val="stacked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Risultato_amministrazione!$B$1:$E$1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Risultato_amministrazione!$B$8:$E$8</c:f>
              <c:numCache>
                <c:formatCode>#,##0</c:formatCode>
                <c:ptCount val="4"/>
                <c:pt idx="0">
                  <c:v>17007902.760000002</c:v>
                </c:pt>
                <c:pt idx="1">
                  <c:v>19500000</c:v>
                </c:pt>
                <c:pt idx="2">
                  <c:v>21500000</c:v>
                </c:pt>
                <c:pt idx="3">
                  <c:v>22037847.789999999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Risultato_amministrazione!$B$1:$E$1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Risultato_amministrazione!$B$9:$E$9</c:f>
              <c:numCache>
                <c:formatCode>#,##0</c:formatCode>
                <c:ptCount val="4"/>
                <c:pt idx="0">
                  <c:v>6668200</c:v>
                </c:pt>
                <c:pt idx="1">
                  <c:v>13558410.25</c:v>
                </c:pt>
                <c:pt idx="2">
                  <c:v>21406381.57</c:v>
                </c:pt>
                <c:pt idx="3">
                  <c:v>18509806.539999999</c:v>
                </c:pt>
              </c:numCache>
            </c:numRef>
          </c:val>
        </c:ser>
        <c:ser>
          <c:idx val="4"/>
          <c:order val="2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Risultato_amministrazione!$B$1:$E$1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Risultato_amministrazione!$B$52:$E$52</c:f>
              <c:numCache>
                <c:formatCode>#,##0</c:formatCode>
                <c:ptCount val="4"/>
                <c:pt idx="0">
                  <c:v>11921108.300000001</c:v>
                </c:pt>
                <c:pt idx="1">
                  <c:v>44955872.780000001</c:v>
                </c:pt>
                <c:pt idx="2">
                  <c:v>93584741.920000002</c:v>
                </c:pt>
                <c:pt idx="3">
                  <c:v>62259980.030000001</c:v>
                </c:pt>
              </c:numCache>
            </c:numRef>
          </c:val>
        </c:ser>
        <c:overlap val="100"/>
        <c:axId val="113941504"/>
        <c:axId val="113971968"/>
      </c:barChart>
      <c:lineChart>
        <c:grouping val="standard"/>
        <c:ser>
          <c:idx val="2"/>
          <c:order val="3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0808323329331732E-2"/>
                  <c:y val="5.50161812297735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08963585434215E-2"/>
                  <c:y val="6.47249190938511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Risultato_amministrazione!$B$1:$E$1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Risultato_amministrazione!$B$24:$E$24</c:f>
              <c:numCache>
                <c:formatCode>0.0</c:formatCode>
                <c:ptCount val="4"/>
                <c:pt idx="0">
                  <c:v>14.91507873874337</c:v>
                </c:pt>
                <c:pt idx="1">
                  <c:v>12.119122453791235</c:v>
                </c:pt>
                <c:pt idx="2">
                  <c:v>9.0726228968357461</c:v>
                </c:pt>
                <c:pt idx="3">
                  <c:v>10.04141303217235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marker val="1"/>
        <c:axId val="113975296"/>
        <c:axId val="113973504"/>
      </c:lineChart>
      <c:catAx>
        <c:axId val="1139415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13971968"/>
        <c:crosses val="autoZero"/>
        <c:auto val="1"/>
        <c:lblAlgn val="ctr"/>
        <c:lblOffset val="100"/>
      </c:catAx>
      <c:valAx>
        <c:axId val="113971968"/>
        <c:scaling>
          <c:orientation val="minMax"/>
        </c:scaling>
        <c:axPos val="l"/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13941504"/>
        <c:crosses val="autoZero"/>
        <c:crossBetween val="between"/>
      </c:valAx>
      <c:valAx>
        <c:axId val="113973504"/>
        <c:scaling>
          <c:orientation val="minMax"/>
          <c:min val="8"/>
        </c:scaling>
        <c:axPos val="r"/>
        <c:numFmt formatCode="0" sourceLinked="0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13975296"/>
        <c:crosses val="max"/>
        <c:crossBetween val="between"/>
      </c:valAx>
      <c:catAx>
        <c:axId val="113975296"/>
        <c:scaling>
          <c:orientation val="minMax"/>
        </c:scaling>
        <c:delete val="1"/>
        <c:axPos val="b"/>
        <c:numFmt formatCode="General" sourceLinked="1"/>
        <c:tickLblPos val="none"/>
        <c:crossAx val="113973504"/>
        <c:crosses val="autoZero"/>
        <c:auto val="1"/>
        <c:lblAlgn val="ctr"/>
        <c:lblOffset val="10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1183528529522094E-3"/>
          <c:y val="0.85056341258313684"/>
          <c:w val="0.79561424569827965"/>
          <c:h val="0.14348852024564887"/>
        </c:manualLayout>
      </c:layout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 sz="1400"/>
      </a:pPr>
      <a:endParaRPr lang="it-IT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1.9214134818513705E-2"/>
          <c:y val="1.922720529499046E-2"/>
          <c:w val="0.88452993937555568"/>
          <c:h val="0.96124949598691467"/>
        </c:manualLayout>
      </c:layout>
      <c:barChart>
        <c:barDir val="bar"/>
        <c:grouping val="clustered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6857051405159852E-2"/>
                  <c:y val="3.8647342995169901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493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Conto_economico!$C$1:$F$1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Conto_economico!$C$28:$F$28</c:f>
              <c:numCache>
                <c:formatCode>#,##0</c:formatCode>
                <c:ptCount val="4"/>
                <c:pt idx="0">
                  <c:v>210330806.92999977</c:v>
                </c:pt>
                <c:pt idx="1">
                  <c:v>11646594.989999557</c:v>
                </c:pt>
                <c:pt idx="2">
                  <c:v>264276777.02999997</c:v>
                </c:pt>
                <c:pt idx="3">
                  <c:v>158884720.44000006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axId val="114801280"/>
        <c:axId val="115138944"/>
      </c:barChart>
      <c:catAx>
        <c:axId val="114801280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15138944"/>
        <c:crosses val="autoZero"/>
        <c:auto val="1"/>
        <c:lblAlgn val="ctr"/>
        <c:lblOffset val="100"/>
      </c:catAx>
      <c:valAx>
        <c:axId val="115138944"/>
        <c:scaling>
          <c:orientation val="minMax"/>
        </c:scaling>
        <c:delete val="1"/>
        <c:axPos val="b"/>
        <c:numFmt formatCode="#,##0" sourceLinked="1"/>
        <c:majorTickMark val="none"/>
        <c:tickLblPos val="none"/>
        <c:crossAx val="114801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3413542483231086"/>
          <c:y val="4.0081172780231725E-2"/>
          <c:w val="0.84900634168851685"/>
          <c:h val="0.78667076371551115"/>
        </c:manualLayout>
      </c:layout>
      <c:barChart>
        <c:barDir val="col"/>
        <c:grouping val="stacked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Stato_patrimoniale!$B$20:$F$20</c:f>
              <c:numCache>
                <c:formatCode>#,##0</c:formatCode>
                <c:ptCount val="5"/>
                <c:pt idx="0">
                  <c:v>736222558.80999994</c:v>
                </c:pt>
                <c:pt idx="1">
                  <c:v>722435159.22000003</c:v>
                </c:pt>
                <c:pt idx="2">
                  <c:v>748261836.03999996</c:v>
                </c:pt>
                <c:pt idx="3">
                  <c:v>733317020.39999998</c:v>
                </c:pt>
                <c:pt idx="4">
                  <c:v>718362653.78999996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Stato_patrimoniale!$B$21:$F$21</c:f>
              <c:numCache>
                <c:formatCode>#,##0</c:formatCode>
                <c:ptCount val="5"/>
                <c:pt idx="0">
                  <c:v>92487639.069999993</c:v>
                </c:pt>
                <c:pt idx="1">
                  <c:v>78655569.760000005</c:v>
                </c:pt>
                <c:pt idx="2">
                  <c:v>54434113.549999997</c:v>
                </c:pt>
                <c:pt idx="3">
                  <c:v>62141435.630000003</c:v>
                </c:pt>
                <c:pt idx="4">
                  <c:v>69191058.049999997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Stato_patrimoniale!$B$22:$F$22</c:f>
              <c:numCache>
                <c:formatCode>#,##0</c:formatCode>
                <c:ptCount val="5"/>
                <c:pt idx="0">
                  <c:v>180701441.99000001</c:v>
                </c:pt>
                <c:pt idx="1">
                  <c:v>137057029.80000001</c:v>
                </c:pt>
                <c:pt idx="2">
                  <c:v>79312750.790000007</c:v>
                </c:pt>
                <c:pt idx="3">
                  <c:v>65601866.5</c:v>
                </c:pt>
                <c:pt idx="4">
                  <c:v>86613708.25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Stato_patrimoniale!$B$25:$F$25</c:f>
              <c:numCache>
                <c:formatCode>#,##0</c:formatCode>
                <c:ptCount val="5"/>
                <c:pt idx="0">
                  <c:v>30201003.210000001</c:v>
                </c:pt>
                <c:pt idx="1">
                  <c:v>32961128.010000002</c:v>
                </c:pt>
                <c:pt idx="2">
                  <c:v>42500044.079999998</c:v>
                </c:pt>
                <c:pt idx="3">
                  <c:v>46576774.07</c:v>
                </c:pt>
                <c:pt idx="4">
                  <c:v>44005259.43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overlap val="100"/>
        <c:axId val="115987584"/>
        <c:axId val="115989120"/>
      </c:barChart>
      <c:catAx>
        <c:axId val="115987584"/>
        <c:scaling>
          <c:orientation val="minMax"/>
        </c:scaling>
        <c:axPos val="b"/>
        <c:numFmt formatCode="General" sourceLinked="1"/>
        <c:majorTickMark val="none"/>
        <c:tickLblPos val="nextTo"/>
        <c:crossAx val="115989120"/>
        <c:crosses val="autoZero"/>
        <c:auto val="1"/>
        <c:lblAlgn val="ctr"/>
        <c:lblOffset val="100"/>
      </c:catAx>
      <c:valAx>
        <c:axId val="115989120"/>
        <c:scaling>
          <c:orientation val="minMax"/>
        </c:scaling>
        <c:axPos val="l"/>
        <c:numFmt formatCode="#,##0" sourceLinked="1"/>
        <c:majorTickMark val="none"/>
        <c:tickLblPos val="nextTo"/>
        <c:crossAx val="11598758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0865888106703332E-2"/>
          <c:y val="0.88452979962870504"/>
          <c:w val="0.92432185734531525"/>
          <c:h val="9.5958005249343933E-2"/>
        </c:manualLayout>
      </c:layout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71121886841"/>
          <c:h val="0.8325141970890001"/>
        </c:manualLayout>
      </c:layout>
      <c:barChart>
        <c:barDir val="bar"/>
        <c:grouping val="stacked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Stato_patrimoniale!$B$16:$F$16</c:f>
              <c:numCache>
                <c:formatCode>#,##0</c:formatCode>
                <c:ptCount val="5"/>
                <c:pt idx="0">
                  <c:v>2069088973.8299999</c:v>
                </c:pt>
                <c:pt idx="1">
                  <c:v>2078849697.9200001</c:v>
                </c:pt>
                <c:pt idx="2">
                  <c:v>2125784472.3299999</c:v>
                </c:pt>
                <c:pt idx="3">
                  <c:v>2125784472.3299999</c:v>
                </c:pt>
                <c:pt idx="4">
                  <c:v>2125784472.3299999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Stato_patrimoniale!$B$17:$F$17</c:f>
              <c:numCache>
                <c:formatCode>#,##0</c:formatCode>
                <c:ptCount val="5"/>
                <c:pt idx="0">
                  <c:v>536560652.99000001</c:v>
                </c:pt>
                <c:pt idx="1">
                  <c:v>543557053.99000001</c:v>
                </c:pt>
                <c:pt idx="2">
                  <c:v>755610722.51999998</c:v>
                </c:pt>
                <c:pt idx="3">
                  <c:v>766099852.00999999</c:v>
                </c:pt>
                <c:pt idx="4">
                  <c:v>1030363761.53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Stato_patrimoniale!$B$18:$F$18</c:f>
              <c:numCache>
                <c:formatCode>#,##0</c:formatCode>
                <c:ptCount val="5"/>
                <c:pt idx="0">
                  <c:v>0</c:v>
                </c:pt>
                <c:pt idx="1">
                  <c:v>210330806.93000001</c:v>
                </c:pt>
                <c:pt idx="2">
                  <c:v>11646594.99</c:v>
                </c:pt>
                <c:pt idx="3">
                  <c:v>264276777.03</c:v>
                </c:pt>
                <c:pt idx="4">
                  <c:v>158884720.44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overlap val="100"/>
        <c:axId val="117966720"/>
        <c:axId val="117968256"/>
      </c:barChart>
      <c:catAx>
        <c:axId val="117966720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17968256"/>
        <c:crosses val="autoZero"/>
        <c:auto val="1"/>
        <c:lblAlgn val="ctr"/>
        <c:lblOffset val="100"/>
      </c:catAx>
      <c:valAx>
        <c:axId val="117968256"/>
        <c:scaling>
          <c:orientation val="minMax"/>
          <c:max val="3490000000"/>
          <c:min val="0"/>
        </c:scaling>
        <c:axPos val="b"/>
        <c:numFmt formatCode="#,##0" sourceLinked="0"/>
        <c:majorTickMark val="none"/>
        <c:tickLblPos val="nextTo"/>
        <c:crossAx val="117966720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6.6133228191836882E-2"/>
          <c:y val="3.0301278829508289E-2"/>
          <c:w val="0.91226637907374453"/>
          <c:h val="0.68340956050706358"/>
        </c:manualLayout>
      </c:layout>
      <c:lineChart>
        <c:grouping val="standard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Piano_indicatori!$E$74:$H$74</c:f>
              <c:numCache>
                <c:formatCode>0.00</c:formatCode>
                <c:ptCount val="4"/>
                <c:pt idx="0">
                  <c:v>92.904468032427317</c:v>
                </c:pt>
                <c:pt idx="1">
                  <c:v>92.72</c:v>
                </c:pt>
                <c:pt idx="2">
                  <c:v>88.23</c:v>
                </c:pt>
                <c:pt idx="3">
                  <c:v>89.11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Piano_indicatori!$E$77:$H$77</c:f>
              <c:numCache>
                <c:formatCode>0.00</c:formatCode>
                <c:ptCount val="4"/>
                <c:pt idx="0">
                  <c:v>93.408964640839841</c:v>
                </c:pt>
                <c:pt idx="1">
                  <c:v>89.53623017264826</c:v>
                </c:pt>
                <c:pt idx="2">
                  <c:v>85.720802105121734</c:v>
                </c:pt>
                <c:pt idx="3">
                  <c:v>87.21761296374369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Piano_indicatori!$E$78:$H$78</c:f>
              <c:numCache>
                <c:formatCode>0.00</c:formatCode>
                <c:ptCount val="4"/>
                <c:pt idx="0">
                  <c:v>93.249280860063095</c:v>
                </c:pt>
                <c:pt idx="1">
                  <c:v>89.215177600427424</c:v>
                </c:pt>
                <c:pt idx="2">
                  <c:v>85.144139921395706</c:v>
                </c:pt>
                <c:pt idx="3">
                  <c:v>86.473669730259047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marker val="1"/>
        <c:axId val="118660096"/>
        <c:axId val="118682368"/>
      </c:lineChart>
      <c:catAx>
        <c:axId val="118660096"/>
        <c:scaling>
          <c:orientation val="minMax"/>
        </c:scaling>
        <c:axPos val="b"/>
        <c:numFmt formatCode="General" sourceLinked="1"/>
        <c:majorTickMark val="none"/>
        <c:tickLblPos val="nextTo"/>
        <c:crossAx val="118682368"/>
        <c:crosses val="autoZero"/>
        <c:auto val="1"/>
        <c:lblAlgn val="ctr"/>
        <c:lblOffset val="100"/>
      </c:catAx>
      <c:valAx>
        <c:axId val="118682368"/>
        <c:scaling>
          <c:orientation val="minMax"/>
          <c:max val="10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crossAx val="11866009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99"/>
          <c:w val="0.96177967444791579"/>
          <c:h val="0.17956804601552603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8964607126434663"/>
        </c:manualLayout>
      </c:layout>
      <c:barChart>
        <c:barDir val="col"/>
        <c:grouping val="stacked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Piano_indicatori!$E$80:$H$80</c:f>
              <c:numCache>
                <c:formatCode>0.00</c:formatCode>
                <c:ptCount val="4"/>
                <c:pt idx="0">
                  <c:v>4.8457215565687628</c:v>
                </c:pt>
                <c:pt idx="1">
                  <c:v>4.4945008460236888</c:v>
                </c:pt>
                <c:pt idx="2">
                  <c:v>14.38674266413342</c:v>
                </c:pt>
                <c:pt idx="3">
                  <c:v>13.783523880756491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Piano_indicatori!$E$81:$H$81</c:f>
              <c:numCache>
                <c:formatCode>0.00</c:formatCode>
                <c:ptCount val="4"/>
                <c:pt idx="0">
                  <c:v>6.6376842328491144</c:v>
                </c:pt>
                <c:pt idx="1">
                  <c:v>6.0279187817258881</c:v>
                </c:pt>
                <c:pt idx="2">
                  <c:v>8.3386109351910509</c:v>
                </c:pt>
                <c:pt idx="3">
                  <c:v>8.9966876803077245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Piano_indicatori!$E$82:$H$82</c:f>
              <c:numCache>
                <c:formatCode>0.00</c:formatCode>
                <c:ptCount val="4"/>
                <c:pt idx="0">
                  <c:v>6.0120877955678083</c:v>
                </c:pt>
                <c:pt idx="1">
                  <c:v>6.7258883248730967</c:v>
                </c:pt>
                <c:pt idx="2">
                  <c:v>7.5786362676799666</c:v>
                </c:pt>
                <c:pt idx="3">
                  <c:v>7.6931296078640878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Piano_indicatori!$E$83:$H$83</c:f>
              <c:numCache>
                <c:formatCode>0.00</c:formatCode>
                <c:ptCount val="4"/>
                <c:pt idx="0">
                  <c:v>5.8954511716679026</c:v>
                </c:pt>
                <c:pt idx="1">
                  <c:v>6.313451776649746</c:v>
                </c:pt>
                <c:pt idx="2">
                  <c:v>6.4808950812750687</c:v>
                </c:pt>
                <c:pt idx="3">
                  <c:v>7.1054599850411373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Piano_indicatori!$E$84:$H$84</c:f>
              <c:numCache>
                <c:formatCode>0.00</c:formatCode>
                <c:ptCount val="4"/>
                <c:pt idx="0">
                  <c:v>18.630049835648393</c:v>
                </c:pt>
                <c:pt idx="1">
                  <c:v>16.83587140439932</c:v>
                </c:pt>
                <c:pt idx="2">
                  <c:v>20.941524171416511</c:v>
                </c:pt>
                <c:pt idx="3">
                  <c:v>22.694732343199057</c:v>
                </c:pt>
              </c:numCache>
            </c:numRef>
          </c:val>
        </c:ser>
        <c:overlap val="100"/>
        <c:axId val="119175808"/>
        <c:axId val="119206272"/>
      </c:barChart>
      <c:catAx>
        <c:axId val="1191758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19206272"/>
        <c:crosses val="autoZero"/>
        <c:auto val="1"/>
        <c:lblAlgn val="ctr"/>
        <c:lblOffset val="100"/>
      </c:catAx>
      <c:valAx>
        <c:axId val="119206272"/>
        <c:scaling>
          <c:orientation val="minMax"/>
          <c:max val="50"/>
          <c:min val="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19175808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51607295351958"/>
          <c:w val="0.95881554453270434"/>
          <c:h val="0.14839270464804197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6.6133073571989068E-2"/>
          <c:y val="3.0301278829508296E-2"/>
          <c:w val="0.9122665336936"/>
          <c:h val="0.71915787122354535"/>
        </c:manualLayout>
      </c:layout>
      <c:lineChart>
        <c:grouping val="standard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Piano_indicatori!$E$86:$H$86</c:f>
              <c:numCache>
                <c:formatCode>0.00</c:formatCode>
                <c:ptCount val="4"/>
                <c:pt idx="0">
                  <c:v>96.67</c:v>
                </c:pt>
                <c:pt idx="1">
                  <c:v>96.39</c:v>
                </c:pt>
                <c:pt idx="2">
                  <c:v>94.51</c:v>
                </c:pt>
                <c:pt idx="3">
                  <c:v>93.8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Piano_indicatori!$E$87:$H$87</c:f>
              <c:numCache>
                <c:formatCode>0.00</c:formatCode>
                <c:ptCount val="4"/>
                <c:pt idx="0">
                  <c:v>87.7</c:v>
                </c:pt>
                <c:pt idx="1">
                  <c:v>86.8</c:v>
                </c:pt>
                <c:pt idx="2">
                  <c:v>82.49</c:v>
                </c:pt>
                <c:pt idx="3">
                  <c:v>86.99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Piano_indicatori!$E$88:$H$88</c:f>
              <c:numCache>
                <c:formatCode>0.00</c:formatCode>
                <c:ptCount val="4"/>
                <c:pt idx="0">
                  <c:v>53.41</c:v>
                </c:pt>
                <c:pt idx="1">
                  <c:v>68.760000000000005</c:v>
                </c:pt>
                <c:pt idx="2">
                  <c:v>62.61</c:v>
                </c:pt>
                <c:pt idx="3">
                  <c:v>62.79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Piano_indicatori!$E$89:$H$89</c:f>
              <c:numCache>
                <c:formatCode>0.00</c:formatCode>
                <c:ptCount val="4"/>
                <c:pt idx="0">
                  <c:v>89.71</c:v>
                </c:pt>
                <c:pt idx="1">
                  <c:v>88.43</c:v>
                </c:pt>
                <c:pt idx="2">
                  <c:v>90.09</c:v>
                </c:pt>
                <c:pt idx="3">
                  <c:v>82.81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Piano_indicatori!$E$1:$H$1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Piano_indicatori!$E$90:$H$90</c:f>
              <c:numCache>
                <c:formatCode>0.00</c:formatCode>
                <c:ptCount val="4"/>
                <c:pt idx="0">
                  <c:v>81.459999999999994</c:v>
                </c:pt>
                <c:pt idx="1">
                  <c:v>95.81</c:v>
                </c:pt>
                <c:pt idx="2">
                  <c:v>85.96</c:v>
                </c:pt>
                <c:pt idx="3">
                  <c:v>91.56</c:v>
                </c:pt>
              </c:numCache>
            </c:numRef>
          </c:val>
        </c:ser>
        <c:marker val="1"/>
        <c:axId val="133073152"/>
        <c:axId val="133242880"/>
      </c:lineChart>
      <c:catAx>
        <c:axId val="133073152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33242880"/>
        <c:crosses val="autoZero"/>
        <c:auto val="1"/>
        <c:lblAlgn val="ctr"/>
        <c:lblOffset val="100"/>
      </c:catAx>
      <c:valAx>
        <c:axId val="133242880"/>
        <c:scaling>
          <c:orientation val="minMax"/>
          <c:max val="100"/>
          <c:min val="5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crossAx val="13307315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26"/>
          <c:w val="0.96716740304369175"/>
          <c:h val="0.14765315239850338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1E-2"/>
          <c:y val="0"/>
          <c:w val="0.95679921453118733"/>
          <c:h val="0.80248711293359865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1">
                  <c:v>1879.97</c:v>
                </c:pt>
                <c:pt idx="2">
                  <c:v>1949.99</c:v>
                </c:pt>
                <c:pt idx="3">
                  <c:v>1981.42</c:v>
                </c:pt>
                <c:pt idx="4">
                  <c:v>1942.96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axId val="133278336"/>
        <c:axId val="133296512"/>
      </c:barChart>
      <c:catAx>
        <c:axId val="133278336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133296512"/>
        <c:crosses val="autoZero"/>
        <c:auto val="1"/>
        <c:lblAlgn val="ctr"/>
        <c:lblOffset val="100"/>
      </c:catAx>
      <c:valAx>
        <c:axId val="133296512"/>
        <c:scaling>
          <c:orientation val="minMax"/>
        </c:scaling>
        <c:delete val="1"/>
        <c:axPos val="l"/>
        <c:numFmt formatCode="0" sourceLinked="0"/>
        <c:majorTickMark val="none"/>
        <c:tickLblPos val="none"/>
        <c:crossAx val="13327833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1181098</xdr:colOff>
      <xdr:row>24</xdr:row>
      <xdr:rowOff>66674</xdr:rowOff>
    </xdr:from>
    <xdr:to>
      <xdr:col>8</xdr:col>
      <xdr:colOff>438149</xdr:colOff>
      <xdr:row>48</xdr:row>
      <xdr:rowOff>114299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1495424</xdr:colOff>
      <xdr:row>52</xdr:row>
      <xdr:rowOff>95250</xdr:rowOff>
    </xdr:from>
    <xdr:to>
      <xdr:col>8</xdr:col>
      <xdr:colOff>590549</xdr:colOff>
      <xdr:row>73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180975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6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6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419100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workbookViewId="0">
      <pane xSplit="1" ySplit="2" topLeftCell="I48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5"/>
  <cols>
    <col min="1" max="1" width="60.7109375" bestFit="1" customWidth="1"/>
    <col min="2" max="3" width="15.28515625" bestFit="1" customWidth="1"/>
    <col min="4" max="4" width="7.140625" customWidth="1"/>
    <col min="5" max="6" width="15.28515625" bestFit="1" customWidth="1"/>
    <col min="7" max="7" width="7.140625" customWidth="1"/>
    <col min="8" max="9" width="15.28515625" bestFit="1" customWidth="1"/>
    <col min="10" max="10" width="7.140625" customWidth="1"/>
    <col min="11" max="12" width="15.28515625" bestFit="1" customWidth="1"/>
    <col min="13" max="13" width="7.140625" customWidth="1"/>
    <col min="14" max="15" width="15.28515625" bestFit="1" customWidth="1"/>
    <col min="16" max="16" width="7.140625" customWidth="1"/>
  </cols>
  <sheetData>
    <row r="1" spans="1:18">
      <c r="B1" s="114">
        <v>2016</v>
      </c>
      <c r="C1" s="114"/>
      <c r="D1" s="115"/>
      <c r="E1" s="116">
        <v>2017</v>
      </c>
      <c r="F1" s="114"/>
      <c r="G1" s="115"/>
      <c r="H1" s="116">
        <v>2018</v>
      </c>
      <c r="I1" s="114"/>
      <c r="J1" s="115"/>
      <c r="K1" s="116">
        <v>2019</v>
      </c>
      <c r="L1" s="114"/>
      <c r="M1" s="115"/>
      <c r="N1" s="116">
        <v>2020</v>
      </c>
      <c r="O1" s="114"/>
      <c r="P1" s="115"/>
      <c r="Q1" s="113" t="s">
        <v>233</v>
      </c>
      <c r="R1" s="113"/>
    </row>
    <row r="2" spans="1:18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12" t="s">
        <v>73</v>
      </c>
      <c r="R2" s="12" t="s">
        <v>74</v>
      </c>
    </row>
    <row r="3" spans="1:18">
      <c r="A3" t="s">
        <v>20</v>
      </c>
      <c r="B3" s="28"/>
      <c r="C3" s="28"/>
      <c r="D3" s="20" t="str">
        <f>IF(B3&gt;0,C3/B3*100,"-")</f>
        <v>-</v>
      </c>
      <c r="E3" s="28">
        <v>1123991645.8800001</v>
      </c>
      <c r="F3" s="28">
        <v>1105902824.45</v>
      </c>
      <c r="G3" s="20">
        <f>IF(E3&gt;0,F3/E3*100,"-")</f>
        <v>98.390662288611779</v>
      </c>
      <c r="H3" s="28">
        <v>1108145743.0599999</v>
      </c>
      <c r="I3" s="28">
        <v>1030842783.52</v>
      </c>
      <c r="J3" s="20">
        <f>IF(H3&gt;0,I3/H3*100,"-")</f>
        <v>93.024116184705278</v>
      </c>
      <c r="K3" s="28">
        <v>1237119504.9000001</v>
      </c>
      <c r="L3" s="28">
        <v>1091513775.25</v>
      </c>
      <c r="M3" s="20">
        <f>IF(K3&gt;0,L3/K3*100,"-")</f>
        <v>88.230261581578588</v>
      </c>
      <c r="N3" s="28">
        <v>1149691923.4000001</v>
      </c>
      <c r="O3" s="28">
        <v>1041170853.8</v>
      </c>
      <c r="P3" s="20">
        <f>IF(N3&gt;0,O3/N3*100,"-")</f>
        <v>90.560856574597025</v>
      </c>
      <c r="Q3" s="13">
        <f>IF(K3&gt;0,N3/K3*100-100,"-")</f>
        <v>-7.0670279753666136</v>
      </c>
      <c r="R3" s="13">
        <f>IF(L3&gt;0,O3/L3*100-100,"-")</f>
        <v>-4.6122112786409417</v>
      </c>
    </row>
    <row r="4" spans="1:18">
      <c r="A4" t="s">
        <v>21</v>
      </c>
      <c r="B4" s="28"/>
      <c r="C4" s="28"/>
      <c r="D4" s="20" t="str">
        <f t="shared" ref="D4:D21" si="0">IF(B4&gt;0,C4/B4*100,"-")</f>
        <v>-</v>
      </c>
      <c r="E4" s="28">
        <v>40804222.390000001</v>
      </c>
      <c r="F4" s="28">
        <v>35046565.880000003</v>
      </c>
      <c r="G4" s="20">
        <f t="shared" ref="G4:G21" si="1">IF(E4&gt;0,F4/E4*100,"-")</f>
        <v>85.889557078261973</v>
      </c>
      <c r="H4" s="28">
        <v>24989424.879999999</v>
      </c>
      <c r="I4" s="28">
        <v>15913544.58</v>
      </c>
      <c r="J4" s="20">
        <f t="shared" ref="J4:J13" si="2">IF(H4&gt;0,I4/H4*100,"-")</f>
        <v>63.681115737626371</v>
      </c>
      <c r="K4" s="28">
        <v>37808546.130000003</v>
      </c>
      <c r="L4" s="28">
        <v>23359175.75</v>
      </c>
      <c r="M4" s="20">
        <f t="shared" ref="M4:M21" si="3">IF(K4&gt;0,L4/K4*100,"-")</f>
        <v>61.782792889423376</v>
      </c>
      <c r="N4" s="28">
        <v>50170178.520000003</v>
      </c>
      <c r="O4" s="28">
        <v>43079346.829999998</v>
      </c>
      <c r="P4" s="20">
        <f t="shared" ref="P4:P21" si="4">IF(N4&gt;0,O4/N4*100,"-")</f>
        <v>85.866441182438109</v>
      </c>
      <c r="Q4" s="13">
        <f t="shared" ref="Q4:R46" si="5">IF(K4&gt;0,N4/K4*100-100,"-")</f>
        <v>32.695339163521538</v>
      </c>
      <c r="R4" s="13">
        <f t="shared" si="5"/>
        <v>84.421519368036769</v>
      </c>
    </row>
    <row r="5" spans="1:18">
      <c r="A5" t="s">
        <v>22</v>
      </c>
      <c r="B5" s="28"/>
      <c r="C5" s="28"/>
      <c r="D5" s="20" t="str">
        <f t="shared" si="0"/>
        <v>-</v>
      </c>
      <c r="E5" s="28">
        <v>133704845.93000001</v>
      </c>
      <c r="F5" s="28">
        <v>114336220.62</v>
      </c>
      <c r="G5" s="20">
        <f t="shared" si="1"/>
        <v>85.513894298086797</v>
      </c>
      <c r="H5" s="28">
        <v>168220455.28999999</v>
      </c>
      <c r="I5" s="28">
        <v>149537812.84999999</v>
      </c>
      <c r="J5" s="20">
        <f t="shared" si="2"/>
        <v>88.893953230721877</v>
      </c>
      <c r="K5" s="28">
        <v>89047631.379999995</v>
      </c>
      <c r="L5" s="28">
        <v>69834924.819999993</v>
      </c>
      <c r="M5" s="20">
        <f t="shared" si="3"/>
        <v>78.424236262936518</v>
      </c>
      <c r="N5" s="28">
        <v>102811472.76000001</v>
      </c>
      <c r="O5" s="28">
        <v>100393674.04000001</v>
      </c>
      <c r="P5" s="20">
        <f t="shared" si="4"/>
        <v>97.648318173941504</v>
      </c>
      <c r="Q5" s="13">
        <f t="shared" si="5"/>
        <v>15.456718125678705</v>
      </c>
      <c r="R5" s="13">
        <f t="shared" si="5"/>
        <v>43.758548174520683</v>
      </c>
    </row>
    <row r="6" spans="1:18">
      <c r="A6" t="s">
        <v>23</v>
      </c>
      <c r="B6" s="28"/>
      <c r="C6" s="28"/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28">
        <v>0</v>
      </c>
      <c r="J6" s="20" t="str">
        <f t="shared" si="2"/>
        <v>-</v>
      </c>
      <c r="K6" s="28">
        <v>0</v>
      </c>
      <c r="L6" s="28">
        <v>0</v>
      </c>
      <c r="M6" s="20" t="str">
        <f t="shared" si="3"/>
        <v>-</v>
      </c>
      <c r="N6" s="28">
        <v>0</v>
      </c>
      <c r="O6" s="28">
        <v>0</v>
      </c>
      <c r="P6" s="20" t="str">
        <f t="shared" si="4"/>
        <v>-</v>
      </c>
      <c r="Q6" s="13" t="str">
        <f t="shared" si="5"/>
        <v>-</v>
      </c>
      <c r="R6" s="13" t="str">
        <f t="shared" si="5"/>
        <v>-</v>
      </c>
    </row>
    <row r="7" spans="1:18">
      <c r="A7" t="s">
        <v>24</v>
      </c>
      <c r="B7" s="28"/>
      <c r="C7" s="28"/>
      <c r="D7" s="20" t="str">
        <f t="shared" si="0"/>
        <v>-</v>
      </c>
      <c r="E7" s="28">
        <v>49917933.289999999</v>
      </c>
      <c r="F7" s="28">
        <v>27034913.23</v>
      </c>
      <c r="G7" s="20">
        <f t="shared" si="1"/>
        <v>54.158719017752034</v>
      </c>
      <c r="H7" s="28">
        <v>29242094.510000002</v>
      </c>
      <c r="I7" s="28">
        <v>17859326.899999999</v>
      </c>
      <c r="J7" s="20">
        <f t="shared" si="2"/>
        <v>61.074034535701927</v>
      </c>
      <c r="K7" s="28">
        <v>28852770.620000001</v>
      </c>
      <c r="L7" s="28">
        <v>22487932.59</v>
      </c>
      <c r="M7" s="20">
        <f t="shared" si="3"/>
        <v>77.940288252289861</v>
      </c>
      <c r="N7" s="28">
        <v>44528969.409999996</v>
      </c>
      <c r="O7" s="28">
        <v>21311200</v>
      </c>
      <c r="P7" s="20">
        <f t="shared" si="4"/>
        <v>47.859180848713024</v>
      </c>
      <c r="Q7" s="13">
        <f t="shared" si="5"/>
        <v>54.331693120430032</v>
      </c>
      <c r="R7" s="13">
        <f t="shared" si="5"/>
        <v>-5.2327290883256836</v>
      </c>
    </row>
    <row r="8" spans="1:18">
      <c r="A8" t="s">
        <v>25</v>
      </c>
      <c r="B8" s="28"/>
      <c r="C8" s="28"/>
      <c r="D8" s="20" t="str">
        <f t="shared" si="0"/>
        <v>-</v>
      </c>
      <c r="E8" s="28">
        <v>0</v>
      </c>
      <c r="F8" s="28">
        <v>0</v>
      </c>
      <c r="G8" s="20" t="str">
        <f t="shared" si="1"/>
        <v>-</v>
      </c>
      <c r="H8" s="28">
        <v>0</v>
      </c>
      <c r="I8" s="28">
        <v>0</v>
      </c>
      <c r="J8" s="20" t="str">
        <f t="shared" si="2"/>
        <v>-</v>
      </c>
      <c r="K8" s="28">
        <v>15219201.890000001</v>
      </c>
      <c r="L8" s="28">
        <v>13878263.949999999</v>
      </c>
      <c r="M8" s="20">
        <f t="shared" si="3"/>
        <v>91.189170432905001</v>
      </c>
      <c r="N8" s="28">
        <v>17531617.18</v>
      </c>
      <c r="O8" s="28">
        <v>14009550.939999999</v>
      </c>
      <c r="P8" s="20">
        <f t="shared" si="4"/>
        <v>79.910203355238906</v>
      </c>
      <c r="Q8" s="13">
        <f t="shared" si="5"/>
        <v>15.194064095564741</v>
      </c>
      <c r="R8" s="13">
        <f t="shared" si="5"/>
        <v>0.94599000619237472</v>
      </c>
    </row>
    <row r="9" spans="1:18">
      <c r="A9" t="s">
        <v>26</v>
      </c>
      <c r="B9" s="28"/>
      <c r="C9" s="28"/>
      <c r="D9" s="20" t="str">
        <f t="shared" si="0"/>
        <v>-</v>
      </c>
      <c r="E9" s="28">
        <v>1131340.5900000001</v>
      </c>
      <c r="F9" s="28">
        <v>563618.93000000005</v>
      </c>
      <c r="G9" s="20">
        <f t="shared" si="1"/>
        <v>49.818678387557895</v>
      </c>
      <c r="H9" s="28">
        <v>2942482.79</v>
      </c>
      <c r="I9" s="28">
        <v>2884536.53</v>
      </c>
      <c r="J9" s="20">
        <f t="shared" si="2"/>
        <v>98.030701821029169</v>
      </c>
      <c r="K9" s="28">
        <v>285918.81</v>
      </c>
      <c r="L9" s="28">
        <v>232697.55</v>
      </c>
      <c r="M9" s="20">
        <f t="shared" si="3"/>
        <v>81.385883635987426</v>
      </c>
      <c r="N9" s="28">
        <v>290949.13</v>
      </c>
      <c r="O9" s="28">
        <v>237125.87</v>
      </c>
      <c r="P9" s="20">
        <f t="shared" si="4"/>
        <v>81.500800500761073</v>
      </c>
      <c r="Q9" s="13">
        <f t="shared" si="5"/>
        <v>1.7593525938359988</v>
      </c>
      <c r="R9" s="13">
        <f t="shared" si="5"/>
        <v>1.9030367960470613</v>
      </c>
    </row>
    <row r="10" spans="1:18">
      <c r="A10" t="s">
        <v>27</v>
      </c>
      <c r="B10" s="28"/>
      <c r="C10" s="28"/>
      <c r="D10" s="20" t="str">
        <f t="shared" si="0"/>
        <v>-</v>
      </c>
      <c r="E10" s="28">
        <v>0</v>
      </c>
      <c r="F10" s="28">
        <v>0</v>
      </c>
      <c r="G10" s="20" t="str">
        <f t="shared" si="1"/>
        <v>-</v>
      </c>
      <c r="H10" s="28">
        <v>2850870</v>
      </c>
      <c r="I10" s="28">
        <v>2850870</v>
      </c>
      <c r="J10" s="20">
        <f t="shared" si="2"/>
        <v>100</v>
      </c>
      <c r="K10" s="28">
        <v>3144804</v>
      </c>
      <c r="L10" s="28">
        <v>3144804</v>
      </c>
      <c r="M10" s="20">
        <f t="shared" si="3"/>
        <v>100</v>
      </c>
      <c r="N10" s="28">
        <v>698458.14</v>
      </c>
      <c r="O10" s="28">
        <v>222418.29</v>
      </c>
      <c r="P10" s="20">
        <f t="shared" si="4"/>
        <v>31.844183246257252</v>
      </c>
      <c r="Q10" s="13">
        <f t="shared" si="5"/>
        <v>-77.790089938832438</v>
      </c>
      <c r="R10" s="13">
        <f t="shared" si="5"/>
        <v>-92.92743554129288</v>
      </c>
    </row>
    <row r="11" spans="1:18">
      <c r="A11" t="s">
        <v>28</v>
      </c>
      <c r="B11" s="28"/>
      <c r="C11" s="28"/>
      <c r="D11" s="20" t="str">
        <f t="shared" si="0"/>
        <v>-</v>
      </c>
      <c r="E11" s="28">
        <v>0</v>
      </c>
      <c r="F11" s="28">
        <v>0</v>
      </c>
      <c r="G11" s="20" t="str">
        <f t="shared" si="1"/>
        <v>-</v>
      </c>
      <c r="H11" s="28">
        <v>0</v>
      </c>
      <c r="I11" s="28">
        <v>0</v>
      </c>
      <c r="J11" s="20" t="str">
        <f t="shared" si="2"/>
        <v>-</v>
      </c>
      <c r="K11" s="28">
        <v>18806.439999999999</v>
      </c>
      <c r="L11" s="28">
        <v>18806.439999999999</v>
      </c>
      <c r="M11" s="20">
        <f t="shared" si="3"/>
        <v>100</v>
      </c>
      <c r="N11" s="28">
        <v>27000</v>
      </c>
      <c r="O11" s="28">
        <v>0</v>
      </c>
      <c r="P11" s="20">
        <f t="shared" si="4"/>
        <v>0</v>
      </c>
      <c r="Q11" s="13">
        <f t="shared" si="5"/>
        <v>43.567841654241846</v>
      </c>
      <c r="R11" s="13">
        <f t="shared" si="5"/>
        <v>-100</v>
      </c>
    </row>
    <row r="12" spans="1:18">
      <c r="A12" t="s">
        <v>29</v>
      </c>
      <c r="B12" s="28"/>
      <c r="C12" s="28"/>
      <c r="D12" s="20" t="str">
        <f t="shared" si="0"/>
        <v>-</v>
      </c>
      <c r="E12" s="28">
        <v>0</v>
      </c>
      <c r="F12" s="28">
        <v>0</v>
      </c>
      <c r="G12" s="20" t="str">
        <f t="shared" si="1"/>
        <v>-</v>
      </c>
      <c r="H12" s="28">
        <v>0</v>
      </c>
      <c r="I12" s="28">
        <v>0</v>
      </c>
      <c r="J12" s="20" t="str">
        <f t="shared" si="2"/>
        <v>-</v>
      </c>
      <c r="K12" s="28">
        <v>0</v>
      </c>
      <c r="L12" s="28">
        <v>0</v>
      </c>
      <c r="M12" s="20" t="str">
        <f t="shared" si="3"/>
        <v>-</v>
      </c>
      <c r="N12" s="28">
        <v>0</v>
      </c>
      <c r="O12" s="28">
        <v>0</v>
      </c>
      <c r="P12" s="20" t="str">
        <f t="shared" si="4"/>
        <v>-</v>
      </c>
      <c r="Q12" s="13" t="str">
        <f t="shared" si="5"/>
        <v>-</v>
      </c>
      <c r="R12" s="13" t="str">
        <f t="shared" si="5"/>
        <v>-</v>
      </c>
    </row>
    <row r="13" spans="1:18">
      <c r="A13" t="s">
        <v>30</v>
      </c>
      <c r="B13" s="28"/>
      <c r="C13" s="28"/>
      <c r="D13" s="20" t="str">
        <f t="shared" si="0"/>
        <v>-</v>
      </c>
      <c r="E13" s="28">
        <v>3143798.12</v>
      </c>
      <c r="F13" s="28">
        <v>1217381.32</v>
      </c>
      <c r="G13" s="20">
        <f t="shared" si="1"/>
        <v>38.723266365462422</v>
      </c>
      <c r="H13" s="28">
        <v>11313867.880000001</v>
      </c>
      <c r="I13" s="28">
        <v>11202268.67</v>
      </c>
      <c r="J13" s="20">
        <f t="shared" si="2"/>
        <v>99.013606918662362</v>
      </c>
      <c r="K13" s="28">
        <v>13526187.16</v>
      </c>
      <c r="L13" s="28">
        <v>13526187.16</v>
      </c>
      <c r="M13" s="20">
        <f t="shared" si="3"/>
        <v>100</v>
      </c>
      <c r="N13" s="28">
        <v>16834044.07</v>
      </c>
      <c r="O13" s="28">
        <v>16834044.07</v>
      </c>
      <c r="P13" s="20">
        <f t="shared" si="4"/>
        <v>100</v>
      </c>
      <c r="Q13" s="13">
        <f t="shared" si="5"/>
        <v>24.455205823131607</v>
      </c>
      <c r="R13" s="13">
        <f t="shared" si="5"/>
        <v>24.455205823131607</v>
      </c>
    </row>
    <row r="14" spans="1:18">
      <c r="A14" t="s">
        <v>31</v>
      </c>
      <c r="B14" s="28"/>
      <c r="C14" s="28"/>
      <c r="D14" s="20" t="str">
        <f>IF(B14&gt;0,C14/B14*100,"-")</f>
        <v>-</v>
      </c>
      <c r="E14" s="28">
        <f t="shared" ref="E14" si="6">SUM(E3:E5)</f>
        <v>1298500714.2000003</v>
      </c>
      <c r="F14" s="28">
        <f t="shared" ref="F14" si="7">SUM(F3:F5)</f>
        <v>1255285610.9500003</v>
      </c>
      <c r="G14" s="20">
        <f>IF(E14&gt;0,F14/E14*100,"-")</f>
        <v>96.671923028042031</v>
      </c>
      <c r="H14" s="28">
        <f t="shared" ref="H14" si="8">SUM(H3:H5)</f>
        <v>1301355623.23</v>
      </c>
      <c r="I14" s="28">
        <f t="shared" ref="I14" si="9">SUM(I3:I5)</f>
        <v>1196294140.95</v>
      </c>
      <c r="J14" s="20">
        <f>IF(H14&gt;0,I14/H14*100,"-")</f>
        <v>91.926766181004808</v>
      </c>
      <c r="K14" s="28">
        <f t="shared" ref="K14" si="10">SUM(K3:K5)</f>
        <v>1363975682.4100003</v>
      </c>
      <c r="L14" s="28">
        <f t="shared" ref="L14" si="11">SUM(L3:L5)</f>
        <v>1184707875.8199999</v>
      </c>
      <c r="M14" s="20">
        <f>IF(K14&gt;0,L14/K14*100,"-")</f>
        <v>86.856964614409165</v>
      </c>
      <c r="N14" s="28">
        <f t="shared" ref="N14:O14" si="12">SUM(N3:N5)</f>
        <v>1302673574.6800001</v>
      </c>
      <c r="O14" s="28">
        <f>SUM(O3:O5)</f>
        <v>1184643874.6699998</v>
      </c>
      <c r="P14" s="20">
        <f>IF(N14&gt;0,O14/N14*100,"-")</f>
        <v>90.939426245827235</v>
      </c>
      <c r="Q14" s="13">
        <f t="shared" si="5"/>
        <v>-4.4943695492932818</v>
      </c>
      <c r="R14" s="13">
        <f t="shared" si="5"/>
        <v>-5.4022726873199645E-3</v>
      </c>
    </row>
    <row r="15" spans="1:18">
      <c r="A15" t="s">
        <v>32</v>
      </c>
      <c r="B15" s="27"/>
      <c r="C15" s="27"/>
      <c r="D15" s="20" t="str">
        <f>IF(B15&gt;0,C15/B15*100,"-")</f>
        <v>-</v>
      </c>
      <c r="E15" s="27">
        <f t="shared" ref="E15:F15" si="13">SUM(E6:E10)</f>
        <v>51049273.880000003</v>
      </c>
      <c r="F15" s="27">
        <f t="shared" si="13"/>
        <v>27598532.16</v>
      </c>
      <c r="G15" s="20">
        <f>IF(E15&gt;0,F15/E15*100,"-")</f>
        <v>54.062536178036623</v>
      </c>
      <c r="H15" s="27">
        <f t="shared" ref="H15:I15" si="14">SUM(H6:H10)</f>
        <v>35035447.299999997</v>
      </c>
      <c r="I15" s="27">
        <f t="shared" si="14"/>
        <v>23594733.43</v>
      </c>
      <c r="J15" s="20">
        <f>IF(H15&gt;0,I15/H15*100,"-")</f>
        <v>67.345318094454584</v>
      </c>
      <c r="K15" s="27">
        <f t="shared" ref="K15:L15" si="15">SUM(K6:K10)</f>
        <v>47502695.320000008</v>
      </c>
      <c r="L15" s="27">
        <f t="shared" si="15"/>
        <v>39743698.089999996</v>
      </c>
      <c r="M15" s="20">
        <f>IF(K15&gt;0,L15/K15*100,"-")</f>
        <v>83.666195827980204</v>
      </c>
      <c r="N15" s="27">
        <f t="shared" ref="N15:O15" si="16">SUM(N6:N10)</f>
        <v>63049993.859999999</v>
      </c>
      <c r="O15" s="27">
        <f>SUM(O6:O10)</f>
        <v>35780295.099999994</v>
      </c>
      <c r="P15" s="20">
        <f>IF(N15&gt;0,O15/N15*100,"-")</f>
        <v>56.749085780164734</v>
      </c>
      <c r="Q15" s="13">
        <f t="shared" si="5"/>
        <v>32.72929764356789</v>
      </c>
      <c r="R15" s="13">
        <f t="shared" si="5"/>
        <v>-9.9724061435471754</v>
      </c>
    </row>
    <row r="16" spans="1:18">
      <c r="A16" t="s">
        <v>33</v>
      </c>
      <c r="B16" s="28"/>
      <c r="C16" s="28"/>
      <c r="D16" s="20" t="str">
        <f t="shared" si="0"/>
        <v>-</v>
      </c>
      <c r="E16" s="28">
        <f t="shared" ref="E16:F16" si="17">SUM(E11:E13)</f>
        <v>3143798.12</v>
      </c>
      <c r="F16" s="28">
        <f t="shared" si="17"/>
        <v>1217381.32</v>
      </c>
      <c r="G16" s="20">
        <f t="shared" si="1"/>
        <v>38.723266365462422</v>
      </c>
      <c r="H16" s="28">
        <f t="shared" ref="H16:I16" si="18">SUM(H11:H13)</f>
        <v>11313867.880000001</v>
      </c>
      <c r="I16" s="28">
        <f t="shared" si="18"/>
        <v>11202268.67</v>
      </c>
      <c r="J16" s="20">
        <f t="shared" ref="J16:J21" si="19">IF(H16&gt;0,I16/H16*100,"-")</f>
        <v>99.013606918662362</v>
      </c>
      <c r="K16" s="28">
        <f t="shared" ref="K16:L16" si="20">SUM(K11:K13)</f>
        <v>13544993.6</v>
      </c>
      <c r="L16" s="28">
        <f t="shared" si="20"/>
        <v>13544993.6</v>
      </c>
      <c r="M16" s="20">
        <f t="shared" ref="M16:M33" si="21">IF(K16&gt;0,L16/K16*100,"-")</f>
        <v>100</v>
      </c>
      <c r="N16" s="28">
        <f t="shared" ref="N16:O16" si="22">SUM(N11:N13)</f>
        <v>16861044.07</v>
      </c>
      <c r="O16" s="28">
        <f>SUM(O11:O13)</f>
        <v>16834044.07</v>
      </c>
      <c r="P16" s="20">
        <f t="shared" si="4"/>
        <v>99.83986756758415</v>
      </c>
      <c r="Q16" s="13">
        <f t="shared" si="5"/>
        <v>24.481742612266714</v>
      </c>
      <c r="R16" s="13">
        <f t="shared" si="5"/>
        <v>24.282406969908067</v>
      </c>
    </row>
    <row r="17" spans="1:18">
      <c r="A17" t="s">
        <v>34</v>
      </c>
      <c r="B17" s="28"/>
      <c r="C17" s="28"/>
      <c r="D17" s="20" t="str">
        <f t="shared" si="0"/>
        <v>-</v>
      </c>
      <c r="E17" s="28">
        <v>0</v>
      </c>
      <c r="F17" s="28">
        <v>0</v>
      </c>
      <c r="G17" s="20" t="str">
        <f t="shared" si="1"/>
        <v>-</v>
      </c>
      <c r="H17" s="28">
        <v>550000</v>
      </c>
      <c r="I17" s="28">
        <v>550000</v>
      </c>
      <c r="J17" s="20">
        <f t="shared" si="19"/>
        <v>100</v>
      </c>
      <c r="K17" s="28">
        <v>0</v>
      </c>
      <c r="L17" s="28">
        <v>0</v>
      </c>
      <c r="M17" s="20" t="str">
        <f t="shared" si="21"/>
        <v>-</v>
      </c>
      <c r="N17" s="28">
        <v>0</v>
      </c>
      <c r="O17" s="28">
        <v>0</v>
      </c>
      <c r="P17" s="20" t="str">
        <f t="shared" si="4"/>
        <v>-</v>
      </c>
      <c r="Q17" s="13" t="str">
        <f t="shared" si="5"/>
        <v>-</v>
      </c>
      <c r="R17" s="13" t="str">
        <f t="shared" si="5"/>
        <v>-</v>
      </c>
    </row>
    <row r="18" spans="1:18">
      <c r="A18" t="s">
        <v>35</v>
      </c>
      <c r="B18" s="28"/>
      <c r="C18" s="28"/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19"/>
        <v>-</v>
      </c>
      <c r="K18" s="28">
        <v>0</v>
      </c>
      <c r="L18" s="28">
        <v>0</v>
      </c>
      <c r="M18" s="20" t="str">
        <f t="shared" si="21"/>
        <v>-</v>
      </c>
      <c r="N18" s="28">
        <v>0</v>
      </c>
      <c r="O18" s="28">
        <v>0</v>
      </c>
      <c r="P18" s="20" t="str">
        <f t="shared" si="4"/>
        <v>-</v>
      </c>
      <c r="Q18" s="13" t="str">
        <f t="shared" si="5"/>
        <v>-</v>
      </c>
      <c r="R18" s="13" t="str">
        <f t="shared" si="5"/>
        <v>-</v>
      </c>
    </row>
    <row r="19" spans="1:18">
      <c r="A19" t="s">
        <v>36</v>
      </c>
      <c r="B19" s="28"/>
      <c r="C19" s="28"/>
      <c r="D19" s="20" t="str">
        <f t="shared" si="0"/>
        <v>-</v>
      </c>
      <c r="E19" s="28">
        <v>84379173.590000004</v>
      </c>
      <c r="F19" s="28">
        <v>77188301</v>
      </c>
      <c r="G19" s="20">
        <f t="shared" si="1"/>
        <v>91.477905881206439</v>
      </c>
      <c r="H19" s="28">
        <v>79435304.209999993</v>
      </c>
      <c r="I19" s="28">
        <v>79008064.730000004</v>
      </c>
      <c r="J19" s="20">
        <f t="shared" si="19"/>
        <v>99.462154158973803</v>
      </c>
      <c r="K19" s="28">
        <v>76143039.079999998</v>
      </c>
      <c r="L19" s="28">
        <v>75948395.420000002</v>
      </c>
      <c r="M19" s="20">
        <f t="shared" si="21"/>
        <v>99.744371038571899</v>
      </c>
      <c r="N19" s="28">
        <v>102313183.02</v>
      </c>
      <c r="O19" s="28">
        <v>102091072.38</v>
      </c>
      <c r="P19" s="20">
        <f t="shared" si="4"/>
        <v>99.782911025301019</v>
      </c>
      <c r="Q19" s="13">
        <f t="shared" si="5"/>
        <v>34.369712919527984</v>
      </c>
      <c r="R19" s="13">
        <f t="shared" si="5"/>
        <v>34.42163170851623</v>
      </c>
    </row>
    <row r="20" spans="1:18">
      <c r="A20" t="s">
        <v>37</v>
      </c>
      <c r="B20" s="28"/>
      <c r="C20" s="28"/>
      <c r="D20" s="20" t="str">
        <f t="shared" si="0"/>
        <v>-</v>
      </c>
      <c r="E20" s="28">
        <f t="shared" ref="E20:F20" si="23">E14+E15+E16+E17+E18+E19</f>
        <v>1437072959.7900002</v>
      </c>
      <c r="F20" s="28">
        <f t="shared" si="23"/>
        <v>1361289825.4300003</v>
      </c>
      <c r="G20" s="20">
        <f t="shared" si="1"/>
        <v>94.726563196132091</v>
      </c>
      <c r="H20" s="28">
        <f t="shared" ref="H20:I20" si="24">H14+H15+H16+H17+H18+H19</f>
        <v>1427690242.6200001</v>
      </c>
      <c r="I20" s="28">
        <f t="shared" si="24"/>
        <v>1310649207.7800002</v>
      </c>
      <c r="J20" s="20">
        <f t="shared" si="19"/>
        <v>91.802070831189951</v>
      </c>
      <c r="K20" s="28">
        <f t="shared" ref="K20:L20" si="25">K14+K15+K16+K17+K18+K19</f>
        <v>1501166410.4100001</v>
      </c>
      <c r="L20" s="28">
        <f t="shared" si="25"/>
        <v>1313944962.9299998</v>
      </c>
      <c r="M20" s="20">
        <f t="shared" si="21"/>
        <v>87.528268273144604</v>
      </c>
      <c r="N20" s="28">
        <f t="shared" ref="N20:O20" si="26">N14+N15+N16+N17+N18+N19</f>
        <v>1484897795.6299999</v>
      </c>
      <c r="O20" s="28">
        <f t="shared" si="26"/>
        <v>1339349286.2199998</v>
      </c>
      <c r="P20" s="20">
        <f t="shared" si="4"/>
        <v>90.198078962852264</v>
      </c>
      <c r="Q20" s="13">
        <f t="shared" si="5"/>
        <v>-1.0837316014522997</v>
      </c>
      <c r="R20" s="13">
        <f t="shared" si="5"/>
        <v>1.9334389191880632</v>
      </c>
    </row>
    <row r="21" spans="1:18">
      <c r="A21" t="s">
        <v>38</v>
      </c>
      <c r="B21" s="28"/>
      <c r="C21" s="28"/>
      <c r="D21" s="20" t="str">
        <f t="shared" si="0"/>
        <v>-</v>
      </c>
      <c r="E21" s="28">
        <f t="shared" ref="E21:F21" si="27">E20-E19</f>
        <v>1352693786.2000003</v>
      </c>
      <c r="F21" s="28">
        <f t="shared" si="27"/>
        <v>1284101524.4300003</v>
      </c>
      <c r="G21" s="20">
        <f t="shared" si="1"/>
        <v>94.929209960911408</v>
      </c>
      <c r="H21" s="28">
        <f t="shared" ref="H21:I21" si="28">H20-H19</f>
        <v>1348254938.4100001</v>
      </c>
      <c r="I21" s="28">
        <f t="shared" si="28"/>
        <v>1231641143.0500002</v>
      </c>
      <c r="J21" s="20">
        <f t="shared" si="19"/>
        <v>91.350760747257283</v>
      </c>
      <c r="K21" s="28">
        <f t="shared" ref="K21:L21" si="29">K20-K19</f>
        <v>1425023371.3300002</v>
      </c>
      <c r="L21" s="28">
        <f t="shared" si="29"/>
        <v>1237996567.5099998</v>
      </c>
      <c r="M21" s="20">
        <f t="shared" si="21"/>
        <v>86.875527266233902</v>
      </c>
      <c r="N21" s="28">
        <f t="shared" ref="N21:O21" si="30">N20-N19</f>
        <v>1382584612.6099999</v>
      </c>
      <c r="O21" s="28">
        <f>O20-O19</f>
        <v>1237258213.8399997</v>
      </c>
      <c r="P21" s="20">
        <f t="shared" si="4"/>
        <v>89.488788068047597</v>
      </c>
      <c r="Q21" s="13">
        <f t="shared" si="5"/>
        <v>-2.9781096628886417</v>
      </c>
      <c r="R21" s="13">
        <f t="shared" si="5"/>
        <v>-5.9641011080117323E-2</v>
      </c>
    </row>
    <row r="22" spans="1:18">
      <c r="B22" s="12"/>
      <c r="C22" s="12"/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8"/>
      <c r="K22" s="12" t="s">
        <v>75</v>
      </c>
      <c r="L22" s="12" t="s">
        <v>76</v>
      </c>
      <c r="M22" s="18"/>
      <c r="N22" s="12" t="s">
        <v>75</v>
      </c>
      <c r="O22" s="12" t="s">
        <v>76</v>
      </c>
      <c r="P22" s="18"/>
    </row>
    <row r="23" spans="1:18">
      <c r="A23" s="5" t="s">
        <v>39</v>
      </c>
      <c r="B23" s="27"/>
      <c r="C23" s="27"/>
      <c r="D23" s="20" t="str">
        <f>IF(B23&gt;0,C23/B23*100,"-")</f>
        <v>-</v>
      </c>
      <c r="E23" s="27">
        <v>225971782.58000001</v>
      </c>
      <c r="F23" s="27">
        <v>212767581.61000001</v>
      </c>
      <c r="G23" s="20">
        <f>IF(E23&gt;0,F23/E23*100,"-")</f>
        <v>94.15670362943419</v>
      </c>
      <c r="H23" s="27">
        <v>231213482.34</v>
      </c>
      <c r="I23" s="27">
        <v>220616372.63999999</v>
      </c>
      <c r="J23" s="20">
        <f>IF(H23&gt;0,I23/H23*100,"-")</f>
        <v>95.416742314180041</v>
      </c>
      <c r="K23" s="27">
        <v>233916304.28999999</v>
      </c>
      <c r="L23" s="27">
        <v>218209402.75999999</v>
      </c>
      <c r="M23" s="20">
        <f>IF(K23&gt;0,L23/K23*100,"-")</f>
        <v>93.285247226492075</v>
      </c>
      <c r="N23" s="27">
        <v>228144111.88999999</v>
      </c>
      <c r="O23" s="27">
        <v>214760454.55000001</v>
      </c>
      <c r="P23" s="20">
        <f>IF(N23&gt;0,O23/N23*100,"-")</f>
        <v>94.133682772206313</v>
      </c>
      <c r="Q23" s="13">
        <f t="shared" si="5"/>
        <v>-2.4676314964534782</v>
      </c>
      <c r="R23" s="13">
        <f t="shared" si="5"/>
        <v>-1.5805680994385654</v>
      </c>
    </row>
    <row r="24" spans="1:18">
      <c r="A24" s="5" t="s">
        <v>40</v>
      </c>
      <c r="B24" s="27"/>
      <c r="C24" s="27"/>
      <c r="D24" s="20" t="str">
        <f t="shared" ref="D24:D57" si="31">IF(B24&gt;0,C24/B24*100,"-")</f>
        <v>-</v>
      </c>
      <c r="E24" s="27">
        <v>20991201.289999999</v>
      </c>
      <c r="F24" s="27">
        <v>18062706.75</v>
      </c>
      <c r="G24" s="20">
        <f t="shared" ref="G24:G57" si="32">IF(E24&gt;0,F24/E24*100,"-")</f>
        <v>86.048942604370609</v>
      </c>
      <c r="H24" s="27">
        <v>21369751.190000001</v>
      </c>
      <c r="I24" s="27">
        <v>18558272.5</v>
      </c>
      <c r="J24" s="20">
        <f t="shared" ref="J24:J26" si="33">IF(H24&gt;0,I24/H24*100,"-")</f>
        <v>86.843652670529764</v>
      </c>
      <c r="K24" s="27">
        <v>21932470.800000001</v>
      </c>
      <c r="L24" s="27">
        <v>18713930.210000001</v>
      </c>
      <c r="M24" s="20">
        <f t="shared" ref="M24:M57" si="34">IF(K24&gt;0,L24/K24*100,"-")</f>
        <v>85.325225692310056</v>
      </c>
      <c r="N24" s="27">
        <v>18821813.539999999</v>
      </c>
      <c r="O24" s="27">
        <v>15965699.35</v>
      </c>
      <c r="P24" s="20">
        <f t="shared" ref="P24:P57" si="35">IF(N24&gt;0,O24/N24*100,"-")</f>
        <v>84.825510124567955</v>
      </c>
      <c r="Q24" s="13">
        <f t="shared" si="5"/>
        <v>-14.182885678343183</v>
      </c>
      <c r="R24" s="13">
        <f t="shared" si="5"/>
        <v>-14.685482040172687</v>
      </c>
    </row>
    <row r="25" spans="1:18">
      <c r="A25" s="5" t="s">
        <v>41</v>
      </c>
      <c r="B25" s="27"/>
      <c r="C25" s="27"/>
      <c r="D25" s="20" t="str">
        <f t="shared" si="31"/>
        <v>-</v>
      </c>
      <c r="E25" s="27">
        <v>113992038.5</v>
      </c>
      <c r="F25" s="27">
        <v>78872486.400000006</v>
      </c>
      <c r="G25" s="20">
        <f t="shared" si="32"/>
        <v>69.191223736208556</v>
      </c>
      <c r="H25" s="27">
        <v>118705876.25</v>
      </c>
      <c r="I25" s="27">
        <v>83815409.819999993</v>
      </c>
      <c r="J25" s="20">
        <f t="shared" si="33"/>
        <v>70.607633309981139</v>
      </c>
      <c r="K25" s="27">
        <v>128271194.61</v>
      </c>
      <c r="L25" s="27">
        <v>86593230.640000001</v>
      </c>
      <c r="M25" s="20">
        <f t="shared" si="34"/>
        <v>67.507931849610458</v>
      </c>
      <c r="N25" s="27">
        <v>150238397.22999999</v>
      </c>
      <c r="O25" s="27">
        <v>106158368.95</v>
      </c>
      <c r="P25" s="20">
        <f t="shared" si="35"/>
        <v>70.659945065496231</v>
      </c>
      <c r="Q25" s="13">
        <f t="shared" si="5"/>
        <v>17.125592918027934</v>
      </c>
      <c r="R25" s="13">
        <f t="shared" si="5"/>
        <v>22.594304618728799</v>
      </c>
    </row>
    <row r="26" spans="1:18">
      <c r="A26" s="5" t="s">
        <v>42</v>
      </c>
      <c r="B26" s="27"/>
      <c r="C26" s="27"/>
      <c r="D26" s="20" t="str">
        <f t="shared" si="31"/>
        <v>-</v>
      </c>
      <c r="E26" s="27">
        <v>724781199.33000004</v>
      </c>
      <c r="F26" s="27">
        <v>698448316.65999997</v>
      </c>
      <c r="G26" s="20">
        <f t="shared" si="32"/>
        <v>96.3667817688507</v>
      </c>
      <c r="H26" s="27">
        <v>712574480.98000002</v>
      </c>
      <c r="I26" s="27">
        <v>687917161.60000002</v>
      </c>
      <c r="J26" s="20">
        <f t="shared" si="33"/>
        <v>96.539685318776932</v>
      </c>
      <c r="K26" s="27">
        <v>631338913.49000001</v>
      </c>
      <c r="L26" s="27">
        <v>612927662.08000004</v>
      </c>
      <c r="M26" s="20">
        <f t="shared" si="34"/>
        <v>97.083776872199465</v>
      </c>
      <c r="N26" s="27">
        <v>652607917.27999997</v>
      </c>
      <c r="O26" s="27">
        <v>611502898.84000003</v>
      </c>
      <c r="P26" s="20">
        <f t="shared" si="35"/>
        <v>93.701422040461708</v>
      </c>
      <c r="Q26" s="13">
        <f t="shared" si="5"/>
        <v>3.3688726190543576</v>
      </c>
      <c r="R26" s="13">
        <f t="shared" si="5"/>
        <v>-0.2324521029390354</v>
      </c>
    </row>
    <row r="27" spans="1:18">
      <c r="A27" s="5" t="s">
        <v>352</v>
      </c>
      <c r="B27" s="27"/>
      <c r="C27" s="27"/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13" t="str">
        <f t="shared" si="5"/>
        <v>-</v>
      </c>
      <c r="R27" s="13" t="str">
        <f t="shared" si="5"/>
        <v>-</v>
      </c>
    </row>
    <row r="28" spans="1:18">
      <c r="A28" s="5" t="s">
        <v>353</v>
      </c>
      <c r="B28" s="27"/>
      <c r="C28" s="27"/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5"/>
        <v>-</v>
      </c>
      <c r="R28" s="13" t="str">
        <f t="shared" si="5"/>
        <v>-</v>
      </c>
    </row>
    <row r="29" spans="1:18">
      <c r="A29" s="5" t="s">
        <v>43</v>
      </c>
      <c r="B29" s="27"/>
      <c r="C29" s="27"/>
      <c r="D29" s="20" t="str">
        <f t="shared" si="31"/>
        <v>-</v>
      </c>
      <c r="E29" s="27">
        <v>17721148.02</v>
      </c>
      <c r="F29" s="27">
        <v>16983525.27</v>
      </c>
      <c r="G29" s="20">
        <f t="shared" si="32"/>
        <v>95.837613064528753</v>
      </c>
      <c r="H29" s="27">
        <v>18075230.149999999</v>
      </c>
      <c r="I29" s="27">
        <v>18075230.149999999</v>
      </c>
      <c r="J29" s="20">
        <f t="shared" ref="J29:J57" si="36">IF(H29&gt;0,I29/H29*100,"-")</f>
        <v>100</v>
      </c>
      <c r="K29" s="27">
        <v>17786782.219999999</v>
      </c>
      <c r="L29" s="27">
        <v>17786782.219999999</v>
      </c>
      <c r="M29" s="20">
        <f t="shared" ref="M29:M62" si="37">IF(K29&gt;0,L29/K29*100,"-")</f>
        <v>100</v>
      </c>
      <c r="N29" s="27">
        <v>17711911.899999999</v>
      </c>
      <c r="O29" s="27">
        <v>17711911.899999999</v>
      </c>
      <c r="P29" s="20">
        <f t="shared" si="35"/>
        <v>100</v>
      </c>
      <c r="Q29" s="13">
        <f t="shared" si="5"/>
        <v>-0.42093234781845013</v>
      </c>
      <c r="R29" s="13">
        <f t="shared" si="5"/>
        <v>-0.42093234781845013</v>
      </c>
    </row>
    <row r="30" spans="1:18">
      <c r="A30" s="5" t="s">
        <v>44</v>
      </c>
      <c r="B30" s="27"/>
      <c r="C30" s="27"/>
      <c r="D30" s="20" t="str">
        <f t="shared" si="31"/>
        <v>-</v>
      </c>
      <c r="E30" s="27">
        <v>0</v>
      </c>
      <c r="F30" s="27">
        <v>0</v>
      </c>
      <c r="G30" s="20" t="str">
        <f t="shared" si="32"/>
        <v>-</v>
      </c>
      <c r="H30" s="27">
        <v>52</v>
      </c>
      <c r="I30" s="27">
        <v>0</v>
      </c>
      <c r="J30" s="20">
        <f t="shared" si="36"/>
        <v>0</v>
      </c>
      <c r="K30" s="27">
        <v>0</v>
      </c>
      <c r="L30" s="27">
        <v>0</v>
      </c>
      <c r="M30" s="20" t="str">
        <f t="shared" si="37"/>
        <v>-</v>
      </c>
      <c r="N30" s="27">
        <v>0</v>
      </c>
      <c r="O30" s="27">
        <v>0</v>
      </c>
      <c r="P30" s="20" t="str">
        <f t="shared" si="35"/>
        <v>-</v>
      </c>
      <c r="Q30" s="13" t="str">
        <f t="shared" si="5"/>
        <v>-</v>
      </c>
      <c r="R30" s="13" t="str">
        <f t="shared" si="5"/>
        <v>-</v>
      </c>
    </row>
    <row r="31" spans="1:18">
      <c r="A31" s="5" t="s">
        <v>45</v>
      </c>
      <c r="B31" s="27"/>
      <c r="C31" s="27"/>
      <c r="D31" s="20" t="str">
        <f t="shared" si="31"/>
        <v>-</v>
      </c>
      <c r="E31" s="27">
        <v>467197.71</v>
      </c>
      <c r="F31" s="27">
        <v>170672.76</v>
      </c>
      <c r="G31" s="20">
        <f t="shared" si="32"/>
        <v>36.531163648041002</v>
      </c>
      <c r="H31" s="27">
        <v>411198.87</v>
      </c>
      <c r="I31" s="27">
        <v>102972.83</v>
      </c>
      <c r="J31" s="20">
        <f t="shared" si="36"/>
        <v>25.042099459076823</v>
      </c>
      <c r="K31" s="27">
        <v>822181.23</v>
      </c>
      <c r="L31" s="27">
        <v>593528.35</v>
      </c>
      <c r="M31" s="20">
        <f t="shared" si="37"/>
        <v>72.189479441168942</v>
      </c>
      <c r="N31" s="27">
        <v>443341.88</v>
      </c>
      <c r="O31" s="27">
        <v>217274.98</v>
      </c>
      <c r="P31" s="20">
        <f t="shared" si="35"/>
        <v>49.008449190498318</v>
      </c>
      <c r="Q31" s="13">
        <f t="shared" si="5"/>
        <v>-46.077353286209167</v>
      </c>
      <c r="R31" s="13">
        <f t="shared" si="5"/>
        <v>-63.392653442754671</v>
      </c>
    </row>
    <row r="32" spans="1:18">
      <c r="A32" s="5" t="s">
        <v>46</v>
      </c>
      <c r="B32" s="27"/>
      <c r="C32" s="27"/>
      <c r="D32" s="20" t="str">
        <f t="shared" si="31"/>
        <v>-</v>
      </c>
      <c r="E32" s="27">
        <v>2803475.24</v>
      </c>
      <c r="F32" s="27">
        <v>2777426.36</v>
      </c>
      <c r="G32" s="20">
        <f t="shared" si="32"/>
        <v>99.070836095559727</v>
      </c>
      <c r="H32" s="27">
        <v>2032747.26</v>
      </c>
      <c r="I32" s="27">
        <v>1857141.41</v>
      </c>
      <c r="J32" s="20">
        <f t="shared" si="36"/>
        <v>91.361156723438413</v>
      </c>
      <c r="K32" s="27">
        <v>3152165.88</v>
      </c>
      <c r="L32" s="27">
        <v>2618534.35</v>
      </c>
      <c r="M32" s="20">
        <f t="shared" si="37"/>
        <v>83.070956595723317</v>
      </c>
      <c r="N32" s="27">
        <v>2897640.4</v>
      </c>
      <c r="O32" s="27">
        <v>2735003.01</v>
      </c>
      <c r="P32" s="20">
        <f t="shared" si="35"/>
        <v>94.387247292659225</v>
      </c>
      <c r="Q32" s="13">
        <f t="shared" si="5"/>
        <v>-8.0746220119608694</v>
      </c>
      <c r="R32" s="13">
        <f t="shared" si="5"/>
        <v>4.4478568707719859</v>
      </c>
    </row>
    <row r="33" spans="1:18">
      <c r="A33" s="5" t="s">
        <v>47</v>
      </c>
      <c r="B33" s="28"/>
      <c r="C33" s="28"/>
      <c r="D33" s="20" t="str">
        <f t="shared" si="31"/>
        <v>-</v>
      </c>
      <c r="E33" s="27">
        <v>0</v>
      </c>
      <c r="F33" s="27">
        <v>0</v>
      </c>
      <c r="G33" s="20" t="str">
        <f t="shared" si="32"/>
        <v>-</v>
      </c>
      <c r="H33" s="27">
        <v>0</v>
      </c>
      <c r="I33" s="27">
        <v>0</v>
      </c>
      <c r="J33" s="20" t="str">
        <f t="shared" si="36"/>
        <v>-</v>
      </c>
      <c r="K33" s="27">
        <v>0</v>
      </c>
      <c r="L33" s="27">
        <v>0</v>
      </c>
      <c r="M33" s="20" t="str">
        <f t="shared" si="37"/>
        <v>-</v>
      </c>
      <c r="N33" s="27">
        <v>0</v>
      </c>
      <c r="O33" s="27">
        <v>0</v>
      </c>
      <c r="P33" s="20" t="str">
        <f t="shared" si="35"/>
        <v>-</v>
      </c>
      <c r="Q33" s="13" t="str">
        <f t="shared" si="5"/>
        <v>-</v>
      </c>
      <c r="R33" s="13" t="str">
        <f t="shared" si="5"/>
        <v>-</v>
      </c>
    </row>
    <row r="34" spans="1:18">
      <c r="A34" s="5" t="s">
        <v>48</v>
      </c>
      <c r="B34" s="27"/>
      <c r="C34" s="27"/>
      <c r="D34" s="20" t="str">
        <f t="shared" si="31"/>
        <v>-</v>
      </c>
      <c r="E34" s="27">
        <v>41103119.289999999</v>
      </c>
      <c r="F34" s="27">
        <v>34710313.369999997</v>
      </c>
      <c r="G34" s="20">
        <f t="shared" si="32"/>
        <v>84.4469080925561</v>
      </c>
      <c r="H34" s="27">
        <v>29594550.530000001</v>
      </c>
      <c r="I34" s="27">
        <v>24866638.649999999</v>
      </c>
      <c r="J34" s="20">
        <f t="shared" si="36"/>
        <v>84.024383559374158</v>
      </c>
      <c r="K34" s="27">
        <v>50671284.689999998</v>
      </c>
      <c r="L34" s="27">
        <v>38849683.390000001</v>
      </c>
      <c r="M34" s="20">
        <f t="shared" si="37"/>
        <v>76.670018586813143</v>
      </c>
      <c r="N34" s="27">
        <v>47621231.829999998</v>
      </c>
      <c r="O34" s="27">
        <v>37665051.420000002</v>
      </c>
      <c r="P34" s="20">
        <f t="shared" si="35"/>
        <v>79.092980111178292</v>
      </c>
      <c r="Q34" s="13">
        <f t="shared" si="5"/>
        <v>-6.0192925414459211</v>
      </c>
      <c r="R34" s="13">
        <f t="shared" si="5"/>
        <v>-3.0492705902074988</v>
      </c>
    </row>
    <row r="35" spans="1:18">
      <c r="A35" s="5" t="s">
        <v>49</v>
      </c>
      <c r="B35" s="27"/>
      <c r="C35" s="27"/>
      <c r="D35" s="20" t="str">
        <f t="shared" si="31"/>
        <v>-</v>
      </c>
      <c r="E35" s="27">
        <v>29124071.859999999</v>
      </c>
      <c r="F35" s="27">
        <v>25185450.260000002</v>
      </c>
      <c r="G35" s="20">
        <f t="shared" si="32"/>
        <v>86.476404745418051</v>
      </c>
      <c r="H35" s="27">
        <v>29066088.210000001</v>
      </c>
      <c r="I35" s="27">
        <v>27002732.440000001</v>
      </c>
      <c r="J35" s="20">
        <f t="shared" si="36"/>
        <v>92.901157682133103</v>
      </c>
      <c r="K35" s="27">
        <v>31531256.800000001</v>
      </c>
      <c r="L35" s="27">
        <v>27985556.399999999</v>
      </c>
      <c r="M35" s="20">
        <f t="shared" si="37"/>
        <v>88.754966468700985</v>
      </c>
      <c r="N35" s="27">
        <v>79732311.819999993</v>
      </c>
      <c r="O35" s="27">
        <v>70966104.439999998</v>
      </c>
      <c r="P35" s="20">
        <f t="shared" si="35"/>
        <v>89.00545189284091</v>
      </c>
      <c r="Q35" s="13">
        <f t="shared" si="5"/>
        <v>152.86753498515796</v>
      </c>
      <c r="R35" s="13">
        <f t="shared" si="5"/>
        <v>153.58118104094584</v>
      </c>
    </row>
    <row r="36" spans="1:18">
      <c r="A36" s="5" t="s">
        <v>50</v>
      </c>
      <c r="B36" s="27"/>
      <c r="C36" s="27"/>
      <c r="D36" s="20" t="str">
        <f t="shared" si="31"/>
        <v>-</v>
      </c>
      <c r="E36" s="27">
        <v>26016860.550000001</v>
      </c>
      <c r="F36" s="27">
        <v>26006079.859999999</v>
      </c>
      <c r="G36" s="20">
        <f t="shared" si="32"/>
        <v>99.95856267907773</v>
      </c>
      <c r="H36" s="27">
        <v>24520175.890000001</v>
      </c>
      <c r="I36" s="27">
        <v>24520053.199999999</v>
      </c>
      <c r="J36" s="20">
        <f t="shared" si="36"/>
        <v>99.999499636541955</v>
      </c>
      <c r="K36" s="27">
        <v>29432518.440000001</v>
      </c>
      <c r="L36" s="27">
        <v>29432518.440000001</v>
      </c>
      <c r="M36" s="20">
        <f t="shared" si="37"/>
        <v>100</v>
      </c>
      <c r="N36" s="27">
        <v>26412618.68</v>
      </c>
      <c r="O36" s="27">
        <v>26412618.68</v>
      </c>
      <c r="P36" s="20">
        <f t="shared" si="35"/>
        <v>100</v>
      </c>
      <c r="Q36" s="13">
        <f t="shared" si="5"/>
        <v>-10.260419155622898</v>
      </c>
      <c r="R36" s="13">
        <f t="shared" si="5"/>
        <v>-10.260419155622898</v>
      </c>
    </row>
    <row r="37" spans="1:18">
      <c r="A37" s="5" t="s">
        <v>51</v>
      </c>
      <c r="B37" s="27"/>
      <c r="C37" s="27"/>
      <c r="D37" s="20" t="str">
        <f t="shared" si="31"/>
        <v>-</v>
      </c>
      <c r="E37" s="27">
        <v>0</v>
      </c>
      <c r="F37" s="27">
        <v>0</v>
      </c>
      <c r="G37" s="20" t="str">
        <f t="shared" si="32"/>
        <v>-</v>
      </c>
      <c r="H37" s="27">
        <v>0</v>
      </c>
      <c r="I37" s="27">
        <v>0</v>
      </c>
      <c r="J37" s="20" t="str">
        <f t="shared" si="36"/>
        <v>-</v>
      </c>
      <c r="K37" s="27">
        <v>431759.16</v>
      </c>
      <c r="L37" s="27">
        <v>431759.16</v>
      </c>
      <c r="M37" s="20">
        <f t="shared" si="37"/>
        <v>100</v>
      </c>
      <c r="N37" s="27">
        <v>0</v>
      </c>
      <c r="O37" s="27">
        <v>0</v>
      </c>
      <c r="P37" s="20" t="str">
        <f t="shared" si="35"/>
        <v>-</v>
      </c>
      <c r="Q37" s="13">
        <f t="shared" si="5"/>
        <v>-100</v>
      </c>
      <c r="R37" s="13">
        <f t="shared" si="5"/>
        <v>-100</v>
      </c>
    </row>
    <row r="38" spans="1:18">
      <c r="A38" s="5" t="s">
        <v>52</v>
      </c>
      <c r="B38" s="27"/>
      <c r="C38" s="27"/>
      <c r="D38" s="20" t="str">
        <f t="shared" si="31"/>
        <v>-</v>
      </c>
      <c r="E38" s="27">
        <v>0</v>
      </c>
      <c r="F38" s="27">
        <v>0</v>
      </c>
      <c r="G38" s="20" t="str">
        <f t="shared" si="32"/>
        <v>-</v>
      </c>
      <c r="H38" s="27">
        <v>0</v>
      </c>
      <c r="I38" s="27">
        <v>0</v>
      </c>
      <c r="J38" s="20" t="str">
        <f t="shared" si="36"/>
        <v>-</v>
      </c>
      <c r="K38" s="27">
        <v>1440000</v>
      </c>
      <c r="L38" s="27">
        <v>1440000</v>
      </c>
      <c r="M38" s="20">
        <f t="shared" si="37"/>
        <v>100</v>
      </c>
      <c r="N38" s="27">
        <v>2175957.62</v>
      </c>
      <c r="O38" s="27">
        <v>2175957.62</v>
      </c>
      <c r="P38" s="20">
        <f t="shared" si="35"/>
        <v>100</v>
      </c>
      <c r="Q38" s="13">
        <f t="shared" si="5"/>
        <v>51.108168055555552</v>
      </c>
      <c r="R38" s="13">
        <f t="shared" si="5"/>
        <v>51.108168055555552</v>
      </c>
    </row>
    <row r="39" spans="1:18">
      <c r="A39" s="5" t="s">
        <v>262</v>
      </c>
      <c r="B39" s="27"/>
      <c r="C39" s="27"/>
      <c r="D39" s="20" t="str">
        <f t="shared" si="31"/>
        <v>-</v>
      </c>
      <c r="E39" s="27">
        <v>0</v>
      </c>
      <c r="F39" s="27">
        <v>0</v>
      </c>
      <c r="G39" s="20" t="str">
        <f t="shared" si="32"/>
        <v>-</v>
      </c>
      <c r="H39" s="27">
        <v>0</v>
      </c>
      <c r="I39" s="27">
        <v>0</v>
      </c>
      <c r="J39" s="20" t="str">
        <f t="shared" si="36"/>
        <v>-</v>
      </c>
      <c r="K39" s="27">
        <v>0</v>
      </c>
      <c r="L39" s="27">
        <v>0</v>
      </c>
      <c r="M39" s="20" t="str">
        <f t="shared" si="37"/>
        <v>-</v>
      </c>
      <c r="N39" s="27">
        <v>0</v>
      </c>
      <c r="O39" s="27">
        <v>0</v>
      </c>
      <c r="P39" s="20" t="str">
        <f t="shared" si="35"/>
        <v>-</v>
      </c>
      <c r="Q39" s="13" t="str">
        <f t="shared" si="5"/>
        <v>-</v>
      </c>
      <c r="R39" s="13" t="str">
        <f t="shared" si="5"/>
        <v>-</v>
      </c>
    </row>
    <row r="40" spans="1:18">
      <c r="A40" s="5" t="s">
        <v>53</v>
      </c>
      <c r="B40" s="27"/>
      <c r="C40" s="27"/>
      <c r="D40" s="20" t="str">
        <f t="shared" si="31"/>
        <v>-</v>
      </c>
      <c r="E40" s="27">
        <v>1977531.87</v>
      </c>
      <c r="F40" s="27">
        <v>1977531.87</v>
      </c>
      <c r="G40" s="20">
        <f t="shared" si="32"/>
        <v>100</v>
      </c>
      <c r="H40" s="27">
        <v>500000</v>
      </c>
      <c r="I40" s="27">
        <v>500000</v>
      </c>
      <c r="J40" s="20">
        <f t="shared" si="36"/>
        <v>100</v>
      </c>
      <c r="K40" s="27">
        <v>6701889.2800000003</v>
      </c>
      <c r="L40" s="27">
        <v>6701889.2800000003</v>
      </c>
      <c r="M40" s="20">
        <f t="shared" si="37"/>
        <v>100</v>
      </c>
      <c r="N40" s="27">
        <v>4783778.5599999996</v>
      </c>
      <c r="O40" s="27">
        <v>4783778.5599999996</v>
      </c>
      <c r="P40" s="20">
        <f t="shared" si="35"/>
        <v>100</v>
      </c>
      <c r="Q40" s="13">
        <f t="shared" si="5"/>
        <v>-28.62044775529327</v>
      </c>
      <c r="R40" s="13">
        <f t="shared" si="5"/>
        <v>-28.62044775529327</v>
      </c>
    </row>
    <row r="41" spans="1:18">
      <c r="A41" s="5" t="s">
        <v>54</v>
      </c>
      <c r="B41" s="27"/>
      <c r="C41" s="27"/>
      <c r="D41" s="20" t="str">
        <f t="shared" si="31"/>
        <v>-</v>
      </c>
      <c r="E41" s="27">
        <v>30644403.120000001</v>
      </c>
      <c r="F41" s="27">
        <v>30644403.120000001</v>
      </c>
      <c r="G41" s="20">
        <f t="shared" si="32"/>
        <v>100</v>
      </c>
      <c r="H41" s="27">
        <v>38814472.880000003</v>
      </c>
      <c r="I41" s="27">
        <v>38814472.880000003</v>
      </c>
      <c r="J41" s="20">
        <f t="shared" si="36"/>
        <v>100</v>
      </c>
      <c r="K41" s="27">
        <v>41026792.159999996</v>
      </c>
      <c r="L41" s="27">
        <v>41026792.159999996</v>
      </c>
      <c r="M41" s="20">
        <f t="shared" si="37"/>
        <v>100</v>
      </c>
      <c r="N41" s="27">
        <v>44283003.07</v>
      </c>
      <c r="O41" s="27">
        <v>44283003.07</v>
      </c>
      <c r="P41" s="20">
        <f t="shared" si="35"/>
        <v>100</v>
      </c>
      <c r="Q41" s="13">
        <f t="shared" si="5"/>
        <v>7.9367913954889246</v>
      </c>
      <c r="R41" s="13">
        <f t="shared" si="5"/>
        <v>7.9367913954889246</v>
      </c>
    </row>
    <row r="42" spans="1:18">
      <c r="A42" s="5" t="s">
        <v>55</v>
      </c>
      <c r="B42" s="27"/>
      <c r="C42" s="27"/>
      <c r="D42" s="20" t="str">
        <f t="shared" si="31"/>
        <v>-</v>
      </c>
      <c r="E42" s="27">
        <v>3700000</v>
      </c>
      <c r="F42" s="27">
        <v>0</v>
      </c>
      <c r="G42" s="20">
        <f t="shared" si="32"/>
        <v>0</v>
      </c>
      <c r="H42" s="27">
        <v>3700000</v>
      </c>
      <c r="I42" s="27">
        <v>3700000</v>
      </c>
      <c r="J42" s="20">
        <f t="shared" si="36"/>
        <v>100</v>
      </c>
      <c r="K42" s="27">
        <v>3700000</v>
      </c>
      <c r="L42" s="27">
        <v>3700000</v>
      </c>
      <c r="M42" s="20">
        <f t="shared" si="37"/>
        <v>100</v>
      </c>
      <c r="N42" s="27">
        <v>3700000</v>
      </c>
      <c r="O42" s="27">
        <v>3700000</v>
      </c>
      <c r="P42" s="20">
        <f t="shared" si="35"/>
        <v>100</v>
      </c>
      <c r="Q42" s="13">
        <f t="shared" si="5"/>
        <v>0</v>
      </c>
      <c r="R42" s="13">
        <f t="shared" si="5"/>
        <v>0</v>
      </c>
    </row>
    <row r="43" spans="1:18">
      <c r="A43" s="5" t="s">
        <v>56</v>
      </c>
      <c r="B43" s="27"/>
      <c r="C43" s="27"/>
      <c r="D43" s="20" t="str">
        <f t="shared" si="31"/>
        <v>-</v>
      </c>
      <c r="E43" s="27">
        <v>0</v>
      </c>
      <c r="F43" s="27">
        <v>0</v>
      </c>
      <c r="G43" s="20" t="str">
        <f t="shared" si="32"/>
        <v>-</v>
      </c>
      <c r="H43" s="27">
        <v>0</v>
      </c>
      <c r="I43" s="27">
        <v>0</v>
      </c>
      <c r="J43" s="20" t="str">
        <f t="shared" si="36"/>
        <v>-</v>
      </c>
      <c r="K43" s="27">
        <v>0</v>
      </c>
      <c r="L43" s="27">
        <v>0</v>
      </c>
      <c r="M43" s="20" t="str">
        <f t="shared" si="37"/>
        <v>-</v>
      </c>
      <c r="N43" s="27">
        <v>0</v>
      </c>
      <c r="O43" s="27">
        <v>0</v>
      </c>
      <c r="P43" s="20" t="str">
        <f t="shared" si="35"/>
        <v>-</v>
      </c>
      <c r="Q43" s="13" t="str">
        <f t="shared" si="5"/>
        <v>-</v>
      </c>
      <c r="R43" s="13" t="str">
        <f t="shared" si="5"/>
        <v>-</v>
      </c>
    </row>
    <row r="44" spans="1:18">
      <c r="A44" s="5" t="s">
        <v>57</v>
      </c>
      <c r="B44" s="27"/>
      <c r="C44" s="27"/>
      <c r="D44" s="20" t="str">
        <f t="shared" si="31"/>
        <v>-</v>
      </c>
      <c r="E44" s="27">
        <v>3108397.94</v>
      </c>
      <c r="F44" s="27">
        <v>0</v>
      </c>
      <c r="G44" s="20">
        <f t="shared" si="32"/>
        <v>0</v>
      </c>
      <c r="H44" s="27">
        <v>201861.29</v>
      </c>
      <c r="I44" s="27">
        <v>201861.29</v>
      </c>
      <c r="J44" s="20">
        <f t="shared" si="36"/>
        <v>100</v>
      </c>
      <c r="K44" s="27">
        <v>210976.5</v>
      </c>
      <c r="L44" s="27">
        <v>210976.5</v>
      </c>
      <c r="M44" s="20">
        <f t="shared" si="37"/>
        <v>100</v>
      </c>
      <c r="N44" s="27">
        <v>220527.47</v>
      </c>
      <c r="O44" s="27">
        <v>220527.47</v>
      </c>
      <c r="P44" s="20">
        <f t="shared" si="35"/>
        <v>100</v>
      </c>
      <c r="Q44" s="13">
        <f t="shared" si="5"/>
        <v>4.5270302616642084</v>
      </c>
      <c r="R44" s="13">
        <f t="shared" si="5"/>
        <v>4.5270302616642084</v>
      </c>
    </row>
    <row r="45" spans="1:18">
      <c r="A45" s="5" t="s">
        <v>58</v>
      </c>
      <c r="B45" s="27"/>
      <c r="C45" s="27"/>
      <c r="D45" s="20" t="str">
        <f t="shared" si="31"/>
        <v>-</v>
      </c>
      <c r="E45" s="27">
        <v>0</v>
      </c>
      <c r="F45" s="27">
        <v>0</v>
      </c>
      <c r="G45" s="20" t="str">
        <f t="shared" si="32"/>
        <v>-</v>
      </c>
      <c r="H45" s="27">
        <v>0</v>
      </c>
      <c r="I45" s="27">
        <v>0</v>
      </c>
      <c r="J45" s="20" t="str">
        <f t="shared" si="36"/>
        <v>-</v>
      </c>
      <c r="K45" s="27">
        <v>0</v>
      </c>
      <c r="L45" s="27">
        <v>0</v>
      </c>
      <c r="M45" s="20" t="str">
        <f t="shared" si="37"/>
        <v>-</v>
      </c>
      <c r="N45" s="27">
        <v>0</v>
      </c>
      <c r="O45" s="27">
        <v>0</v>
      </c>
      <c r="P45" s="20" t="str">
        <f t="shared" si="35"/>
        <v>-</v>
      </c>
      <c r="Q45" s="13" t="str">
        <f t="shared" si="5"/>
        <v>-</v>
      </c>
      <c r="R45" s="13" t="str">
        <f t="shared" si="5"/>
        <v>-</v>
      </c>
    </row>
    <row r="46" spans="1:18">
      <c r="A46" s="5" t="s">
        <v>59</v>
      </c>
      <c r="B46" s="27"/>
      <c r="C46" s="27"/>
      <c r="D46" s="20" t="str">
        <f t="shared" si="31"/>
        <v>-</v>
      </c>
      <c r="E46" s="27">
        <v>0</v>
      </c>
      <c r="F46" s="27">
        <v>0</v>
      </c>
      <c r="G46" s="20" t="str">
        <f t="shared" si="32"/>
        <v>-</v>
      </c>
      <c r="H46" s="27">
        <v>0</v>
      </c>
      <c r="I46" s="27">
        <v>0</v>
      </c>
      <c r="J46" s="20" t="str">
        <f t="shared" si="36"/>
        <v>-</v>
      </c>
      <c r="K46" s="27">
        <v>0</v>
      </c>
      <c r="L46" s="27">
        <v>0</v>
      </c>
      <c r="M46" s="20" t="str">
        <f t="shared" si="37"/>
        <v>-</v>
      </c>
      <c r="N46" s="27">
        <v>0</v>
      </c>
      <c r="O46" s="27">
        <v>0</v>
      </c>
      <c r="P46" s="20" t="str">
        <f t="shared" si="35"/>
        <v>-</v>
      </c>
      <c r="Q46" s="13" t="str">
        <f t="shared" si="5"/>
        <v>-</v>
      </c>
      <c r="R46" s="13" t="str">
        <f t="shared" si="5"/>
        <v>-</v>
      </c>
    </row>
    <row r="47" spans="1:18">
      <c r="A47" s="5" t="s">
        <v>60</v>
      </c>
      <c r="B47" s="27"/>
      <c r="C47" s="27"/>
      <c r="D47" s="20" t="str">
        <f t="shared" si="31"/>
        <v>-</v>
      </c>
      <c r="E47" s="27">
        <v>0</v>
      </c>
      <c r="F47" s="27">
        <v>0</v>
      </c>
      <c r="G47" s="20" t="str">
        <f t="shared" si="32"/>
        <v>-</v>
      </c>
      <c r="H47" s="27">
        <v>0</v>
      </c>
      <c r="I47" s="27">
        <v>0</v>
      </c>
      <c r="J47" s="20" t="str">
        <f t="shared" si="36"/>
        <v>-</v>
      </c>
      <c r="K47" s="27">
        <v>0</v>
      </c>
      <c r="L47" s="27">
        <v>0</v>
      </c>
      <c r="M47" s="20" t="str">
        <f t="shared" si="37"/>
        <v>-</v>
      </c>
      <c r="N47" s="27">
        <v>0</v>
      </c>
      <c r="O47" s="27">
        <v>0</v>
      </c>
      <c r="P47" s="20" t="str">
        <f t="shared" si="35"/>
        <v>-</v>
      </c>
      <c r="Q47" s="13" t="str">
        <f t="shared" ref="Q47:R60" si="38">IF(K47&gt;0,N47/K47*100-100,"-")</f>
        <v>-</v>
      </c>
      <c r="R47" s="13" t="str">
        <f t="shared" si="38"/>
        <v>-</v>
      </c>
    </row>
    <row r="48" spans="1:18">
      <c r="A48" s="5" t="s">
        <v>61</v>
      </c>
      <c r="B48" s="27"/>
      <c r="C48" s="27"/>
      <c r="D48" s="20" t="str">
        <f t="shared" si="31"/>
        <v>-</v>
      </c>
      <c r="E48" s="27">
        <v>74213642.680000007</v>
      </c>
      <c r="F48" s="27">
        <v>0</v>
      </c>
      <c r="G48" s="20">
        <f t="shared" si="32"/>
        <v>0</v>
      </c>
      <c r="H48" s="27">
        <v>77628482.469999999</v>
      </c>
      <c r="I48" s="27">
        <v>0</v>
      </c>
      <c r="J48" s="20">
        <f t="shared" si="36"/>
        <v>0</v>
      </c>
      <c r="K48" s="27">
        <v>73862827.689999998</v>
      </c>
      <c r="L48" s="27">
        <v>0</v>
      </c>
      <c r="M48" s="20">
        <f t="shared" si="37"/>
        <v>0</v>
      </c>
      <c r="N48" s="27">
        <v>75727039.590000004</v>
      </c>
      <c r="O48" s="27">
        <v>0</v>
      </c>
      <c r="P48" s="20">
        <f t="shared" si="35"/>
        <v>0</v>
      </c>
      <c r="Q48" s="13">
        <f t="shared" si="38"/>
        <v>2.5238837427454541</v>
      </c>
      <c r="R48" s="13" t="str">
        <f t="shared" si="38"/>
        <v>-</v>
      </c>
    </row>
    <row r="49" spans="1:18">
      <c r="A49" s="5" t="s">
        <v>62</v>
      </c>
      <c r="B49" s="27"/>
      <c r="C49" s="27"/>
      <c r="D49" s="20" t="str">
        <f t="shared" si="31"/>
        <v>-</v>
      </c>
      <c r="E49" s="27">
        <v>10165530.91</v>
      </c>
      <c r="F49" s="27">
        <v>0</v>
      </c>
      <c r="G49" s="20">
        <f t="shared" si="32"/>
        <v>0</v>
      </c>
      <c r="H49" s="27">
        <v>1806821.74</v>
      </c>
      <c r="I49" s="27">
        <v>0</v>
      </c>
      <c r="J49" s="20">
        <f t="shared" si="36"/>
        <v>0</v>
      </c>
      <c r="K49" s="27">
        <v>2280211.39</v>
      </c>
      <c r="L49" s="27">
        <v>0</v>
      </c>
      <c r="M49" s="20">
        <f t="shared" si="37"/>
        <v>0</v>
      </c>
      <c r="N49" s="27">
        <v>26586143.43</v>
      </c>
      <c r="O49" s="27">
        <v>0</v>
      </c>
      <c r="P49" s="20">
        <f t="shared" si="35"/>
        <v>0</v>
      </c>
      <c r="Q49" s="13">
        <f t="shared" si="38"/>
        <v>1065.9508213402969</v>
      </c>
      <c r="R49" s="13" t="str">
        <f t="shared" si="38"/>
        <v>-</v>
      </c>
    </row>
    <row r="50" spans="1:18">
      <c r="A50" s="5" t="s">
        <v>63</v>
      </c>
      <c r="B50" s="27"/>
      <c r="C50" s="27"/>
      <c r="D50" s="20" t="str">
        <f t="shared" si="31"/>
        <v>-</v>
      </c>
      <c r="E50" s="27">
        <f t="shared" ref="E50:F50" si="39">SUM(E23:E32)</f>
        <v>1106728042.6700001</v>
      </c>
      <c r="F50" s="27">
        <f t="shared" si="39"/>
        <v>1028082715.8099999</v>
      </c>
      <c r="G50" s="20">
        <f t="shared" si="32"/>
        <v>92.893888667511575</v>
      </c>
      <c r="H50" s="27">
        <f t="shared" ref="H50:I50" si="40">SUM(H23:H32)</f>
        <v>1104382819.04</v>
      </c>
      <c r="I50" s="27">
        <f t="shared" si="40"/>
        <v>1030942560.9499999</v>
      </c>
      <c r="J50" s="20">
        <f t="shared" si="36"/>
        <v>93.350108601486667</v>
      </c>
      <c r="K50" s="27">
        <f t="shared" ref="K50:L50" si="41">SUM(K23:K32)</f>
        <v>1037220012.5200001</v>
      </c>
      <c r="L50" s="27">
        <f t="shared" si="41"/>
        <v>957443070.61000013</v>
      </c>
      <c r="M50" s="20">
        <f t="shared" si="37"/>
        <v>92.30858053768398</v>
      </c>
      <c r="N50" s="27">
        <f t="shared" ref="N50:O50" si="42">SUM(N23:N32)</f>
        <v>1070865134.1199999</v>
      </c>
      <c r="O50" s="27">
        <f t="shared" si="42"/>
        <v>969051611.58000004</v>
      </c>
      <c r="P50" s="20">
        <f t="shared" si="35"/>
        <v>90.492404757984147</v>
      </c>
      <c r="Q50" s="13">
        <f t="shared" si="38"/>
        <v>3.2437786770288568</v>
      </c>
      <c r="R50" s="13">
        <f t="shared" si="38"/>
        <v>1.2124523458719949</v>
      </c>
    </row>
    <row r="51" spans="1:18">
      <c r="A51" s="5" t="s">
        <v>64</v>
      </c>
      <c r="B51" s="27"/>
      <c r="C51" s="27"/>
      <c r="D51" s="20" t="str">
        <f t="shared" si="31"/>
        <v>-</v>
      </c>
      <c r="E51" s="27">
        <f t="shared" ref="E51:F51" si="43">SUM(E33:E37)</f>
        <v>96244051.700000003</v>
      </c>
      <c r="F51" s="27">
        <f t="shared" si="43"/>
        <v>85901843.489999995</v>
      </c>
      <c r="G51" s="20">
        <f t="shared" si="32"/>
        <v>89.254184516007854</v>
      </c>
      <c r="H51" s="27">
        <f t="shared" ref="H51:I51" si="44">SUM(H33:H37)</f>
        <v>83180814.629999995</v>
      </c>
      <c r="I51" s="27">
        <f t="shared" si="44"/>
        <v>76389424.290000007</v>
      </c>
      <c r="J51" s="20">
        <f t="shared" si="36"/>
        <v>91.835388520527175</v>
      </c>
      <c r="K51" s="27">
        <f t="shared" ref="K51:L51" si="45">SUM(K33:K37)</f>
        <v>112066819.08999999</v>
      </c>
      <c r="L51" s="27">
        <f t="shared" si="45"/>
        <v>96699517.390000001</v>
      </c>
      <c r="M51" s="20">
        <f t="shared" si="37"/>
        <v>86.287375848815145</v>
      </c>
      <c r="N51" s="27">
        <f t="shared" ref="N51:O51" si="46">SUM(N33:N37)</f>
        <v>153766162.32999998</v>
      </c>
      <c r="O51" s="27">
        <f t="shared" si="46"/>
        <v>135043774.53999999</v>
      </c>
      <c r="P51" s="20">
        <f t="shared" si="35"/>
        <v>87.824117148856473</v>
      </c>
      <c r="Q51" s="13">
        <f t="shared" si="38"/>
        <v>37.209357398206862</v>
      </c>
      <c r="R51" s="13">
        <f t="shared" si="38"/>
        <v>39.652997434675171</v>
      </c>
    </row>
    <row r="52" spans="1:18">
      <c r="A52" s="5" t="s">
        <v>65</v>
      </c>
      <c r="B52" s="27"/>
      <c r="C52" s="27"/>
      <c r="D52" s="20" t="str">
        <f t="shared" si="31"/>
        <v>-</v>
      </c>
      <c r="E52" s="27">
        <f t="shared" ref="E52:F52" si="47">SUM(E38:E41)</f>
        <v>32621934.990000002</v>
      </c>
      <c r="F52" s="27">
        <f t="shared" si="47"/>
        <v>32621934.990000002</v>
      </c>
      <c r="G52" s="20">
        <f t="shared" si="32"/>
        <v>100</v>
      </c>
      <c r="H52" s="27">
        <f t="shared" ref="H52:I52" si="48">SUM(H38:H41)</f>
        <v>39314472.880000003</v>
      </c>
      <c r="I52" s="27">
        <f t="shared" si="48"/>
        <v>39314472.880000003</v>
      </c>
      <c r="J52" s="20">
        <f t="shared" si="36"/>
        <v>100</v>
      </c>
      <c r="K52" s="27">
        <f t="shared" ref="K52:L52" si="49">SUM(K38:K41)</f>
        <v>49168681.439999998</v>
      </c>
      <c r="L52" s="27">
        <f t="shared" si="49"/>
        <v>49168681.439999998</v>
      </c>
      <c r="M52" s="20">
        <f t="shared" si="37"/>
        <v>100</v>
      </c>
      <c r="N52" s="27">
        <f t="shared" ref="N52:O52" si="50">SUM(N38:N41)</f>
        <v>51242739.25</v>
      </c>
      <c r="O52" s="27">
        <f t="shared" si="50"/>
        <v>51242739.25</v>
      </c>
      <c r="P52" s="20">
        <f t="shared" si="35"/>
        <v>100</v>
      </c>
      <c r="Q52" s="13">
        <f t="shared" si="38"/>
        <v>4.2182498071072985</v>
      </c>
      <c r="R52" s="13">
        <f t="shared" si="38"/>
        <v>4.2182498071072985</v>
      </c>
    </row>
    <row r="53" spans="1:18">
      <c r="A53" s="5" t="s">
        <v>66</v>
      </c>
      <c r="B53" s="27"/>
      <c r="C53" s="27"/>
      <c r="D53" s="20" t="str">
        <f t="shared" si="31"/>
        <v>-</v>
      </c>
      <c r="E53" s="27">
        <f t="shared" ref="E53" si="51">SUM(E42:E46)</f>
        <v>6808397.9399999995</v>
      </c>
      <c r="F53" s="29">
        <v>4958397.9400000004</v>
      </c>
      <c r="G53" s="20">
        <f t="shared" si="32"/>
        <v>72.827675228395961</v>
      </c>
      <c r="H53" s="27">
        <f t="shared" ref="H53:I53" si="52">SUM(H42:H46)</f>
        <v>3901861.29</v>
      </c>
      <c r="I53" s="27">
        <f t="shared" si="52"/>
        <v>3901861.29</v>
      </c>
      <c r="J53" s="20">
        <f t="shared" si="36"/>
        <v>100</v>
      </c>
      <c r="K53" s="27">
        <f t="shared" ref="K53:L53" si="53">SUM(K42:K46)</f>
        <v>3910976.5</v>
      </c>
      <c r="L53" s="27">
        <f t="shared" si="53"/>
        <v>3910976.5</v>
      </c>
      <c r="M53" s="20">
        <f t="shared" si="37"/>
        <v>100</v>
      </c>
      <c r="N53" s="27">
        <f t="shared" ref="N53:O53" si="54">SUM(N42:N46)</f>
        <v>3920527.47</v>
      </c>
      <c r="O53" s="27">
        <f t="shared" si="54"/>
        <v>3920527.47</v>
      </c>
      <c r="P53" s="20">
        <f t="shared" si="35"/>
        <v>100</v>
      </c>
      <c r="Q53" s="13">
        <f t="shared" si="38"/>
        <v>0.24420934260280092</v>
      </c>
      <c r="R53" s="13">
        <f t="shared" si="38"/>
        <v>0.24420934260280092</v>
      </c>
    </row>
    <row r="54" spans="1:18">
      <c r="A54" s="5" t="s">
        <v>67</v>
      </c>
      <c r="B54" s="27"/>
      <c r="C54" s="96"/>
      <c r="D54" s="20" t="str">
        <f t="shared" si="31"/>
        <v>-</v>
      </c>
      <c r="E54" s="27">
        <f t="shared" ref="E54:F54" si="55">E47</f>
        <v>0</v>
      </c>
      <c r="F54" s="27">
        <f t="shared" si="55"/>
        <v>0</v>
      </c>
      <c r="G54" s="20" t="str">
        <f t="shared" si="32"/>
        <v>-</v>
      </c>
      <c r="H54" s="27">
        <f t="shared" ref="H54:I54" si="56">H47</f>
        <v>0</v>
      </c>
      <c r="I54" s="27">
        <f t="shared" si="56"/>
        <v>0</v>
      </c>
      <c r="J54" s="20" t="str">
        <f t="shared" si="36"/>
        <v>-</v>
      </c>
      <c r="K54" s="27">
        <f t="shared" ref="K54:L54" si="57">K47</f>
        <v>0</v>
      </c>
      <c r="L54" s="27">
        <f t="shared" si="57"/>
        <v>0</v>
      </c>
      <c r="M54" s="20" t="str">
        <f t="shared" si="37"/>
        <v>-</v>
      </c>
      <c r="N54" s="27">
        <f t="shared" ref="N54:O54" si="58">N47</f>
        <v>0</v>
      </c>
      <c r="O54" s="27">
        <f t="shared" si="58"/>
        <v>0</v>
      </c>
      <c r="P54" s="20" t="str">
        <f t="shared" si="35"/>
        <v>-</v>
      </c>
      <c r="Q54" s="13" t="str">
        <f t="shared" si="38"/>
        <v>-</v>
      </c>
      <c r="R54" s="13" t="str">
        <f t="shared" si="38"/>
        <v>-</v>
      </c>
    </row>
    <row r="55" spans="1:18">
      <c r="A55" s="5" t="s">
        <v>68</v>
      </c>
      <c r="B55" s="27"/>
      <c r="C55" s="29"/>
      <c r="D55" s="20" t="str">
        <f t="shared" si="31"/>
        <v>-</v>
      </c>
      <c r="E55" s="27">
        <f>SUM(E48:E49)</f>
        <v>84379173.590000004</v>
      </c>
      <c r="F55" s="29">
        <v>66123154.539999999</v>
      </c>
      <c r="G55" s="20">
        <f t="shared" si="32"/>
        <v>78.364306886073166</v>
      </c>
      <c r="H55" s="27">
        <f>SUM(H48:H49)</f>
        <v>79435304.209999993</v>
      </c>
      <c r="I55" s="29">
        <v>65857880.840000004</v>
      </c>
      <c r="J55" s="20">
        <f t="shared" si="36"/>
        <v>82.907570500257805</v>
      </c>
      <c r="K55" s="27">
        <f>SUM(K48:K49)</f>
        <v>76143039.079999998</v>
      </c>
      <c r="L55" s="29">
        <v>64129559.359999999</v>
      </c>
      <c r="M55" s="20">
        <f t="shared" si="37"/>
        <v>84.222484595895907</v>
      </c>
      <c r="N55" s="27">
        <f>SUM(N48:N49)</f>
        <v>102313183.02000001</v>
      </c>
      <c r="O55" s="29">
        <v>88139061.459999993</v>
      </c>
      <c r="P55" s="20">
        <f t="shared" si="35"/>
        <v>86.146338974490433</v>
      </c>
      <c r="Q55" s="13">
        <f t="shared" si="38"/>
        <v>34.369712919527984</v>
      </c>
      <c r="R55" s="13">
        <f t="shared" si="38"/>
        <v>37.439056715202724</v>
      </c>
    </row>
    <row r="56" spans="1:18">
      <c r="A56" s="5" t="s">
        <v>69</v>
      </c>
      <c r="B56" s="19"/>
      <c r="C56" s="19"/>
      <c r="D56" s="20" t="str">
        <f t="shared" si="31"/>
        <v>-</v>
      </c>
      <c r="E56" s="19">
        <f t="shared" ref="E56:F56" si="59">SUM(E50:E55)</f>
        <v>1326781600.8900001</v>
      </c>
      <c r="F56" s="19">
        <f t="shared" si="59"/>
        <v>1217688046.77</v>
      </c>
      <c r="G56" s="20">
        <f t="shared" si="32"/>
        <v>91.77758011968055</v>
      </c>
      <c r="H56" s="24">
        <f t="shared" ref="H56:I56" si="60">SUM(H50:H55)</f>
        <v>1310215272.0500002</v>
      </c>
      <c r="I56" s="19">
        <f t="shared" si="60"/>
        <v>1216406200.25</v>
      </c>
      <c r="J56" s="20">
        <f t="shared" si="36"/>
        <v>92.840178724735537</v>
      </c>
      <c r="K56" s="24">
        <f t="shared" ref="K56:L56" si="61">SUM(K50:K55)</f>
        <v>1278509528.6300001</v>
      </c>
      <c r="L56" s="19">
        <f t="shared" si="61"/>
        <v>1171351805.3</v>
      </c>
      <c r="M56" s="20">
        <f t="shared" si="37"/>
        <v>91.618543238795709</v>
      </c>
      <c r="N56" s="24">
        <f t="shared" ref="N56:O56" si="62">SUM(N50:N55)</f>
        <v>1382107746.1899998</v>
      </c>
      <c r="O56" s="19">
        <f t="shared" si="62"/>
        <v>1247397714.3000002</v>
      </c>
      <c r="P56" s="20">
        <f t="shared" si="35"/>
        <v>90.253290146057765</v>
      </c>
      <c r="Q56" s="13">
        <f t="shared" si="38"/>
        <v>8.103046183082526</v>
      </c>
      <c r="R56" s="13">
        <f t="shared" si="38"/>
        <v>6.4921493829536416</v>
      </c>
    </row>
    <row r="57" spans="1:18">
      <c r="A57" s="14" t="s">
        <v>70</v>
      </c>
      <c r="B57" s="15"/>
      <c r="C57" s="15"/>
      <c r="D57" s="21" t="str">
        <f t="shared" si="31"/>
        <v>-</v>
      </c>
      <c r="E57" s="15">
        <f t="shared" ref="E57:F57" si="63">E56-E55</f>
        <v>1242402427.3000002</v>
      </c>
      <c r="F57" s="15">
        <f t="shared" si="63"/>
        <v>1151564892.23</v>
      </c>
      <c r="G57" s="21">
        <f t="shared" si="32"/>
        <v>92.688557823618467</v>
      </c>
      <c r="H57" s="25">
        <f t="shared" ref="H57:I57" si="64">H56-H55</f>
        <v>1230779967.8400002</v>
      </c>
      <c r="I57" s="15">
        <f t="shared" si="64"/>
        <v>1150548319.4100001</v>
      </c>
      <c r="J57" s="21">
        <f t="shared" si="36"/>
        <v>93.481235433917135</v>
      </c>
      <c r="K57" s="25">
        <f t="shared" ref="K57:L57" si="65">K56-K55</f>
        <v>1202366489.5500002</v>
      </c>
      <c r="L57" s="15">
        <f t="shared" si="65"/>
        <v>1107222245.9400001</v>
      </c>
      <c r="M57" s="21">
        <f t="shared" si="37"/>
        <v>92.086918220283323</v>
      </c>
      <c r="N57" s="25">
        <f t="shared" ref="N57:O57" si="66">N56-N55</f>
        <v>1279794563.1699998</v>
      </c>
      <c r="O57" s="15">
        <f t="shared" si="66"/>
        <v>1159258652.8400002</v>
      </c>
      <c r="P57" s="21">
        <f t="shared" si="35"/>
        <v>90.581620378864784</v>
      </c>
      <c r="Q57" s="118">
        <f t="shared" si="38"/>
        <v>6.4396400176603379</v>
      </c>
      <c r="R57" s="16">
        <f t="shared" si="38"/>
        <v>4.699725560140152</v>
      </c>
    </row>
    <row r="58" spans="1:18">
      <c r="A58" s="5" t="s">
        <v>71</v>
      </c>
      <c r="B58" s="19">
        <f>B14-B50</f>
        <v>0</v>
      </c>
      <c r="C58" s="19">
        <f>C14-C50</f>
        <v>0</v>
      </c>
      <c r="D58" s="22"/>
      <c r="E58" s="19">
        <f>E14-E50</f>
        <v>191772671.53000021</v>
      </c>
      <c r="F58" s="19">
        <f>F14-F50</f>
        <v>227202895.14000034</v>
      </c>
      <c r="G58" s="22"/>
      <c r="H58" s="19">
        <f>H14-H50</f>
        <v>196972804.19000006</v>
      </c>
      <c r="I58" s="19">
        <f>I14-I50</f>
        <v>165351580.00000012</v>
      </c>
      <c r="J58" s="22"/>
      <c r="K58" s="19">
        <f>K14-K50</f>
        <v>326755669.89000022</v>
      </c>
      <c r="L58" s="19">
        <f>L14-L50</f>
        <v>227264805.2099998</v>
      </c>
      <c r="M58" s="22"/>
      <c r="N58" s="19">
        <f>N14-N50</f>
        <v>231808440.56000018</v>
      </c>
      <c r="O58" s="19">
        <f>O14-O50</f>
        <v>215592263.08999979</v>
      </c>
      <c r="P58" s="22"/>
      <c r="Q58" s="13">
        <f t="shared" si="38"/>
        <v>-29.057561376658995</v>
      </c>
      <c r="R58" s="13">
        <f t="shared" si="38"/>
        <v>-5.1360975621430782</v>
      </c>
    </row>
    <row r="59" spans="1:18">
      <c r="A59" s="5" t="s">
        <v>72</v>
      </c>
      <c r="B59" s="19">
        <f>B15-B51</f>
        <v>0</v>
      </c>
      <c r="C59" s="19">
        <f>C15-C51</f>
        <v>0</v>
      </c>
      <c r="D59" s="22"/>
      <c r="E59" s="19">
        <f>E15-E51</f>
        <v>-45194777.82</v>
      </c>
      <c r="F59" s="19">
        <f>F15-F51</f>
        <v>-58303311.329999998</v>
      </c>
      <c r="G59" s="22"/>
      <c r="H59" s="19">
        <f>H15-H51</f>
        <v>-48145367.329999998</v>
      </c>
      <c r="I59" s="19">
        <f>I15-I51</f>
        <v>-52794690.860000007</v>
      </c>
      <c r="J59" s="22"/>
      <c r="K59" s="19">
        <f>K15-K51</f>
        <v>-64564123.769999981</v>
      </c>
      <c r="L59" s="19">
        <f>L15-L51</f>
        <v>-56955819.300000004</v>
      </c>
      <c r="M59" s="22"/>
      <c r="N59" s="19">
        <f>N15-N51</f>
        <v>-90716168.469999984</v>
      </c>
      <c r="O59" s="19">
        <f>O15-O51</f>
        <v>-99263479.439999998</v>
      </c>
      <c r="P59" s="22"/>
      <c r="Q59" s="13" t="str">
        <f t="shared" si="38"/>
        <v>-</v>
      </c>
      <c r="R59" s="13" t="str">
        <f t="shared" si="38"/>
        <v>-</v>
      </c>
    </row>
    <row r="60" spans="1:18">
      <c r="A60" s="5" t="s">
        <v>365</v>
      </c>
      <c r="B60" s="19">
        <f>SUM(B14:B16)-SUM(B50:B52)</f>
        <v>0</v>
      </c>
      <c r="C60" s="19">
        <f>SUM(C14:C16)-SUM(C50:C52)</f>
        <v>0</v>
      </c>
      <c r="D60" s="22"/>
      <c r="E60" s="19">
        <f>SUM(E14:E16)-SUM(E50:E52)</f>
        <v>117099756.84000015</v>
      </c>
      <c r="F60" s="19">
        <f>SUM(F14:F16)-SUM(F50:F52)</f>
        <v>137495030.14000034</v>
      </c>
      <c r="G60" s="22"/>
      <c r="H60" s="19">
        <f>SUM(H14:H16)-SUM(H50:H52)</f>
        <v>120826831.8599999</v>
      </c>
      <c r="I60" s="19">
        <f>SUM(I14:I16)-SUM(I50:I52)</f>
        <v>84444684.930000067</v>
      </c>
      <c r="J60" s="22"/>
      <c r="K60" s="19">
        <f>SUM(K14:K16)-SUM(K50:K52)</f>
        <v>226567858.27999997</v>
      </c>
      <c r="L60" s="19">
        <f>SUM(L14:L16)-SUM(L50:L52)</f>
        <v>134685298.06999969</v>
      </c>
      <c r="M60" s="22"/>
      <c r="N60" s="19">
        <f>SUM(N14:N16)-SUM(N50:N52)</f>
        <v>106710576.91000009</v>
      </c>
      <c r="O60" s="19">
        <f>SUM(O14:O16)-SUM(O50:O52)</f>
        <v>81920088.469999552</v>
      </c>
      <c r="P60" s="22"/>
      <c r="Q60" s="13">
        <f t="shared" si="38"/>
        <v>-52.901273057838743</v>
      </c>
      <c r="R60" s="13">
        <f t="shared" si="38"/>
        <v>-39.17666616632247</v>
      </c>
    </row>
    <row r="61" spans="1:18">
      <c r="A61" s="5" t="s">
        <v>366</v>
      </c>
      <c r="B61" s="28">
        <f>B21-B57</f>
        <v>0</v>
      </c>
      <c r="C61" s="28">
        <f>C21-C57</f>
        <v>0</v>
      </c>
      <c r="D61" s="105"/>
      <c r="E61" s="28">
        <f>E21-E57</f>
        <v>110291358.9000001</v>
      </c>
      <c r="F61" s="28">
        <f>F21-F57</f>
        <v>132536632.20000029</v>
      </c>
      <c r="G61" s="105"/>
      <c r="H61" s="28">
        <f>H21-H57</f>
        <v>117474970.56999993</v>
      </c>
      <c r="I61" s="28">
        <f>I21-I57</f>
        <v>81092823.640000105</v>
      </c>
      <c r="J61" s="105"/>
      <c r="K61" s="28">
        <f>K21-K57</f>
        <v>222656881.77999997</v>
      </c>
      <c r="L61" s="28">
        <f>L21-L57</f>
        <v>130774321.56999969</v>
      </c>
      <c r="M61" s="105"/>
      <c r="N61" s="28">
        <f>N21-N57</f>
        <v>102790049.44000006</v>
      </c>
      <c r="O61" s="28">
        <f>O21-O57</f>
        <v>77999560.999999523</v>
      </c>
      <c r="P61" s="105"/>
    </row>
    <row r="62" spans="1:18">
      <c r="A62" s="5" t="s">
        <v>367</v>
      </c>
      <c r="C62" s="6" t="e">
        <f>SUM(C14:C16)/SUM(B14:B16)*100</f>
        <v>#DIV/0!</v>
      </c>
      <c r="D62" s="105"/>
      <c r="F62" s="6">
        <f>SUM(F14:F16)/SUM(E14:E16)*100</f>
        <v>94.929209960911408</v>
      </c>
      <c r="G62" s="105"/>
      <c r="I62" s="6">
        <f>SUM(I14:I16)/SUM(H14:H16)*100</f>
        <v>91.34723098235591</v>
      </c>
      <c r="J62" s="105"/>
      <c r="L62" s="6">
        <f>SUM(L14:L16)/SUM(K14:K16)*100</f>
        <v>86.875527266233902</v>
      </c>
      <c r="M62" s="105"/>
      <c r="O62" s="6">
        <f>SUM(O14:O16)/SUM(N14:N16)*100</f>
        <v>89.488788068047597</v>
      </c>
      <c r="P62" s="105"/>
    </row>
    <row r="63" spans="1:18">
      <c r="A63" s="5" t="s">
        <v>368</v>
      </c>
      <c r="C63" s="6" t="e">
        <f>SUM(C50:C52)/SUM(B50:B52)*100</f>
        <v>#DIV/0!</v>
      </c>
      <c r="D63" s="105"/>
      <c r="F63" s="6">
        <f>SUM(F50:F52)/SUM(E50:E52)*100</f>
        <v>92.797995704455374</v>
      </c>
      <c r="G63" s="105"/>
      <c r="I63" s="6">
        <f>SUM(I50:I52)/SUM(H50:H52)*100</f>
        <v>93.460503696197435</v>
      </c>
      <c r="J63" s="105"/>
      <c r="L63" s="6">
        <f>SUM(L50:L52)/SUM(K50:K52)*100</f>
        <v>92.061095086636669</v>
      </c>
      <c r="M63" s="105"/>
      <c r="O63" s="6">
        <f>SUM(O50:O52)/SUM(N50:N52)*100</f>
        <v>90.552679421533298</v>
      </c>
      <c r="P63" s="105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showGridLines="0" tabSelected="1" workbookViewId="0">
      <selection activeCell="I1" sqref="I1"/>
    </sheetView>
  </sheetViews>
  <sheetFormatPr defaultRowHeight="15"/>
  <cols>
    <col min="1" max="2" width="10.28515625" bestFit="1" customWidth="1"/>
    <col min="3" max="3" width="50.7109375" bestFit="1" customWidth="1"/>
    <col min="4" max="4" width="7.42578125" customWidth="1"/>
    <col min="5" max="9" width="7.5703125" customWidth="1"/>
  </cols>
  <sheetData>
    <row r="1" spans="1:9" ht="23.25" customHeight="1">
      <c r="A1" s="74" t="s">
        <v>310</v>
      </c>
      <c r="B1" s="74" t="s">
        <v>311</v>
      </c>
      <c r="C1" s="74" t="s">
        <v>321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>
      <c r="A2" s="75" t="s">
        <v>312</v>
      </c>
      <c r="B2" s="75" t="s">
        <v>78</v>
      </c>
      <c r="C2" s="77" t="s">
        <v>320</v>
      </c>
      <c r="D2" s="89" t="s">
        <v>327</v>
      </c>
      <c r="E2" s="82">
        <f>Piano_indicatori!D3</f>
        <v>0</v>
      </c>
      <c r="F2" s="82">
        <f>Piano_indicatori!E3</f>
        <v>21.16</v>
      </c>
      <c r="G2" s="82">
        <f>Piano_indicatori!F3</f>
        <v>21.31</v>
      </c>
      <c r="H2" s="82">
        <f>Piano_indicatori!G3</f>
        <v>19.850000000000001</v>
      </c>
      <c r="I2" s="82">
        <f>Piano_indicatori!H3</f>
        <v>20.309999999999999</v>
      </c>
    </row>
    <row r="3" spans="1:9" ht="29.25" customHeight="1">
      <c r="A3" s="76" t="s">
        <v>313</v>
      </c>
      <c r="B3" s="76" t="s">
        <v>95</v>
      </c>
      <c r="C3" s="78" t="s">
        <v>96</v>
      </c>
      <c r="D3" s="90" t="s">
        <v>328</v>
      </c>
      <c r="E3" s="83">
        <f>Piano_indicatori!D12</f>
        <v>0</v>
      </c>
      <c r="F3" s="83">
        <f>Piano_indicatori!E12</f>
        <v>100.1</v>
      </c>
      <c r="G3" s="83">
        <f>Piano_indicatori!F12</f>
        <v>93.71</v>
      </c>
      <c r="H3" s="83">
        <f>Piano_indicatori!G12</f>
        <v>99.44</v>
      </c>
      <c r="I3" s="83">
        <f>Piano_indicatori!H12</f>
        <v>103.93</v>
      </c>
    </row>
    <row r="4" spans="1:9" ht="29.25" customHeight="1">
      <c r="A4" s="75" t="s">
        <v>314</v>
      </c>
      <c r="B4" s="75" t="s">
        <v>100</v>
      </c>
      <c r="C4" s="79" t="s">
        <v>323</v>
      </c>
      <c r="D4" s="89" t="s">
        <v>329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>
      <c r="A5" s="76" t="s">
        <v>315</v>
      </c>
      <c r="B5" s="76" t="s">
        <v>165</v>
      </c>
      <c r="C5" s="80" t="s">
        <v>324</v>
      </c>
      <c r="D5" s="91" t="s">
        <v>330</v>
      </c>
      <c r="E5" s="85">
        <f>Piano_indicatori!D51</f>
        <v>0</v>
      </c>
      <c r="F5" s="85">
        <f>Piano_indicatori!E51</f>
        <v>1.64</v>
      </c>
      <c r="G5" s="85">
        <f>Piano_indicatori!F51</f>
        <v>1.67</v>
      </c>
      <c r="H5" s="85">
        <f>Piano_indicatori!G51</f>
        <v>1.58</v>
      </c>
      <c r="I5" s="85">
        <f>Piano_indicatori!H51</f>
        <v>1.64</v>
      </c>
    </row>
    <row r="6" spans="1:9" ht="29.25" customHeight="1">
      <c r="A6" s="75" t="s">
        <v>316</v>
      </c>
      <c r="B6" s="75" t="s">
        <v>185</v>
      </c>
      <c r="C6" s="93" t="s">
        <v>186</v>
      </c>
      <c r="D6" s="92" t="s">
        <v>331</v>
      </c>
      <c r="E6" s="86">
        <f>Piano_indicatori!D62</f>
        <v>0</v>
      </c>
      <c r="F6" s="86">
        <f>Piano_indicatori!E62</f>
        <v>0.75</v>
      </c>
      <c r="G6" s="86">
        <f>Piano_indicatori!F62</f>
        <v>0.71</v>
      </c>
      <c r="H6" s="86">
        <f>Piano_indicatori!G62</f>
        <v>0</v>
      </c>
      <c r="I6" s="86">
        <f>Piano_indicatori!H62</f>
        <v>0</v>
      </c>
    </row>
    <row r="7" spans="1:9" ht="29.25" customHeight="1">
      <c r="A7" s="76" t="s">
        <v>317</v>
      </c>
      <c r="B7" s="76" t="s">
        <v>188</v>
      </c>
      <c r="C7" s="80" t="s">
        <v>189</v>
      </c>
      <c r="D7" s="90" t="s">
        <v>332</v>
      </c>
      <c r="E7" s="87">
        <f>Piano_indicatori!D65</f>
        <v>0</v>
      </c>
      <c r="F7" s="87">
        <f>Piano_indicatori!E65</f>
        <v>0.3</v>
      </c>
      <c r="G7" s="87">
        <f>Piano_indicatori!F65</f>
        <v>7.0000000000000007E-2</v>
      </c>
      <c r="H7" s="87">
        <f>Piano_indicatori!G65</f>
        <v>0.22</v>
      </c>
      <c r="I7" s="87">
        <f>Piano_indicatori!H65</f>
        <v>0.04</v>
      </c>
    </row>
    <row r="8" spans="1:9" ht="29.25" customHeight="1">
      <c r="A8" s="75" t="s">
        <v>318</v>
      </c>
      <c r="B8" s="75" t="s">
        <v>322</v>
      </c>
      <c r="C8" s="79" t="s">
        <v>325</v>
      </c>
      <c r="D8" s="89" t="s">
        <v>333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>
      <c r="A9" s="76" t="s">
        <v>319</v>
      </c>
      <c r="B9" s="76"/>
      <c r="C9" s="81" t="s">
        <v>326</v>
      </c>
      <c r="D9" s="91" t="s">
        <v>334</v>
      </c>
      <c r="E9" s="88">
        <f>Piano_indicatori!D77</f>
        <v>0</v>
      </c>
      <c r="F9" s="88">
        <f>Piano_indicatori!E77</f>
        <v>93.408964640839841</v>
      </c>
      <c r="G9" s="88">
        <f>Piano_indicatori!F77</f>
        <v>89.53623017264826</v>
      </c>
      <c r="H9" s="88">
        <f>Piano_indicatori!G77</f>
        <v>85.720802105121734</v>
      </c>
      <c r="I9" s="88">
        <f>Piano_indicatori!H77</f>
        <v>87.21761296374369</v>
      </c>
    </row>
  </sheetData>
  <conditionalFormatting sqref="E2:I2">
    <cfRule type="cellIs" dxfId="15" priority="8" operator="greaterThan">
      <formula>48</formula>
    </cfRule>
  </conditionalFormatting>
  <conditionalFormatting sqref="E3:I3">
    <cfRule type="cellIs" dxfId="14" priority="7" operator="lessThan">
      <formula>22</formula>
    </cfRule>
  </conditionalFormatting>
  <conditionalFormatting sqref="E4:I4">
    <cfRule type="cellIs" dxfId="13" priority="6" operator="greaterThan">
      <formula>0</formula>
    </cfRule>
  </conditionalFormatting>
  <conditionalFormatting sqref="E5:I5">
    <cfRule type="cellIs" dxfId="12" priority="5" operator="greaterThan">
      <formula>16</formula>
    </cfRule>
  </conditionalFormatting>
  <conditionalFormatting sqref="E6:I6">
    <cfRule type="cellIs" dxfId="11" priority="4" operator="greaterThan">
      <formula>1.2</formula>
    </cfRule>
  </conditionalFormatting>
  <conditionalFormatting sqref="E7:I7">
    <cfRule type="cellIs" dxfId="10" priority="3" operator="greaterThan">
      <formula>1</formula>
    </cfRule>
  </conditionalFormatting>
  <conditionalFormatting sqref="E8:I8">
    <cfRule type="cellIs" dxfId="9" priority="2" operator="greaterThan">
      <formula>0.6</formula>
    </cfRule>
  </conditionalFormatting>
  <conditionalFormatting sqref="E9:I9">
    <cfRule type="cellIs" dxfId="8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36"/>
  <sheetViews>
    <sheetView workbookViewId="0">
      <selection activeCell="N17" sqref="N17"/>
    </sheetView>
  </sheetViews>
  <sheetFormatPr defaultRowHeight="15"/>
  <cols>
    <col min="2" max="2" width="12.28515625" bestFit="1" customWidth="1"/>
    <col min="5" max="5" width="10.28515625" customWidth="1"/>
  </cols>
  <sheetData>
    <row r="1" spans="1:22" ht="30">
      <c r="A1" s="100" t="s">
        <v>360</v>
      </c>
      <c r="B1" s="100" t="s">
        <v>361</v>
      </c>
      <c r="C1" s="100" t="s">
        <v>233</v>
      </c>
      <c r="D1" s="100" t="s">
        <v>348</v>
      </c>
      <c r="E1" s="104" t="s">
        <v>349</v>
      </c>
      <c r="F1" s="104" t="s">
        <v>350</v>
      </c>
    </row>
    <row r="2" spans="1:22">
      <c r="A2" s="31">
        <v>2021</v>
      </c>
      <c r="B2" s="95">
        <v>124089</v>
      </c>
      <c r="C2" s="101">
        <f>B2/B3*100-100</f>
        <v>-0.75579442391668294</v>
      </c>
      <c r="D2" s="109"/>
      <c r="E2" s="110"/>
      <c r="F2" s="110"/>
    </row>
    <row r="3" spans="1:22">
      <c r="A3" s="31">
        <v>2020</v>
      </c>
      <c r="B3" s="95">
        <v>125034</v>
      </c>
      <c r="C3" s="101">
        <f>B3/B4*100-100</f>
        <v>-0.4926265190644159</v>
      </c>
      <c r="D3">
        <v>-1038</v>
      </c>
      <c r="E3">
        <v>93</v>
      </c>
      <c r="F3" s="1">
        <f t="shared" ref="F3:F8" si="0">B2-B3-D3-E3</f>
        <v>0</v>
      </c>
    </row>
    <row r="4" spans="1:22">
      <c r="A4" s="31">
        <v>2019</v>
      </c>
      <c r="B4" s="95">
        <v>125653</v>
      </c>
      <c r="C4" s="101">
        <f>B4/B5*100-100</f>
        <v>-0.44369438964289998</v>
      </c>
      <c r="D4">
        <v>-551</v>
      </c>
      <c r="E4" s="1">
        <v>-68</v>
      </c>
      <c r="F4" s="1">
        <f t="shared" si="0"/>
        <v>0</v>
      </c>
      <c r="M4" s="107"/>
      <c r="N4" s="108"/>
      <c r="O4" s="107"/>
      <c r="P4" s="108"/>
      <c r="Q4" s="108"/>
      <c r="R4" s="108"/>
      <c r="S4" s="107"/>
      <c r="T4" s="107"/>
      <c r="U4" s="108"/>
      <c r="V4" s="108"/>
    </row>
    <row r="5" spans="1:22">
      <c r="A5" s="31">
        <v>2018</v>
      </c>
      <c r="B5" s="95">
        <v>126213</v>
      </c>
      <c r="C5" s="101">
        <f t="shared" ref="C5:C7" si="1">B5/B6*100-100</f>
        <v>-0.36628590825485219</v>
      </c>
      <c r="D5" s="95">
        <v>-573</v>
      </c>
      <c r="E5" s="95">
        <v>13</v>
      </c>
      <c r="F5" s="1">
        <f t="shared" si="0"/>
        <v>0</v>
      </c>
      <c r="M5" s="107"/>
      <c r="N5" s="108"/>
      <c r="O5" s="107"/>
      <c r="P5" s="108"/>
      <c r="Q5" s="108"/>
      <c r="R5" s="108"/>
      <c r="S5" s="107"/>
      <c r="T5" s="107"/>
      <c r="U5" s="108"/>
      <c r="V5" s="108"/>
    </row>
    <row r="6" spans="1:22">
      <c r="A6" s="31">
        <v>2017</v>
      </c>
      <c r="B6" s="95">
        <v>126677</v>
      </c>
      <c r="C6" s="101">
        <f t="shared" si="1"/>
        <v>-0.27788711328032889</v>
      </c>
      <c r="D6" s="95">
        <v>-548</v>
      </c>
      <c r="E6" s="95">
        <v>84</v>
      </c>
      <c r="F6" s="1">
        <f t="shared" si="0"/>
        <v>0</v>
      </c>
      <c r="M6" s="107"/>
      <c r="N6" s="108"/>
      <c r="O6" s="107"/>
      <c r="P6" s="108"/>
      <c r="Q6" s="108"/>
      <c r="R6" s="108"/>
      <c r="S6" s="107"/>
      <c r="T6" s="107"/>
      <c r="U6" s="108"/>
      <c r="V6" s="108"/>
    </row>
    <row r="7" spans="1:22">
      <c r="A7" s="31">
        <v>2016</v>
      </c>
      <c r="B7" s="95">
        <v>127030</v>
      </c>
      <c r="C7" s="101">
        <f t="shared" si="1"/>
        <v>-0.73609852155158251</v>
      </c>
      <c r="D7" s="95">
        <v>-423</v>
      </c>
      <c r="E7" s="95">
        <v>70</v>
      </c>
      <c r="F7" s="1">
        <f t="shared" si="0"/>
        <v>0</v>
      </c>
      <c r="M7" s="107"/>
      <c r="N7" s="108"/>
      <c r="O7" s="107"/>
      <c r="P7" s="108"/>
      <c r="Q7" s="108"/>
      <c r="R7" s="108"/>
      <c r="S7" s="107"/>
      <c r="T7" s="107"/>
      <c r="U7" s="108"/>
      <c r="V7" s="108"/>
    </row>
    <row r="8" spans="1:22">
      <c r="A8" s="102">
        <v>2015</v>
      </c>
      <c r="B8" s="103">
        <v>127972</v>
      </c>
      <c r="C8" s="103"/>
      <c r="D8" s="103">
        <v>-518</v>
      </c>
      <c r="E8" s="103">
        <v>-424</v>
      </c>
      <c r="F8" s="1">
        <f t="shared" si="0"/>
        <v>0</v>
      </c>
    </row>
    <row r="9" spans="1:22">
      <c r="A9" t="s">
        <v>362</v>
      </c>
    </row>
    <row r="28" spans="1:4">
      <c r="A28" s="111"/>
      <c r="B28" s="112"/>
      <c r="C28" s="112"/>
      <c r="D28" s="112"/>
    </row>
    <row r="29" spans="1:4">
      <c r="A29" s="111"/>
      <c r="B29" s="112"/>
      <c r="C29" s="112"/>
      <c r="D29" s="112"/>
    </row>
    <row r="30" spans="1:4">
      <c r="A30" s="111"/>
      <c r="B30" s="112"/>
      <c r="C30" s="112"/>
      <c r="D30" s="112"/>
    </row>
    <row r="31" spans="1:4">
      <c r="A31" s="111"/>
      <c r="B31" s="112"/>
      <c r="C31" s="112"/>
      <c r="D31" s="112"/>
    </row>
    <row r="32" spans="1:4">
      <c r="A32" s="111"/>
      <c r="B32" s="112"/>
      <c r="C32" s="112"/>
      <c r="D32" s="112"/>
    </row>
    <row r="33" spans="1:4">
      <c r="A33" s="111"/>
      <c r="B33" s="112"/>
      <c r="C33" s="112"/>
      <c r="D33" s="112"/>
    </row>
    <row r="34" spans="1:4">
      <c r="A34" s="111"/>
      <c r="B34" s="112"/>
      <c r="C34" s="112"/>
      <c r="D34" s="112"/>
    </row>
    <row r="35" spans="1:4">
      <c r="A35" s="111"/>
      <c r="B35" s="112"/>
      <c r="C35" s="112"/>
      <c r="D35" s="112"/>
    </row>
    <row r="36" spans="1:4">
      <c r="A36" s="111"/>
      <c r="B36" s="112"/>
      <c r="C36" s="112"/>
      <c r="D36" s="112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activeCell="J8" sqref="J8"/>
    </sheetView>
  </sheetViews>
  <sheetFormatPr defaultRowHeight="15"/>
  <cols>
    <col min="1" max="1" width="55.7109375" bestFit="1" customWidth="1"/>
    <col min="2" max="2" width="15.28515625" bestFit="1" customWidth="1"/>
    <col min="3" max="6" width="14.28515625" bestFit="1" customWidth="1"/>
    <col min="7" max="7" width="8.42578125" customWidth="1"/>
    <col min="8" max="8" width="6.5703125" bestFit="1" customWidth="1"/>
    <col min="9" max="9" width="13.85546875" customWidth="1"/>
    <col min="10" max="10" width="7" bestFit="1" customWidth="1"/>
  </cols>
  <sheetData>
    <row r="1" spans="1:10" ht="30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369</v>
      </c>
      <c r="J1" s="42" t="s">
        <v>268</v>
      </c>
    </row>
    <row r="2" spans="1:10">
      <c r="A2" s="55" t="s">
        <v>20</v>
      </c>
      <c r="B2" s="56">
        <f>Entrate_Uscite!B3</f>
        <v>0</v>
      </c>
      <c r="C2" s="56">
        <f>Entrate_Uscite!E3</f>
        <v>1123991645.8800001</v>
      </c>
      <c r="D2" s="56">
        <f>Entrate_Uscite!H3</f>
        <v>1108145743.0599999</v>
      </c>
      <c r="E2" s="56">
        <f>Entrate_Uscite!K3</f>
        <v>1237119504.9000001</v>
      </c>
      <c r="F2" s="56">
        <f>Entrate_Uscite!N3</f>
        <v>1149691923.4000001</v>
      </c>
      <c r="G2" s="56">
        <f>F2/F$21*100</f>
        <v>83.155266803501277</v>
      </c>
      <c r="H2" s="57">
        <f>IF(E2&gt;0,F2/E2*100-100,"-")</f>
        <v>-7.0670279753666136</v>
      </c>
      <c r="I2" s="56">
        <f>Entrate_Uscite!O3</f>
        <v>1041170853.8</v>
      </c>
      <c r="J2" s="58">
        <f>IF(F2&gt;0,I2/F2*100,"-")</f>
        <v>90.560856574597025</v>
      </c>
    </row>
    <row r="3" spans="1:10">
      <c r="A3" s="55" t="s">
        <v>21</v>
      </c>
      <c r="B3" s="56">
        <f>Entrate_Uscite!B4</f>
        <v>0</v>
      </c>
      <c r="C3" s="56">
        <f>Entrate_Uscite!E4</f>
        <v>40804222.390000001</v>
      </c>
      <c r="D3" s="56">
        <f>Entrate_Uscite!H4</f>
        <v>24989424.879999999</v>
      </c>
      <c r="E3" s="56">
        <f>Entrate_Uscite!K4</f>
        <v>37808546.130000003</v>
      </c>
      <c r="F3" s="56">
        <f>Entrate_Uscite!N4</f>
        <v>50170178.520000003</v>
      </c>
      <c r="G3" s="56">
        <f t="shared" ref="G3:G21" si="0">F3/F$21*100</f>
        <v>3.6287239176841637</v>
      </c>
      <c r="H3" s="57">
        <f t="shared" ref="H3:H21" si="1">IF(E3&gt;0,F3/E3*100-100,"-")</f>
        <v>32.695339163521538</v>
      </c>
      <c r="I3" s="56">
        <f>Entrate_Uscite!O4</f>
        <v>43079346.829999998</v>
      </c>
      <c r="J3" s="58">
        <f t="shared" ref="J3:J21" si="2">IF(F3&gt;0,I3/F3*100,"-")</f>
        <v>85.866441182438109</v>
      </c>
    </row>
    <row r="4" spans="1:10">
      <c r="A4" s="55" t="s">
        <v>22</v>
      </c>
      <c r="B4" s="56">
        <f>Entrate_Uscite!B5</f>
        <v>0</v>
      </c>
      <c r="C4" s="56">
        <f>Entrate_Uscite!E5</f>
        <v>133704845.93000001</v>
      </c>
      <c r="D4" s="56">
        <f>Entrate_Uscite!H5</f>
        <v>168220455.28999999</v>
      </c>
      <c r="E4" s="56">
        <f>Entrate_Uscite!K5</f>
        <v>89047631.379999995</v>
      </c>
      <c r="F4" s="56">
        <f>Entrate_Uscite!N5</f>
        <v>102811472.76000001</v>
      </c>
      <c r="G4" s="56">
        <f t="shared" si="0"/>
        <v>7.436179444085937</v>
      </c>
      <c r="H4" s="57">
        <f t="shared" si="1"/>
        <v>15.456718125678705</v>
      </c>
      <c r="I4" s="56">
        <f>Entrate_Uscite!O5</f>
        <v>100393674.04000001</v>
      </c>
      <c r="J4" s="58">
        <f t="shared" si="2"/>
        <v>97.648318173941504</v>
      </c>
    </row>
    <row r="5" spans="1:10">
      <c r="A5" s="4" t="s">
        <v>31</v>
      </c>
      <c r="B5" s="43">
        <f>SUM(B2:B4)</f>
        <v>0</v>
      </c>
      <c r="C5" s="43">
        <f>SUM(C2:C4)</f>
        <v>1298500714.2000003</v>
      </c>
      <c r="D5" s="43">
        <f>SUM(D2:D4)</f>
        <v>1301355623.23</v>
      </c>
      <c r="E5" s="43">
        <f>SUM(E2:E4)</f>
        <v>1363975682.4100003</v>
      </c>
      <c r="F5" s="43">
        <f>SUM(F2:F4)</f>
        <v>1302673574.6800001</v>
      </c>
      <c r="G5" s="43">
        <f t="shared" si="0"/>
        <v>94.220170165271384</v>
      </c>
      <c r="H5" s="44">
        <f t="shared" si="1"/>
        <v>-4.4943695492932818</v>
      </c>
      <c r="I5" s="43">
        <f>SUM(I2:I4)</f>
        <v>1184643874.6699998</v>
      </c>
      <c r="J5" s="45">
        <f>IF(F5&gt;0,I5/F5*100,"-")</f>
        <v>90.939426245827235</v>
      </c>
    </row>
    <row r="6" spans="1:10">
      <c r="A6" s="55" t="s">
        <v>23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0"/>
        <v>0</v>
      </c>
      <c r="H6" s="57" t="str">
        <f t="shared" si="1"/>
        <v>-</v>
      </c>
      <c r="I6" s="56">
        <f>Entrate_Uscite!O6</f>
        <v>0</v>
      </c>
      <c r="J6" s="58" t="str">
        <f t="shared" si="2"/>
        <v>-</v>
      </c>
    </row>
    <row r="7" spans="1:10">
      <c r="A7" s="55" t="s">
        <v>24</v>
      </c>
      <c r="B7" s="56">
        <f>Entrate_Uscite!B7</f>
        <v>0</v>
      </c>
      <c r="C7" s="56">
        <f>Entrate_Uscite!E7</f>
        <v>49917933.289999999</v>
      </c>
      <c r="D7" s="56">
        <f>Entrate_Uscite!H7</f>
        <v>29242094.510000002</v>
      </c>
      <c r="E7" s="56">
        <f>Entrate_Uscite!K7</f>
        <v>28852770.620000001</v>
      </c>
      <c r="F7" s="56">
        <f>Entrate_Uscite!N7</f>
        <v>44528969.409999996</v>
      </c>
      <c r="G7" s="56">
        <f t="shared" si="0"/>
        <v>3.2207048309281845</v>
      </c>
      <c r="H7" s="57">
        <f t="shared" si="1"/>
        <v>54.331693120430032</v>
      </c>
      <c r="I7" s="56">
        <f>Entrate_Uscite!O7</f>
        <v>21311200</v>
      </c>
      <c r="J7" s="58">
        <f t="shared" si="2"/>
        <v>47.859180848713024</v>
      </c>
    </row>
    <row r="8" spans="1:10">
      <c r="A8" s="55" t="s">
        <v>25</v>
      </c>
      <c r="B8" s="56">
        <f>Entrate_Uscite!B8</f>
        <v>0</v>
      </c>
      <c r="C8" s="56">
        <f>Entrate_Uscite!E8</f>
        <v>0</v>
      </c>
      <c r="D8" s="56">
        <f>Entrate_Uscite!H8</f>
        <v>0</v>
      </c>
      <c r="E8" s="56">
        <f>Entrate_Uscite!K8</f>
        <v>15219201.890000001</v>
      </c>
      <c r="F8" s="56">
        <f>Entrate_Uscite!N8</f>
        <v>17531617.18</v>
      </c>
      <c r="G8" s="56">
        <f t="shared" si="0"/>
        <v>1.2680321348943961</v>
      </c>
      <c r="H8" s="57">
        <f t="shared" si="1"/>
        <v>15.194064095564741</v>
      </c>
      <c r="I8" s="56">
        <f>Entrate_Uscite!O8</f>
        <v>14009550.939999999</v>
      </c>
      <c r="J8" s="58">
        <f t="shared" si="2"/>
        <v>79.910203355238906</v>
      </c>
    </row>
    <row r="9" spans="1:10">
      <c r="A9" s="55" t="s">
        <v>26</v>
      </c>
      <c r="B9" s="56">
        <f>Entrate_Uscite!B9</f>
        <v>0</v>
      </c>
      <c r="C9" s="56">
        <f>Entrate_Uscite!E9</f>
        <v>1131340.5900000001</v>
      </c>
      <c r="D9" s="56">
        <f>Entrate_Uscite!H9</f>
        <v>2942482.79</v>
      </c>
      <c r="E9" s="56">
        <f>Entrate_Uscite!K9</f>
        <v>285918.81</v>
      </c>
      <c r="F9" s="56">
        <f>Entrate_Uscite!N9</f>
        <v>290949.13</v>
      </c>
      <c r="G9" s="56">
        <f t="shared" si="0"/>
        <v>2.104385708812102E-2</v>
      </c>
      <c r="H9" s="57">
        <f t="shared" si="1"/>
        <v>1.7593525938359988</v>
      </c>
      <c r="I9" s="56">
        <f>Entrate_Uscite!O9</f>
        <v>237125.87</v>
      </c>
      <c r="J9" s="58">
        <f t="shared" si="2"/>
        <v>81.500800500761073</v>
      </c>
    </row>
    <row r="10" spans="1:10">
      <c r="A10" s="55" t="s">
        <v>27</v>
      </c>
      <c r="B10" s="56">
        <f>Entrate_Uscite!B10</f>
        <v>0</v>
      </c>
      <c r="C10" s="56">
        <f>Entrate_Uscite!E10</f>
        <v>0</v>
      </c>
      <c r="D10" s="56">
        <f>Entrate_Uscite!H10</f>
        <v>2850870</v>
      </c>
      <c r="E10" s="56">
        <f>Entrate_Uscite!K10</f>
        <v>3144804</v>
      </c>
      <c r="F10" s="56">
        <f>Entrate_Uscite!N10</f>
        <v>698458.14</v>
      </c>
      <c r="G10" s="56">
        <f t="shared" si="0"/>
        <v>5.051829259704204E-2</v>
      </c>
      <c r="H10" s="57">
        <f t="shared" si="1"/>
        <v>-77.790089938832438</v>
      </c>
      <c r="I10" s="56">
        <f>Entrate_Uscite!O10</f>
        <v>222418.29</v>
      </c>
      <c r="J10" s="58">
        <f t="shared" si="2"/>
        <v>31.844183246257252</v>
      </c>
    </row>
    <row r="11" spans="1:10">
      <c r="A11" s="4" t="s">
        <v>32</v>
      </c>
      <c r="B11" s="46">
        <f>SUM(B6:B10)</f>
        <v>0</v>
      </c>
      <c r="C11" s="46">
        <f>SUM(C6:C10)</f>
        <v>51049273.880000003</v>
      </c>
      <c r="D11" s="46">
        <f>SUM(D6:D10)</f>
        <v>35035447.299999997</v>
      </c>
      <c r="E11" s="46">
        <f>SUM(E6:E10)</f>
        <v>47502695.320000008</v>
      </c>
      <c r="F11" s="46">
        <f>SUM(F6:F10)</f>
        <v>63049993.859999999</v>
      </c>
      <c r="G11" s="46">
        <f t="shared" si="0"/>
        <v>4.5602991155077444</v>
      </c>
      <c r="H11" s="44">
        <f t="shared" si="1"/>
        <v>32.72929764356789</v>
      </c>
      <c r="I11" s="46">
        <f>SUM(I6:I10)</f>
        <v>35780295.099999994</v>
      </c>
      <c r="J11" s="45">
        <f>IF(F11&gt;0,I11/F11*100,"-")</f>
        <v>56.749085780164734</v>
      </c>
    </row>
    <row r="12" spans="1:10">
      <c r="A12" s="55" t="s">
        <v>28</v>
      </c>
      <c r="B12" s="56">
        <f>Entrate_Uscite!B11</f>
        <v>0</v>
      </c>
      <c r="C12" s="56">
        <f>Entrate_Uscite!E11</f>
        <v>0</v>
      </c>
      <c r="D12" s="56">
        <f>Entrate_Uscite!H11</f>
        <v>0</v>
      </c>
      <c r="E12" s="56">
        <f>Entrate_Uscite!K11</f>
        <v>18806.439999999999</v>
      </c>
      <c r="F12" s="56">
        <f>Entrate_Uscite!N11</f>
        <v>27000</v>
      </c>
      <c r="G12" s="56">
        <f t="shared" si="0"/>
        <v>1.9528642047469519E-3</v>
      </c>
      <c r="H12" s="57">
        <f t="shared" si="1"/>
        <v>43.567841654241846</v>
      </c>
      <c r="I12" s="56">
        <f>Entrate_Uscite!O11</f>
        <v>0</v>
      </c>
      <c r="J12" s="58">
        <f t="shared" si="2"/>
        <v>0</v>
      </c>
    </row>
    <row r="13" spans="1:10">
      <c r="A13" s="55" t="s">
        <v>29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0</v>
      </c>
      <c r="F13" s="56">
        <f>Entrate_Uscite!N12</f>
        <v>0</v>
      </c>
      <c r="G13" s="56">
        <f t="shared" si="0"/>
        <v>0</v>
      </c>
      <c r="H13" s="57" t="str">
        <f t="shared" si="1"/>
        <v>-</v>
      </c>
      <c r="I13" s="56">
        <f>Entrate_Uscite!O12</f>
        <v>0</v>
      </c>
      <c r="J13" s="58" t="str">
        <f t="shared" si="2"/>
        <v>-</v>
      </c>
    </row>
    <row r="14" spans="1:10">
      <c r="A14" s="55" t="s">
        <v>30</v>
      </c>
      <c r="B14" s="56">
        <f>Entrate_Uscite!B13</f>
        <v>0</v>
      </c>
      <c r="C14" s="56">
        <f>Entrate_Uscite!E13</f>
        <v>3143798.12</v>
      </c>
      <c r="D14" s="56">
        <f>Entrate_Uscite!H13</f>
        <v>11313867.880000001</v>
      </c>
      <c r="E14" s="56">
        <f>Entrate_Uscite!K13</f>
        <v>13526187.16</v>
      </c>
      <c r="F14" s="56">
        <f>Entrate_Uscite!N13</f>
        <v>16834044.07</v>
      </c>
      <c r="G14" s="56">
        <f t="shared" si="0"/>
        <v>1.2175778550161367</v>
      </c>
      <c r="H14" s="57">
        <f t="shared" si="1"/>
        <v>24.455205823131607</v>
      </c>
      <c r="I14" s="56">
        <f>Entrate_Uscite!O13</f>
        <v>16834044.07</v>
      </c>
      <c r="J14" s="58">
        <f t="shared" si="2"/>
        <v>100</v>
      </c>
    </row>
    <row r="15" spans="1:10">
      <c r="A15" s="4" t="s">
        <v>33</v>
      </c>
      <c r="B15" s="43">
        <f>SUM(B12:B14)</f>
        <v>0</v>
      </c>
      <c r="C15" s="43">
        <f>SUM(C12:C14)</f>
        <v>3143798.12</v>
      </c>
      <c r="D15" s="43">
        <f>SUM(D12:D14)</f>
        <v>11313867.880000001</v>
      </c>
      <c r="E15" s="43">
        <f>SUM(E12:E14)</f>
        <v>13544993.6</v>
      </c>
      <c r="F15" s="43">
        <f>SUM(F12:F14)</f>
        <v>16861044.07</v>
      </c>
      <c r="G15" s="43">
        <f t="shared" si="0"/>
        <v>1.2195307192208837</v>
      </c>
      <c r="H15" s="44">
        <f t="shared" si="1"/>
        <v>24.481742612266714</v>
      </c>
      <c r="I15" s="43">
        <f>SUM(I12:I14)</f>
        <v>16834044.07</v>
      </c>
      <c r="J15" s="45">
        <f t="shared" si="2"/>
        <v>99.83986756758415</v>
      </c>
    </row>
    <row r="16" spans="1:10">
      <c r="A16" s="47" t="s">
        <v>345</v>
      </c>
      <c r="B16" s="48">
        <f>B5+B11+B15</f>
        <v>0</v>
      </c>
      <c r="C16" s="48">
        <f t="shared" ref="C16:F16" si="3">C5+C11+C15</f>
        <v>1352693786.2000003</v>
      </c>
      <c r="D16" s="48">
        <f t="shared" si="3"/>
        <v>1347704938.4100001</v>
      </c>
      <c r="E16" s="48">
        <f t="shared" ref="E16" si="4">E5+E11+E15</f>
        <v>1425023371.3300002</v>
      </c>
      <c r="F16" s="48">
        <f t="shared" si="3"/>
        <v>1382584612.6099999</v>
      </c>
      <c r="G16" s="48">
        <f t="shared" si="0"/>
        <v>100</v>
      </c>
      <c r="H16" s="49">
        <f t="shared" si="1"/>
        <v>-2.9781096628886417</v>
      </c>
      <c r="I16" s="48">
        <f t="shared" ref="I16" si="5">I5+I11+I15</f>
        <v>1237258213.8399997</v>
      </c>
      <c r="J16" s="50">
        <f t="shared" si="2"/>
        <v>89.488788068047597</v>
      </c>
    </row>
    <row r="17" spans="1:10">
      <c r="A17" s="4" t="s">
        <v>34</v>
      </c>
      <c r="B17" s="43">
        <f>Entrate_Uscite!B17</f>
        <v>0</v>
      </c>
      <c r="C17" s="43">
        <f>Entrate_Uscite!E17</f>
        <v>0</v>
      </c>
      <c r="D17" s="43">
        <f>Entrate_Uscite!H17</f>
        <v>550000</v>
      </c>
      <c r="E17" s="43">
        <f>Entrate_Uscite!K17</f>
        <v>0</v>
      </c>
      <c r="F17" s="43">
        <f>Entrate_Uscite!N17</f>
        <v>0</v>
      </c>
      <c r="G17" s="43">
        <f t="shared" si="0"/>
        <v>0</v>
      </c>
      <c r="H17" s="44" t="str">
        <f t="shared" si="1"/>
        <v>-</v>
      </c>
      <c r="I17" s="43">
        <f>Entrate_Uscite!O17</f>
        <v>0</v>
      </c>
      <c r="J17" s="45" t="str">
        <f t="shared" si="2"/>
        <v>-</v>
      </c>
    </row>
    <row r="18" spans="1:10">
      <c r="A18" s="4" t="s">
        <v>35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0"/>
        <v>0</v>
      </c>
      <c r="H18" s="44" t="str">
        <f t="shared" si="1"/>
        <v>-</v>
      </c>
      <c r="I18" s="43">
        <f>Entrate_Uscite!O18</f>
        <v>0</v>
      </c>
      <c r="J18" s="45" t="str">
        <f t="shared" si="2"/>
        <v>-</v>
      </c>
    </row>
    <row r="19" spans="1:10">
      <c r="A19" s="4" t="s">
        <v>36</v>
      </c>
      <c r="B19" s="43">
        <f>Entrate_Uscite!B19</f>
        <v>0</v>
      </c>
      <c r="C19" s="43">
        <f>Entrate_Uscite!E19</f>
        <v>84379173.590000004</v>
      </c>
      <c r="D19" s="43">
        <f>Entrate_Uscite!H19</f>
        <v>79435304.209999993</v>
      </c>
      <c r="E19" s="43">
        <f>Entrate_Uscite!K19</f>
        <v>76143039.079999998</v>
      </c>
      <c r="F19" s="43">
        <f>Entrate_Uscite!N19</f>
        <v>102313183.02</v>
      </c>
      <c r="G19" s="43"/>
      <c r="H19" s="44">
        <f t="shared" si="1"/>
        <v>34.369712919527984</v>
      </c>
      <c r="I19" s="43">
        <f>Entrate_Uscite!O19</f>
        <v>102091072.38</v>
      </c>
      <c r="J19" s="45">
        <f t="shared" si="2"/>
        <v>99.782911025301019</v>
      </c>
    </row>
    <row r="20" spans="1:10">
      <c r="A20" s="47" t="s">
        <v>37</v>
      </c>
      <c r="B20" s="48">
        <f>B5+B11+B15+B17+B18+B19</f>
        <v>0</v>
      </c>
      <c r="C20" s="48">
        <f>C5+C11+C15+C17+C18+C19</f>
        <v>1437072959.7900002</v>
      </c>
      <c r="D20" s="48">
        <f>D5+D11+D15+D17+D18+D19</f>
        <v>1427690242.6200001</v>
      </c>
      <c r="E20" s="48">
        <f>E5+E11+E15+E17+E18+E19</f>
        <v>1501166410.4100001</v>
      </c>
      <c r="F20" s="48">
        <f>F5+F11+F15+F17+F18+F19</f>
        <v>1484897795.6299999</v>
      </c>
      <c r="G20" s="48"/>
      <c r="H20" s="49">
        <f t="shared" si="1"/>
        <v>-1.0837316014522997</v>
      </c>
      <c r="I20" s="48">
        <f>I5+I11+I15+I17+I18+I19</f>
        <v>1339349286.2199998</v>
      </c>
      <c r="J20" s="50">
        <f t="shared" si="2"/>
        <v>90.198078962852264</v>
      </c>
    </row>
    <row r="21" spans="1:10">
      <c r="A21" s="38" t="s">
        <v>38</v>
      </c>
      <c r="B21" s="51">
        <f>B20-B19</f>
        <v>0</v>
      </c>
      <c r="C21" s="51">
        <f>C20-C19</f>
        <v>1352693786.2000003</v>
      </c>
      <c r="D21" s="51">
        <f>D20-D19</f>
        <v>1348254938.4100001</v>
      </c>
      <c r="E21" s="51">
        <f>E20-E19</f>
        <v>1425023371.3300002</v>
      </c>
      <c r="F21" s="51">
        <f>F20-F19</f>
        <v>1382584612.6099999</v>
      </c>
      <c r="G21" s="51">
        <f t="shared" si="0"/>
        <v>100</v>
      </c>
      <c r="H21" s="52">
        <f t="shared" si="1"/>
        <v>-2.9781096628886417</v>
      </c>
      <c r="I21" s="51">
        <f>I20-I19</f>
        <v>1237258213.8399997</v>
      </c>
      <c r="J21" s="53">
        <f t="shared" si="2"/>
        <v>89.488788068047597</v>
      </c>
    </row>
    <row r="22" spans="1:10">
      <c r="I22" s="6"/>
    </row>
    <row r="23" spans="1:10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3"/>
  <sheetViews>
    <sheetView showGridLines="0" workbookViewId="0">
      <selection activeCell="H1" sqref="H1:H31"/>
    </sheetView>
  </sheetViews>
  <sheetFormatPr defaultRowHeight="15"/>
  <cols>
    <col min="1" max="1" width="50.7109375" bestFit="1" customWidth="1"/>
    <col min="2" max="2" width="15.28515625" bestFit="1" customWidth="1"/>
    <col min="3" max="6" width="14.28515625" bestFit="1" customWidth="1"/>
    <col min="7" max="7" width="8.5703125" customWidth="1"/>
    <col min="8" max="8" width="8.140625" customWidth="1"/>
    <col min="9" max="9" width="14.28515625" bestFit="1" customWidth="1"/>
    <col min="10" max="10" width="7" bestFit="1" customWidth="1"/>
  </cols>
  <sheetData>
    <row r="1" spans="1:10" ht="30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370</v>
      </c>
      <c r="J1" s="42" t="s">
        <v>336</v>
      </c>
    </row>
    <row r="2" spans="1:10">
      <c r="A2" s="59" t="s">
        <v>269</v>
      </c>
      <c r="B2" s="56">
        <f>Entrate_Uscite!B23</f>
        <v>0</v>
      </c>
      <c r="C2" s="56">
        <f>Entrate_Uscite!E23</f>
        <v>225971782.58000001</v>
      </c>
      <c r="D2" s="56">
        <f>Entrate_Uscite!H23</f>
        <v>231213482.34</v>
      </c>
      <c r="E2" s="56">
        <f>Entrate_Uscite!K23</f>
        <v>233916304.28999999</v>
      </c>
      <c r="F2" s="56">
        <f>Entrate_Uscite!N23</f>
        <v>228144111.88999999</v>
      </c>
      <c r="G2" s="56">
        <f>F2/F$31*100</f>
        <v>17.826619869746608</v>
      </c>
      <c r="H2" s="57">
        <f>IF(E2&gt;0,F2/E2*100-100,"-")</f>
        <v>-2.4676314964534782</v>
      </c>
      <c r="I2" s="56">
        <f>Entrate_Uscite!O23</f>
        <v>214760454.55000001</v>
      </c>
      <c r="J2" s="58">
        <f>IF(F2&gt;0,I2/F2*100,"-")</f>
        <v>94.133682772206313</v>
      </c>
    </row>
    <row r="3" spans="1:10">
      <c r="A3" s="59" t="s">
        <v>270</v>
      </c>
      <c r="B3" s="56">
        <f>Entrate_Uscite!B24</f>
        <v>0</v>
      </c>
      <c r="C3" s="56">
        <f>Entrate_Uscite!E24</f>
        <v>20991201.289999999</v>
      </c>
      <c r="D3" s="56">
        <f>Entrate_Uscite!H24</f>
        <v>21369751.190000001</v>
      </c>
      <c r="E3" s="56">
        <f>Entrate_Uscite!K24</f>
        <v>21932470.800000001</v>
      </c>
      <c r="F3" s="56">
        <f>Entrate_Uscite!N24</f>
        <v>18821813.539999999</v>
      </c>
      <c r="G3" s="56">
        <f t="shared" ref="G3:G31" si="0">F3/F$31*100</f>
        <v>1.4706902249513485</v>
      </c>
      <c r="H3" s="57">
        <f t="shared" ref="H3:H31" si="1">IF(E3&gt;0,F3/E3*100-100,"-")</f>
        <v>-14.182885678343183</v>
      </c>
      <c r="I3" s="56">
        <f>Entrate_Uscite!O24</f>
        <v>15965699.35</v>
      </c>
      <c r="J3" s="58">
        <f>IF(F3&gt;0,I3/F3*100,"-")</f>
        <v>84.825510124567955</v>
      </c>
    </row>
    <row r="4" spans="1:10">
      <c r="A4" s="59" t="s">
        <v>271</v>
      </c>
      <c r="B4" s="56">
        <f>Entrate_Uscite!B25</f>
        <v>0</v>
      </c>
      <c r="C4" s="56">
        <f>Entrate_Uscite!E25</f>
        <v>113992038.5</v>
      </c>
      <c r="D4" s="56">
        <f>Entrate_Uscite!H25</f>
        <v>118705876.25</v>
      </c>
      <c r="E4" s="56">
        <f>Entrate_Uscite!K25</f>
        <v>128271194.61</v>
      </c>
      <c r="F4" s="56">
        <f>Entrate_Uscite!N25</f>
        <v>150238397.22999999</v>
      </c>
      <c r="G4" s="56">
        <f t="shared" si="0"/>
        <v>11.739258905575086</v>
      </c>
      <c r="H4" s="57">
        <f t="shared" si="1"/>
        <v>17.125592918027934</v>
      </c>
      <c r="I4" s="56">
        <f>Entrate_Uscite!O25</f>
        <v>106158368.95</v>
      </c>
      <c r="J4" s="58">
        <f t="shared" ref="J4:J9" si="2">IF(F4&gt;0,I4/F4*100,"-")</f>
        <v>70.659945065496231</v>
      </c>
    </row>
    <row r="5" spans="1:10">
      <c r="A5" s="59" t="s">
        <v>272</v>
      </c>
      <c r="B5" s="56">
        <f>Entrate_Uscite!B26</f>
        <v>0</v>
      </c>
      <c r="C5" s="56">
        <f>Entrate_Uscite!E26</f>
        <v>724781199.33000004</v>
      </c>
      <c r="D5" s="56">
        <f>Entrate_Uscite!H26</f>
        <v>712574480.98000002</v>
      </c>
      <c r="E5" s="56">
        <f>Entrate_Uscite!K26</f>
        <v>631338913.49000001</v>
      </c>
      <c r="F5" s="56">
        <f>Entrate_Uscite!N26</f>
        <v>652607917.27999997</v>
      </c>
      <c r="G5" s="56">
        <f t="shared" si="0"/>
        <v>50.993177816251723</v>
      </c>
      <c r="H5" s="57">
        <f t="shared" si="1"/>
        <v>3.3688726190543576</v>
      </c>
      <c r="I5" s="56">
        <f>Entrate_Uscite!O26</f>
        <v>611502898.84000003</v>
      </c>
      <c r="J5" s="58">
        <f t="shared" si="2"/>
        <v>93.701422040461708</v>
      </c>
    </row>
    <row r="6" spans="1:10">
      <c r="A6" s="59" t="s">
        <v>273</v>
      </c>
      <c r="B6" s="56">
        <f>Entrate_Uscite!B29</f>
        <v>0</v>
      </c>
      <c r="C6" s="56">
        <f>Entrate_Uscite!E29</f>
        <v>17721148.02</v>
      </c>
      <c r="D6" s="56">
        <f>Entrate_Uscite!H29</f>
        <v>18075230.149999999</v>
      </c>
      <c r="E6" s="56">
        <f>Entrate_Uscite!K29</f>
        <v>17786782.219999999</v>
      </c>
      <c r="F6" s="56">
        <f>Entrate_Uscite!N29</f>
        <v>17711911.899999999</v>
      </c>
      <c r="G6" s="56">
        <f t="shared" si="0"/>
        <v>1.3839652401810727</v>
      </c>
      <c r="H6" s="57">
        <f t="shared" si="1"/>
        <v>-0.42093234781845013</v>
      </c>
      <c r="I6" s="56">
        <f>Entrate_Uscite!O29</f>
        <v>17711911.899999999</v>
      </c>
      <c r="J6" s="58">
        <f t="shared" si="2"/>
        <v>100</v>
      </c>
    </row>
    <row r="7" spans="1:10">
      <c r="A7" s="59" t="s">
        <v>274</v>
      </c>
      <c r="B7" s="56">
        <f>Entrate_Uscite!B30</f>
        <v>0</v>
      </c>
      <c r="C7" s="56">
        <f>Entrate_Uscite!E30</f>
        <v>0</v>
      </c>
      <c r="D7" s="56">
        <f>Entrate_Uscite!H30</f>
        <v>52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>
      <c r="A8" s="59" t="s">
        <v>275</v>
      </c>
      <c r="B8" s="56">
        <f>Entrate_Uscite!B31</f>
        <v>0</v>
      </c>
      <c r="C8" s="56">
        <f>Entrate_Uscite!E31</f>
        <v>467197.71</v>
      </c>
      <c r="D8" s="56">
        <f>Entrate_Uscite!H31</f>
        <v>411198.87</v>
      </c>
      <c r="E8" s="56">
        <f>Entrate_Uscite!K31</f>
        <v>822181.23</v>
      </c>
      <c r="F8" s="56">
        <f>Entrate_Uscite!N31</f>
        <v>443341.88</v>
      </c>
      <c r="G8" s="56">
        <f t="shared" si="0"/>
        <v>3.4641644273113642E-2</v>
      </c>
      <c r="H8" s="57">
        <f t="shared" si="1"/>
        <v>-46.077353286209167</v>
      </c>
      <c r="I8" s="56">
        <f>Entrate_Uscite!O31</f>
        <v>217274.98</v>
      </c>
      <c r="J8" s="58">
        <f t="shared" si="2"/>
        <v>49.008449190498318</v>
      </c>
    </row>
    <row r="9" spans="1:10">
      <c r="A9" s="59" t="s">
        <v>276</v>
      </c>
      <c r="B9" s="56">
        <f>Entrate_Uscite!B32</f>
        <v>0</v>
      </c>
      <c r="C9" s="56">
        <f>Entrate_Uscite!E32</f>
        <v>2803475.24</v>
      </c>
      <c r="D9" s="56">
        <f>Entrate_Uscite!H32</f>
        <v>2032747.26</v>
      </c>
      <c r="E9" s="56">
        <f>Entrate_Uscite!K32</f>
        <v>3152165.88</v>
      </c>
      <c r="F9" s="56">
        <f>Entrate_Uscite!N32</f>
        <v>2897640.4</v>
      </c>
      <c r="G9" s="56">
        <f t="shared" si="0"/>
        <v>0.22641449521575252</v>
      </c>
      <c r="H9" s="57">
        <f t="shared" si="1"/>
        <v>-8.0746220119608694</v>
      </c>
      <c r="I9" s="56">
        <f>Entrate_Uscite!O32</f>
        <v>2735003.01</v>
      </c>
      <c r="J9" s="58">
        <f t="shared" si="2"/>
        <v>94.387247292659225</v>
      </c>
    </row>
    <row r="10" spans="1:10">
      <c r="A10" s="4" t="s">
        <v>281</v>
      </c>
      <c r="B10" s="43">
        <f>SUM(B2:B9)</f>
        <v>0</v>
      </c>
      <c r="C10" s="43">
        <f>SUM(C2:C9)</f>
        <v>1106728042.6700001</v>
      </c>
      <c r="D10" s="43">
        <f>SUM(D2:D9)</f>
        <v>1104382819.04</v>
      </c>
      <c r="E10" s="43">
        <f>SUM(E2:E9)</f>
        <v>1037220012.5200001</v>
      </c>
      <c r="F10" s="43">
        <f>SUM(F2:F9)</f>
        <v>1070865134.1199999</v>
      </c>
      <c r="G10" s="43">
        <f t="shared" si="0"/>
        <v>83.674768196194691</v>
      </c>
      <c r="H10" s="44">
        <f t="shared" si="1"/>
        <v>3.2437786770288568</v>
      </c>
      <c r="I10" s="43">
        <f>SUM(I2:I9)</f>
        <v>969051611.58000004</v>
      </c>
      <c r="J10" s="45">
        <f t="shared" ref="J10:J17" si="3">IF(F10&gt;0,I10/F10*100,"-")</f>
        <v>90.492404757984147</v>
      </c>
    </row>
    <row r="11" spans="1:10">
      <c r="A11" s="59" t="s">
        <v>277</v>
      </c>
      <c r="B11" s="56">
        <f>Entrate_Uscite!B34</f>
        <v>0</v>
      </c>
      <c r="C11" s="56">
        <f>Entrate_Uscite!E34</f>
        <v>41103119.289999999</v>
      </c>
      <c r="D11" s="56">
        <f>Entrate_Uscite!H34</f>
        <v>29594550.530000001</v>
      </c>
      <c r="E11" s="56">
        <f>Entrate_Uscite!K34</f>
        <v>50671284.689999998</v>
      </c>
      <c r="F11" s="56">
        <f>Entrate_Uscite!N34</f>
        <v>47621231.829999998</v>
      </c>
      <c r="G11" s="56">
        <f t="shared" si="0"/>
        <v>3.7210059489582545</v>
      </c>
      <c r="H11" s="57">
        <f t="shared" si="1"/>
        <v>-6.0192925414459211</v>
      </c>
      <c r="I11" s="56">
        <f>Entrate_Uscite!O34</f>
        <v>37665051.420000002</v>
      </c>
      <c r="J11" s="58">
        <f t="shared" si="3"/>
        <v>79.092980111178292</v>
      </c>
    </row>
    <row r="12" spans="1:10">
      <c r="A12" s="59" t="s">
        <v>278</v>
      </c>
      <c r="B12" s="56">
        <f>Entrate_Uscite!B35</f>
        <v>0</v>
      </c>
      <c r="C12" s="56">
        <f>Entrate_Uscite!E35</f>
        <v>29124071.859999999</v>
      </c>
      <c r="D12" s="56">
        <f>Entrate_Uscite!H35</f>
        <v>29066088.210000001</v>
      </c>
      <c r="E12" s="56">
        <f>Entrate_Uscite!K35</f>
        <v>31531256.800000001</v>
      </c>
      <c r="F12" s="56">
        <f>Entrate_Uscite!N35</f>
        <v>79732311.819999993</v>
      </c>
      <c r="G12" s="56">
        <f t="shared" si="0"/>
        <v>6.2300867744355974</v>
      </c>
      <c r="H12" s="57">
        <f t="shared" si="1"/>
        <v>152.86753498515796</v>
      </c>
      <c r="I12" s="56">
        <f>Entrate_Uscite!O35</f>
        <v>70966104.439999998</v>
      </c>
      <c r="J12" s="58">
        <f t="shared" si="3"/>
        <v>89.00545189284091</v>
      </c>
    </row>
    <row r="13" spans="1:10">
      <c r="A13" s="59" t="s">
        <v>279</v>
      </c>
      <c r="B13" s="56">
        <f>Entrate_Uscite!B36</f>
        <v>0</v>
      </c>
      <c r="C13" s="56">
        <f>Entrate_Uscite!E36</f>
        <v>26016860.550000001</v>
      </c>
      <c r="D13" s="56">
        <f>Entrate_Uscite!H36</f>
        <v>24520175.890000001</v>
      </c>
      <c r="E13" s="56">
        <f>Entrate_Uscite!K36</f>
        <v>29432518.440000001</v>
      </c>
      <c r="F13" s="56">
        <f>Entrate_Uscite!N36</f>
        <v>26412618.68</v>
      </c>
      <c r="G13" s="56">
        <f t="shared" si="0"/>
        <v>2.0638170719038689</v>
      </c>
      <c r="H13" s="57">
        <f t="shared" si="1"/>
        <v>-10.260419155622898</v>
      </c>
      <c r="I13" s="56">
        <f>Entrate_Uscite!O36</f>
        <v>26412618.68</v>
      </c>
      <c r="J13" s="58">
        <f t="shared" si="3"/>
        <v>100</v>
      </c>
    </row>
    <row r="14" spans="1:10">
      <c r="A14" s="59" t="s">
        <v>280</v>
      </c>
      <c r="B14" s="56">
        <f>Entrate_Uscite!B37</f>
        <v>0</v>
      </c>
      <c r="C14" s="56">
        <f>Entrate_Uscite!E37</f>
        <v>0</v>
      </c>
      <c r="D14" s="56">
        <f>Entrate_Uscite!H37</f>
        <v>0</v>
      </c>
      <c r="E14" s="56">
        <f>Entrate_Uscite!K37</f>
        <v>431759.16</v>
      </c>
      <c r="F14" s="56">
        <f>Entrate_Uscite!N37</f>
        <v>0</v>
      </c>
      <c r="G14" s="56">
        <f t="shared" si="0"/>
        <v>0</v>
      </c>
      <c r="H14" s="106">
        <f t="shared" si="1"/>
        <v>-100</v>
      </c>
      <c r="I14" s="56">
        <f>Entrate_Uscite!O37</f>
        <v>0</v>
      </c>
      <c r="J14" s="58" t="str">
        <f t="shared" si="3"/>
        <v>-</v>
      </c>
    </row>
    <row r="15" spans="1:10">
      <c r="A15" s="4" t="s">
        <v>282</v>
      </c>
      <c r="B15" s="46">
        <f>SUM(B11:B14)</f>
        <v>0</v>
      </c>
      <c r="C15" s="46">
        <f>SUM(C11:C14)</f>
        <v>96244051.700000003</v>
      </c>
      <c r="D15" s="46">
        <f>SUM(D11:D14)</f>
        <v>83180814.629999995</v>
      </c>
      <c r="E15" s="46">
        <f>SUM(E11:E14)</f>
        <v>112066819.08999999</v>
      </c>
      <c r="F15" s="46">
        <f>SUM(F11:F14)</f>
        <v>153766162.32999998</v>
      </c>
      <c r="G15" s="46">
        <f t="shared" si="0"/>
        <v>12.01490979529772</v>
      </c>
      <c r="H15" s="44">
        <f t="shared" si="1"/>
        <v>37.209357398206862</v>
      </c>
      <c r="I15" s="46">
        <f>SUM(I11:I14)</f>
        <v>135043774.53999999</v>
      </c>
      <c r="J15" s="45">
        <f t="shared" si="3"/>
        <v>87.824117148856473</v>
      </c>
    </row>
    <row r="16" spans="1:10">
      <c r="A16" s="59" t="s">
        <v>283</v>
      </c>
      <c r="B16" s="56">
        <f>Entrate_Uscite!B38</f>
        <v>0</v>
      </c>
      <c r="C16" s="56">
        <f>Entrate_Uscite!E38</f>
        <v>0</v>
      </c>
      <c r="D16" s="56">
        <f>Entrate_Uscite!H38</f>
        <v>0</v>
      </c>
      <c r="E16" s="56">
        <f>Entrate_Uscite!K38</f>
        <v>1440000</v>
      </c>
      <c r="F16" s="56">
        <f>Entrate_Uscite!N38</f>
        <v>2175957.62</v>
      </c>
      <c r="G16" s="56">
        <f t="shared" si="0"/>
        <v>0.17002397748981216</v>
      </c>
      <c r="H16" s="57">
        <f t="shared" si="1"/>
        <v>51.108168055555552</v>
      </c>
      <c r="I16" s="56">
        <f>Entrate_Uscite!O38</f>
        <v>2175957.62</v>
      </c>
      <c r="J16" s="58">
        <f t="shared" si="3"/>
        <v>100</v>
      </c>
    </row>
    <row r="17" spans="1:10">
      <c r="A17" s="59" t="s">
        <v>284</v>
      </c>
      <c r="B17" s="56">
        <f>Entrate_Uscite!B39</f>
        <v>0</v>
      </c>
      <c r="C17" s="56">
        <f>Entrate_Uscite!E39</f>
        <v>0</v>
      </c>
      <c r="D17" s="56">
        <f>Entrate_Uscite!H39</f>
        <v>0</v>
      </c>
      <c r="E17" s="56">
        <f>Entrate_Uscite!K39</f>
        <v>0</v>
      </c>
      <c r="F17" s="56">
        <f>Entrate_Uscite!N39</f>
        <v>0</v>
      </c>
      <c r="G17" s="56">
        <f t="shared" si="0"/>
        <v>0</v>
      </c>
      <c r="H17" s="57" t="str">
        <f t="shared" si="1"/>
        <v>-</v>
      </c>
      <c r="I17" s="56">
        <f>Entrate_Uscite!O39</f>
        <v>0</v>
      </c>
      <c r="J17" s="58" t="str">
        <f t="shared" si="3"/>
        <v>-</v>
      </c>
    </row>
    <row r="18" spans="1:10">
      <c r="A18" s="59" t="s">
        <v>285</v>
      </c>
      <c r="B18" s="56">
        <f>Entrate_Uscite!B40</f>
        <v>0</v>
      </c>
      <c r="C18" s="56">
        <f>Entrate_Uscite!E40</f>
        <v>1977531.87</v>
      </c>
      <c r="D18" s="56">
        <f>Entrate_Uscite!H40</f>
        <v>500000</v>
      </c>
      <c r="E18" s="56">
        <f>Entrate_Uscite!K40</f>
        <v>6701889.2800000003</v>
      </c>
      <c r="F18" s="56">
        <f>Entrate_Uscite!N40</f>
        <v>4783778.5599999996</v>
      </c>
      <c r="G18" s="56">
        <f t="shared" si="0"/>
        <v>0.3737926928014737</v>
      </c>
      <c r="H18" s="57">
        <f t="shared" si="1"/>
        <v>-28.62044775529327</v>
      </c>
      <c r="I18" s="56">
        <f>Entrate_Uscite!O40</f>
        <v>4783778.5599999996</v>
      </c>
      <c r="J18" s="58">
        <f t="shared" ref="J18:J26" si="4">IF(F18&gt;0,I18/F18*100,"-")</f>
        <v>100</v>
      </c>
    </row>
    <row r="19" spans="1:10">
      <c r="A19" s="59" t="s">
        <v>286</v>
      </c>
      <c r="B19" s="56">
        <f>Entrate_Uscite!B41</f>
        <v>0</v>
      </c>
      <c r="C19" s="56">
        <f>Entrate_Uscite!E41</f>
        <v>30644403.120000001</v>
      </c>
      <c r="D19" s="56">
        <f>Entrate_Uscite!H41</f>
        <v>38814472.880000003</v>
      </c>
      <c r="E19" s="56">
        <f>Entrate_Uscite!K41</f>
        <v>41026792.159999996</v>
      </c>
      <c r="F19" s="56">
        <f>Entrate_Uscite!N41</f>
        <v>44283003.07</v>
      </c>
      <c r="G19" s="56">
        <f t="shared" si="0"/>
        <v>3.460164962750957</v>
      </c>
      <c r="H19" s="57">
        <f t="shared" si="1"/>
        <v>7.9367913954889246</v>
      </c>
      <c r="I19" s="56">
        <f>Entrate_Uscite!O41</f>
        <v>44283003.07</v>
      </c>
      <c r="J19" s="58">
        <f t="shared" si="4"/>
        <v>100</v>
      </c>
    </row>
    <row r="20" spans="1:10">
      <c r="A20" s="4" t="s">
        <v>287</v>
      </c>
      <c r="B20" s="43">
        <f>SUM(B16:B19)</f>
        <v>0</v>
      </c>
      <c r="C20" s="43">
        <f>SUM(C16:C19)</f>
        <v>32621934.990000002</v>
      </c>
      <c r="D20" s="43">
        <f>SUM(D16:D19)</f>
        <v>39314472.880000003</v>
      </c>
      <c r="E20" s="43">
        <f>SUM(E16:E19)</f>
        <v>49168681.439999998</v>
      </c>
      <c r="F20" s="43">
        <f>SUM(F16:F19)</f>
        <v>51242739.25</v>
      </c>
      <c r="G20" s="43">
        <f t="shared" si="0"/>
        <v>4.0039816330422431</v>
      </c>
      <c r="H20" s="44">
        <f t="shared" si="1"/>
        <v>4.2182498071072985</v>
      </c>
      <c r="I20" s="43">
        <f>SUM(I16:I19)</f>
        <v>51242739.25</v>
      </c>
      <c r="J20" s="40">
        <f t="shared" si="4"/>
        <v>100</v>
      </c>
    </row>
    <row r="21" spans="1:10">
      <c r="A21" s="47" t="s">
        <v>346</v>
      </c>
      <c r="B21" s="48">
        <f>B10+B15+B20</f>
        <v>0</v>
      </c>
      <c r="C21" s="48">
        <f>C10+C15+C20</f>
        <v>1235594029.3600001</v>
      </c>
      <c r="D21" s="48">
        <f>D10+D15+D20</f>
        <v>1226878106.5500002</v>
      </c>
      <c r="E21" s="48">
        <f>E10+E15+E20</f>
        <v>1198455513.0500002</v>
      </c>
      <c r="F21" s="48">
        <f>F10+F15+F20</f>
        <v>1275874035.6999998</v>
      </c>
      <c r="G21" s="48">
        <f>F21/F$31*100</f>
        <v>99.693659624534661</v>
      </c>
      <c r="H21" s="49">
        <f t="shared" si="1"/>
        <v>6.4598578593021045</v>
      </c>
      <c r="I21" s="48">
        <f>I10+I15+I20</f>
        <v>1155338125.3700001</v>
      </c>
      <c r="J21" s="50">
        <f>IF(F21&gt;0,I21/F21*100,"-")</f>
        <v>90.552679421533298</v>
      </c>
    </row>
    <row r="22" spans="1:10">
      <c r="A22" s="59" t="s">
        <v>288</v>
      </c>
      <c r="B22" s="60">
        <f>Entrate_Uscite!B42</f>
        <v>0</v>
      </c>
      <c r="C22" s="60">
        <f>Entrate_Uscite!E42</f>
        <v>3700000</v>
      </c>
      <c r="D22" s="60">
        <f>Entrate_Uscite!H42</f>
        <v>3700000</v>
      </c>
      <c r="E22" s="60">
        <f>Entrate_Uscite!K42</f>
        <v>3700000</v>
      </c>
      <c r="F22" s="60">
        <f>Entrate_Uscite!N42</f>
        <v>3700000</v>
      </c>
      <c r="G22" s="60">
        <f t="shared" si="0"/>
        <v>0.28910890126265643</v>
      </c>
      <c r="H22" s="61">
        <f t="shared" si="1"/>
        <v>0</v>
      </c>
      <c r="I22" s="60">
        <f>Entrate_Uscite!O42</f>
        <v>3700000</v>
      </c>
      <c r="J22" s="58">
        <f t="shared" si="4"/>
        <v>100</v>
      </c>
    </row>
    <row r="23" spans="1:10">
      <c r="A23" s="59" t="s">
        <v>289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>
      <c r="A24" s="59" t="s">
        <v>290</v>
      </c>
      <c r="B24" s="60">
        <f>Entrate_Uscite!B44</f>
        <v>0</v>
      </c>
      <c r="C24" s="60">
        <f>Entrate_Uscite!E44</f>
        <v>3108397.94</v>
      </c>
      <c r="D24" s="60">
        <f>Entrate_Uscite!H44</f>
        <v>201861.29</v>
      </c>
      <c r="E24" s="60">
        <f>Entrate_Uscite!K44</f>
        <v>210976.5</v>
      </c>
      <c r="F24" s="60">
        <f>Entrate_Uscite!N44</f>
        <v>220527.47</v>
      </c>
      <c r="G24" s="60">
        <f t="shared" si="0"/>
        <v>1.7231474202684709E-2</v>
      </c>
      <c r="H24" s="61">
        <f t="shared" si="1"/>
        <v>4.5270302616642084</v>
      </c>
      <c r="I24" s="60">
        <f>Entrate_Uscite!O44</f>
        <v>220527.47</v>
      </c>
      <c r="J24" s="58">
        <f t="shared" si="4"/>
        <v>100</v>
      </c>
    </row>
    <row r="25" spans="1:10">
      <c r="A25" s="59" t="s">
        <v>291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>
      <c r="A26" s="59" t="s">
        <v>292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>
      <c r="A27" s="4" t="s">
        <v>293</v>
      </c>
      <c r="B27" s="43">
        <f>SUM(B22:B26)</f>
        <v>0</v>
      </c>
      <c r="C27" s="43">
        <f>SUM(C22:C26)</f>
        <v>6808397.9399999995</v>
      </c>
      <c r="D27" s="43">
        <f>SUM(D22:D26)</f>
        <v>3901861.29</v>
      </c>
      <c r="E27" s="43">
        <f>SUM(E22:E26)</f>
        <v>3910976.5</v>
      </c>
      <c r="F27" s="43">
        <f>SUM(F22:F26)</f>
        <v>3920527.47</v>
      </c>
      <c r="G27" s="43">
        <f t="shared" si="0"/>
        <v>0.30634037546534115</v>
      </c>
      <c r="H27" s="44">
        <f t="shared" si="1"/>
        <v>0.24420934260280092</v>
      </c>
      <c r="I27" s="43">
        <f>SUM(I22:I26)</f>
        <v>3920527.47</v>
      </c>
      <c r="J27" s="45">
        <f>IF(F27&gt;0,I27/F27*100,"-")</f>
        <v>100</v>
      </c>
    </row>
    <row r="28" spans="1:10">
      <c r="A28" s="4" t="s">
        <v>294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>
      <c r="A29" s="4" t="s">
        <v>295</v>
      </c>
      <c r="B29" s="43">
        <f>Entrate_Uscite!B55</f>
        <v>0</v>
      </c>
      <c r="C29" s="43">
        <f>Entrate_Uscite!E55</f>
        <v>84379173.590000004</v>
      </c>
      <c r="D29" s="43">
        <f>Entrate_Uscite!H55</f>
        <v>79435304.209999993</v>
      </c>
      <c r="E29" s="43">
        <f>Entrate_Uscite!K55</f>
        <v>76143039.079999998</v>
      </c>
      <c r="F29" s="43">
        <f>Entrate_Uscite!N55</f>
        <v>102313183.02000001</v>
      </c>
      <c r="G29" s="43"/>
      <c r="H29" s="44">
        <f t="shared" si="1"/>
        <v>34.369712919527984</v>
      </c>
      <c r="I29" s="43">
        <f>Entrate_Uscite!O55</f>
        <v>88139061.459999993</v>
      </c>
      <c r="J29" s="45">
        <f>IF(F29&gt;0,I29/F29*100,"-")</f>
        <v>86.146338974490433</v>
      </c>
    </row>
    <row r="30" spans="1:10">
      <c r="A30" s="47" t="s">
        <v>69</v>
      </c>
      <c r="B30" s="48">
        <f>B10+B15+B20+B27+B28+B29</f>
        <v>0</v>
      </c>
      <c r="C30" s="48">
        <f>C10+C15+C20+C27+C28+C29</f>
        <v>1326781600.8900001</v>
      </c>
      <c r="D30" s="48">
        <f>D10+D15+D20+D27+D28+D29</f>
        <v>1310215272.0500002</v>
      </c>
      <c r="E30" s="48">
        <f>E10+E15+E20+E27+E28+E29</f>
        <v>1278509528.6300001</v>
      </c>
      <c r="F30" s="48">
        <f>F10+F15+F20+F27+F28+F29</f>
        <v>1382107746.1899998</v>
      </c>
      <c r="G30" s="48"/>
      <c r="H30" s="49">
        <f t="shared" si="1"/>
        <v>8.103046183082526</v>
      </c>
      <c r="I30" s="48">
        <f>I10+I15+I20+I27+I28+I29</f>
        <v>1247397714.3000002</v>
      </c>
      <c r="J30" s="50">
        <f>IF(F30&gt;0,I30/F30*100,"-")</f>
        <v>90.253290146057765</v>
      </c>
    </row>
    <row r="31" spans="1:10">
      <c r="A31" s="38" t="s">
        <v>70</v>
      </c>
      <c r="B31" s="51">
        <f>B30-B29</f>
        <v>0</v>
      </c>
      <c r="C31" s="51">
        <f>C30-C29</f>
        <v>1242402427.3000002</v>
      </c>
      <c r="D31" s="51">
        <f>D30-D29</f>
        <v>1230779967.8400002</v>
      </c>
      <c r="E31" s="51">
        <f>E30-E29</f>
        <v>1202366489.5500002</v>
      </c>
      <c r="F31" s="51">
        <f>F30-F29</f>
        <v>1279794563.1699998</v>
      </c>
      <c r="G31" s="51">
        <f t="shared" si="0"/>
        <v>100</v>
      </c>
      <c r="H31" s="52">
        <f t="shared" si="1"/>
        <v>6.4396400176603379</v>
      </c>
      <c r="I31" s="51">
        <f>I30-I29</f>
        <v>1159258652.8400002</v>
      </c>
      <c r="J31" s="53">
        <f>IF(F31&gt;0,I31/F31*100,"-")</f>
        <v>90.581620378864784</v>
      </c>
    </row>
    <row r="32" spans="1:10">
      <c r="I32" s="6"/>
    </row>
    <row r="33" spans="9:9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"/>
  <sheetViews>
    <sheetView showGridLines="0" workbookViewId="0">
      <selection activeCell="D9" sqref="D9"/>
    </sheetView>
  </sheetViews>
  <sheetFormatPr defaultRowHeight="15"/>
  <cols>
    <col min="1" max="1" width="50.7109375" bestFit="1" customWidth="1"/>
    <col min="2" max="6" width="12.5703125" bestFit="1" customWidth="1"/>
    <col min="7" max="7" width="12.28515625" bestFit="1" customWidth="1"/>
  </cols>
  <sheetData>
    <row r="1" spans="1:7">
      <c r="A1" s="41"/>
      <c r="B1" s="42">
        <v>2017</v>
      </c>
      <c r="C1" s="42">
        <v>2018</v>
      </c>
      <c r="D1" s="42">
        <v>2019</v>
      </c>
      <c r="E1" s="42">
        <v>2020</v>
      </c>
      <c r="F1" s="42" t="s">
        <v>265</v>
      </c>
      <c r="G1" s="42" t="s">
        <v>337</v>
      </c>
    </row>
    <row r="2" spans="1:7">
      <c r="A2" s="62" t="s">
        <v>297</v>
      </c>
      <c r="B2" s="64">
        <f>Entrate_Uscite!E58</f>
        <v>191772671.53000021</v>
      </c>
      <c r="C2" s="64">
        <f>Entrate_Uscite!H58</f>
        <v>196972804.19000006</v>
      </c>
      <c r="D2" s="64">
        <f>Entrate_Uscite!K58</f>
        <v>326755669.89000022</v>
      </c>
      <c r="E2" s="64">
        <f>Entrate_Uscite!N58</f>
        <v>231808440.56000018</v>
      </c>
      <c r="F2" s="64">
        <f>E2-D2</f>
        <v>-94947229.330000043</v>
      </c>
      <c r="G2" s="64">
        <f>Entrate_Uscite!O58</f>
        <v>215592263.08999979</v>
      </c>
    </row>
    <row r="3" spans="1:7">
      <c r="A3" s="62" t="s">
        <v>72</v>
      </c>
      <c r="B3" s="64">
        <f>Entrate_Uscite!E59</f>
        <v>-45194777.82</v>
      </c>
      <c r="C3" s="64">
        <f>Entrate_Uscite!H59</f>
        <v>-48145367.329999998</v>
      </c>
      <c r="D3" s="64">
        <f>Entrate_Uscite!K59</f>
        <v>-64564123.769999981</v>
      </c>
      <c r="E3" s="64">
        <f>Entrate_Uscite!N59</f>
        <v>-90716168.469999984</v>
      </c>
      <c r="F3" s="64">
        <f t="shared" ref="F3:F6" si="0">E3-D3</f>
        <v>-26152044.700000003</v>
      </c>
      <c r="G3" s="64">
        <f>Entrate_Uscite!O59</f>
        <v>-99263479.439999998</v>
      </c>
    </row>
    <row r="4" spans="1:7">
      <c r="A4" s="62" t="s">
        <v>300</v>
      </c>
      <c r="B4" s="65">
        <f>Entrate_Uscite!E16-Entrate_Uscite!E52</f>
        <v>-29478136.870000001</v>
      </c>
      <c r="C4" s="65">
        <f>Entrate_Uscite!H16-Entrate_Uscite!H52</f>
        <v>-28000605</v>
      </c>
      <c r="D4" s="65">
        <f>Entrate_Uscite!K16-Entrate_Uscite!K52</f>
        <v>-35623687.839999996</v>
      </c>
      <c r="E4" s="65">
        <f>Entrate_Uscite!N16-Entrate_Uscite!N52</f>
        <v>-34381695.18</v>
      </c>
      <c r="F4" s="64">
        <f t="shared" si="0"/>
        <v>1241992.6599999964</v>
      </c>
      <c r="G4" s="65">
        <f>Entrate_Uscite!O16-Entrate_Uscite!O52</f>
        <v>-34408695.18</v>
      </c>
    </row>
    <row r="5" spans="1:7">
      <c r="A5" s="47" t="s">
        <v>298</v>
      </c>
      <c r="B5" s="66">
        <f>Entrate_Uscite!E60</f>
        <v>117099756.84000015</v>
      </c>
      <c r="C5" s="66">
        <f>Entrate_Uscite!H60</f>
        <v>120826831.8599999</v>
      </c>
      <c r="D5" s="66">
        <f>Entrate_Uscite!K60</f>
        <v>226567858.27999997</v>
      </c>
      <c r="E5" s="66">
        <f>Entrate_Uscite!N60</f>
        <v>106710576.91000009</v>
      </c>
      <c r="F5" s="66">
        <f t="shared" si="0"/>
        <v>-119857281.36999989</v>
      </c>
      <c r="G5" s="66">
        <f>Entrate_Uscite!O60</f>
        <v>81920088.469999552</v>
      </c>
    </row>
    <row r="6" spans="1:7">
      <c r="A6" s="38" t="s">
        <v>299</v>
      </c>
      <c r="B6" s="67">
        <f>Entrate_Uscite!E61</f>
        <v>110291358.9000001</v>
      </c>
      <c r="C6" s="67">
        <f>Entrate_Uscite!H61</f>
        <v>117474970.56999993</v>
      </c>
      <c r="D6" s="67">
        <f>Entrate_Uscite!K61</f>
        <v>222656881.77999997</v>
      </c>
      <c r="E6" s="67">
        <f>Entrate_Uscite!N61</f>
        <v>102790049.44000006</v>
      </c>
      <c r="F6" s="67">
        <f t="shared" si="0"/>
        <v>-119866832.33999991</v>
      </c>
      <c r="G6" s="67">
        <f>Entrate_Uscite!O61</f>
        <v>77999560.999999523</v>
      </c>
    </row>
    <row r="7" spans="1:7">
      <c r="F7" s="6"/>
    </row>
    <row r="8" spans="1:7">
      <c r="F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2"/>
  <sheetViews>
    <sheetView showGridLines="0" workbookViewId="0">
      <selection activeCell="E20" sqref="E20:E21"/>
    </sheetView>
  </sheetViews>
  <sheetFormatPr defaultRowHeight="15"/>
  <cols>
    <col min="1" max="1" width="36.42578125" bestFit="1" customWidth="1"/>
    <col min="2" max="5" width="13.5703125" bestFit="1" customWidth="1"/>
    <col min="8" max="8" width="10" bestFit="1" customWidth="1"/>
  </cols>
  <sheetData>
    <row r="1" spans="1:5">
      <c r="A1" s="41"/>
      <c r="B1" s="97">
        <v>2017</v>
      </c>
      <c r="C1" s="69">
        <v>2018</v>
      </c>
      <c r="D1" s="97">
        <v>2019</v>
      </c>
      <c r="E1" s="69">
        <v>2020</v>
      </c>
    </row>
    <row r="2" spans="1:5">
      <c r="A2" t="s">
        <v>5</v>
      </c>
      <c r="B2" s="1">
        <v>263872922.53999999</v>
      </c>
      <c r="C2" s="1">
        <v>263349650.09</v>
      </c>
      <c r="D2" s="1">
        <v>426048316.98000002</v>
      </c>
      <c r="E2" s="1">
        <v>589181357.49000001</v>
      </c>
    </row>
    <row r="3" spans="1:5">
      <c r="A3" t="s">
        <v>6</v>
      </c>
      <c r="B3" s="1">
        <v>114031598.88</v>
      </c>
      <c r="C3" s="1">
        <v>160902739.24000001</v>
      </c>
      <c r="D3" s="1">
        <v>236976674.16</v>
      </c>
      <c r="E3" s="1">
        <v>219469587.78999999</v>
      </c>
    </row>
    <row r="4" spans="1:5">
      <c r="A4" t="s">
        <v>7</v>
      </c>
      <c r="B4" s="1">
        <v>192233494.86000001</v>
      </c>
      <c r="C4" s="1">
        <v>117860537.93000001</v>
      </c>
      <c r="D4" s="1">
        <v>125135496.05</v>
      </c>
      <c r="E4" s="1">
        <v>159164213.44999999</v>
      </c>
    </row>
    <row r="5" spans="1:5">
      <c r="A5" t="s">
        <v>8</v>
      </c>
      <c r="B5" s="1">
        <v>9773560.9000000004</v>
      </c>
      <c r="C5" s="1">
        <v>11254345.75</v>
      </c>
      <c r="D5" s="1">
        <v>16461732</v>
      </c>
      <c r="E5" s="1">
        <v>24401945.539999999</v>
      </c>
    </row>
    <row r="6" spans="1:5">
      <c r="A6" t="s">
        <v>9</v>
      </c>
      <c r="B6" s="1">
        <v>146574709.50999999</v>
      </c>
      <c r="C6" s="1">
        <v>137879364.71000001</v>
      </c>
      <c r="D6" s="1">
        <v>152030863.99000001</v>
      </c>
      <c r="E6" s="1">
        <v>189833553.55000001</v>
      </c>
    </row>
    <row r="7" spans="1:5">
      <c r="A7" s="4" t="s">
        <v>0</v>
      </c>
      <c r="B7" s="3">
        <f t="shared" ref="B7" si="0">B2+B3-B4-B5-B6</f>
        <v>29322756.149999946</v>
      </c>
      <c r="C7" s="3">
        <f t="shared" ref="C7:D7" si="1">C2+C3-C4-C5-C6</f>
        <v>157258140.94000003</v>
      </c>
      <c r="D7" s="3">
        <f t="shared" si="1"/>
        <v>369396899.10000002</v>
      </c>
      <c r="E7" s="3">
        <f t="shared" ref="E7" si="2">E2+E3-E4-E5-E6</f>
        <v>435251232.73999995</v>
      </c>
    </row>
    <row r="8" spans="1:5">
      <c r="A8" t="s">
        <v>10</v>
      </c>
      <c r="B8" s="1">
        <v>17007902.760000002</v>
      </c>
      <c r="C8" s="1">
        <v>19500000</v>
      </c>
      <c r="D8" s="1">
        <v>21500000</v>
      </c>
      <c r="E8" s="1">
        <v>22037847.789999999</v>
      </c>
    </row>
    <row r="9" spans="1:5">
      <c r="A9" t="s">
        <v>351</v>
      </c>
      <c r="B9" s="1">
        <v>6668200</v>
      </c>
      <c r="C9" s="1">
        <v>13558410.25</v>
      </c>
      <c r="D9" s="1">
        <v>21406381.57</v>
      </c>
      <c r="E9" s="1">
        <v>18509806.539999999</v>
      </c>
    </row>
    <row r="10" spans="1:5">
      <c r="A10" t="s">
        <v>11</v>
      </c>
      <c r="B10" s="1">
        <v>0</v>
      </c>
      <c r="C10" s="1">
        <v>0</v>
      </c>
      <c r="D10" s="1">
        <v>0</v>
      </c>
      <c r="E10" s="1">
        <v>0</v>
      </c>
    </row>
    <row r="11" spans="1:5">
      <c r="A11" t="s">
        <v>12</v>
      </c>
      <c r="B11" s="1">
        <v>4697205.63</v>
      </c>
      <c r="C11" s="1">
        <v>23010247.489999998</v>
      </c>
      <c r="D11" s="1">
        <v>57250452.810000002</v>
      </c>
      <c r="E11" s="1">
        <v>17000317.449999999</v>
      </c>
    </row>
    <row r="12" spans="1:5">
      <c r="A12" t="s">
        <v>13</v>
      </c>
      <c r="B12" s="1">
        <v>7223902.6699999999</v>
      </c>
      <c r="C12" s="1">
        <v>21945625.289999999</v>
      </c>
      <c r="D12" s="1">
        <v>15050398.109999999</v>
      </c>
      <c r="E12" s="1">
        <v>18224337.760000002</v>
      </c>
    </row>
    <row r="13" spans="1:5">
      <c r="A13" t="s">
        <v>14</v>
      </c>
      <c r="B13" s="1">
        <v>0</v>
      </c>
      <c r="C13" s="1">
        <v>0</v>
      </c>
      <c r="D13" s="1">
        <v>21283891</v>
      </c>
      <c r="E13" s="1">
        <v>27035324.82</v>
      </c>
    </row>
    <row r="14" spans="1:5">
      <c r="A14" s="4" t="s">
        <v>1</v>
      </c>
      <c r="B14" s="3">
        <f t="shared" ref="B14" si="3">SUM(B8:B13)</f>
        <v>35597211.060000002</v>
      </c>
      <c r="C14" s="3">
        <f>SUM(C8:C13)</f>
        <v>78014283.030000001</v>
      </c>
      <c r="D14" s="3">
        <f>SUM(D8:D13)</f>
        <v>136491123.49000001</v>
      </c>
      <c r="E14" s="3">
        <f>SUM(E8:E13)</f>
        <v>102807634.36000001</v>
      </c>
    </row>
    <row r="15" spans="1:5">
      <c r="A15" t="s">
        <v>16</v>
      </c>
      <c r="B15" s="1">
        <v>45943998.450000003</v>
      </c>
      <c r="C15" s="1">
        <v>46360059.200000003</v>
      </c>
      <c r="D15" s="1">
        <v>39696228.840000004</v>
      </c>
      <c r="E15" s="1">
        <v>119658630.59</v>
      </c>
    </row>
    <row r="16" spans="1:5">
      <c r="A16" t="s">
        <v>15</v>
      </c>
      <c r="B16" s="1">
        <v>2132769.0499999998</v>
      </c>
      <c r="C16" s="1">
        <v>2112075.39</v>
      </c>
      <c r="D16" s="1">
        <v>7350128.21</v>
      </c>
      <c r="E16" s="1">
        <v>3306066.01</v>
      </c>
    </row>
    <row r="17" spans="1:5">
      <c r="A17" t="s">
        <v>17</v>
      </c>
      <c r="B17" s="1">
        <v>0</v>
      </c>
      <c r="C17" s="1">
        <v>0</v>
      </c>
      <c r="D17" s="1">
        <v>55238.61</v>
      </c>
      <c r="E17" s="1">
        <v>11638.64</v>
      </c>
    </row>
    <row r="18" spans="1:5">
      <c r="A18" t="s">
        <v>18</v>
      </c>
      <c r="B18" s="1">
        <v>5652454.8499999996</v>
      </c>
      <c r="C18" s="1">
        <v>7675694.5099999998</v>
      </c>
      <c r="D18" s="1">
        <v>9180178.4299999997</v>
      </c>
      <c r="E18" s="1">
        <v>8395897.8100000005</v>
      </c>
    </row>
    <row r="19" spans="1:5">
      <c r="A19" t="s">
        <v>19</v>
      </c>
      <c r="B19" s="1">
        <v>0</v>
      </c>
      <c r="C19" s="1">
        <v>0</v>
      </c>
      <c r="D19" s="1">
        <v>0</v>
      </c>
      <c r="E19" s="1">
        <v>0</v>
      </c>
    </row>
    <row r="20" spans="1:5">
      <c r="A20" s="4" t="s">
        <v>2</v>
      </c>
      <c r="B20" s="3">
        <f t="shared" ref="B20" si="4">SUM(B15:B19)</f>
        <v>53729222.350000001</v>
      </c>
      <c r="C20" s="3">
        <f>SUM(C15:C19)</f>
        <v>56147829.100000001</v>
      </c>
      <c r="D20" s="3">
        <f>SUM(D15:D19)</f>
        <v>56281774.090000004</v>
      </c>
      <c r="E20" s="3">
        <f>SUM(E15:E19)</f>
        <v>131372233.05000001</v>
      </c>
    </row>
    <row r="21" spans="1:5">
      <c r="A21" s="4" t="s">
        <v>3</v>
      </c>
      <c r="B21" s="3">
        <v>0</v>
      </c>
      <c r="C21" s="3">
        <v>0</v>
      </c>
      <c r="D21" s="3">
        <v>0</v>
      </c>
      <c r="E21" s="3">
        <v>0</v>
      </c>
    </row>
    <row r="22" spans="1:5">
      <c r="A22" s="70" t="s">
        <v>4</v>
      </c>
      <c r="B22" s="37">
        <f>B7-B14-B20-B21</f>
        <v>-60003677.260000058</v>
      </c>
      <c r="C22" s="37">
        <f>C7-C14-C20-C21</f>
        <v>23096028.810000025</v>
      </c>
      <c r="D22" s="37">
        <f>D7-D14-D20-D21</f>
        <v>176624001.52000001</v>
      </c>
      <c r="E22" s="37">
        <f>E7-E14-E20-E21</f>
        <v>201071365.32999992</v>
      </c>
    </row>
    <row r="23" spans="1:5">
      <c r="B23" s="1">
        <v>-4178924.61</v>
      </c>
      <c r="C23" s="1">
        <v>-4008934.06</v>
      </c>
      <c r="D23" s="1">
        <v>-2475411.23</v>
      </c>
      <c r="E23" s="1">
        <v>-4905744.25</v>
      </c>
    </row>
    <row r="24" spans="1:5">
      <c r="A24" t="s">
        <v>364</v>
      </c>
      <c r="B24" s="6">
        <f t="shared" ref="B24:C24" si="5">B8/B3*100</f>
        <v>14.91507873874337</v>
      </c>
      <c r="C24" s="6">
        <f t="shared" si="5"/>
        <v>12.119122453791235</v>
      </c>
      <c r="D24" s="6">
        <f t="shared" ref="D24:E24" si="6">D8/D3*100</f>
        <v>9.0726228968357461</v>
      </c>
      <c r="E24" s="6">
        <f t="shared" si="6"/>
        <v>10.04141303217235</v>
      </c>
    </row>
    <row r="52" spans="1:5">
      <c r="A52" t="s">
        <v>14</v>
      </c>
      <c r="B52" s="1">
        <f t="shared" ref="B52:C52" si="7">SUM(B11:B13)</f>
        <v>11921108.300000001</v>
      </c>
      <c r="C52" s="1">
        <f t="shared" si="7"/>
        <v>44955872.780000001</v>
      </c>
      <c r="D52" s="1">
        <f t="shared" ref="D52:E52" si="8">SUM(D11:D13)</f>
        <v>93584741.920000002</v>
      </c>
      <c r="E52" s="1">
        <f t="shared" si="8"/>
        <v>62259980.030000001</v>
      </c>
    </row>
  </sheetData>
  <conditionalFormatting sqref="B22:E22">
    <cfRule type="cellIs" dxfId="40" priority="24" operator="greaterThan">
      <formula>0</formula>
    </cfRule>
  </conditionalFormatting>
  <conditionalFormatting sqref="B22:E22">
    <cfRule type="cellIs" dxfId="39" priority="21" operator="greaterThan">
      <formula>0</formula>
    </cfRule>
    <cfRule type="cellIs" dxfId="38" priority="2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L40" sqref="L40"/>
    </sheetView>
  </sheetViews>
  <sheetFormatPr defaultRowHeight="15"/>
  <cols>
    <col min="1" max="1" width="65.28515625" bestFit="1" customWidth="1"/>
    <col min="2" max="2" width="3.42578125" bestFit="1" customWidth="1"/>
    <col min="3" max="3" width="15.42578125" bestFit="1" customWidth="1"/>
    <col min="4" max="6" width="15.5703125" customWidth="1"/>
    <col min="7" max="7" width="12.28515625" bestFit="1" customWidth="1"/>
  </cols>
  <sheetData>
    <row r="1" spans="1:7">
      <c r="C1" s="12">
        <v>2017</v>
      </c>
      <c r="D1" s="12">
        <v>2018</v>
      </c>
      <c r="E1" s="12">
        <v>2019</v>
      </c>
      <c r="F1" s="12">
        <v>2020</v>
      </c>
      <c r="G1" s="12" t="s">
        <v>265</v>
      </c>
    </row>
    <row r="2" spans="1:7">
      <c r="A2" t="s">
        <v>235</v>
      </c>
      <c r="B2" s="26" t="s">
        <v>259</v>
      </c>
      <c r="C2" s="1">
        <v>1123991645.8800001</v>
      </c>
      <c r="D2" s="1">
        <v>1108145765.6099999</v>
      </c>
      <c r="E2" s="1">
        <v>1210039224.98</v>
      </c>
      <c r="F2" s="1">
        <v>1079140842.54</v>
      </c>
      <c r="G2" s="1">
        <f t="shared" ref="G2:G28" si="0">F2-E2</f>
        <v>-130898382.44000006</v>
      </c>
    </row>
    <row r="3" spans="1:7">
      <c r="A3" t="s">
        <v>236</v>
      </c>
      <c r="B3" s="26" t="s">
        <v>259</v>
      </c>
      <c r="C3" s="1">
        <v>0</v>
      </c>
      <c r="D3" s="1">
        <v>0</v>
      </c>
      <c r="E3" s="1">
        <v>0</v>
      </c>
      <c r="F3" s="1">
        <v>0</v>
      </c>
      <c r="G3" s="1">
        <f t="shared" si="0"/>
        <v>0</v>
      </c>
    </row>
    <row r="4" spans="1:7">
      <c r="A4" t="s">
        <v>237</v>
      </c>
      <c r="B4" s="26" t="s">
        <v>259</v>
      </c>
      <c r="C4" s="1">
        <v>76587757.829999998</v>
      </c>
      <c r="D4" s="1">
        <v>48191507.259999998</v>
      </c>
      <c r="E4" s="1">
        <v>57121730.020000003</v>
      </c>
      <c r="F4" s="1">
        <v>87690187.209999993</v>
      </c>
      <c r="G4" s="1">
        <f t="shared" si="0"/>
        <v>30568457.18999999</v>
      </c>
    </row>
    <row r="5" spans="1:7">
      <c r="A5" t="s">
        <v>238</v>
      </c>
      <c r="B5" s="26" t="s">
        <v>259</v>
      </c>
      <c r="C5" s="1">
        <v>22464835.829999998</v>
      </c>
      <c r="D5" s="1">
        <v>22989600.460000001</v>
      </c>
      <c r="E5" s="1">
        <v>30126867.109999999</v>
      </c>
      <c r="F5" s="1">
        <v>28406884.710000001</v>
      </c>
      <c r="G5" s="1">
        <f t="shared" si="0"/>
        <v>-1719982.3999999985</v>
      </c>
    </row>
    <row r="6" spans="1:7">
      <c r="A6" t="s">
        <v>239</v>
      </c>
      <c r="B6" s="26" t="s">
        <v>259</v>
      </c>
      <c r="C6" s="1"/>
      <c r="D6" s="1"/>
      <c r="E6" s="1"/>
      <c r="F6" s="1"/>
      <c r="G6" s="1">
        <f t="shared" si="0"/>
        <v>0</v>
      </c>
    </row>
    <row r="7" spans="1:7">
      <c r="A7" t="s">
        <v>240</v>
      </c>
      <c r="B7" s="26" t="s">
        <v>259</v>
      </c>
      <c r="C7" s="1"/>
      <c r="D7" s="1"/>
      <c r="E7" s="1"/>
      <c r="F7" s="1"/>
      <c r="G7" s="1">
        <f t="shared" si="0"/>
        <v>0</v>
      </c>
    </row>
    <row r="8" spans="1:7">
      <c r="A8" t="s">
        <v>241</v>
      </c>
      <c r="B8" s="26" t="s">
        <v>259</v>
      </c>
      <c r="C8" s="1"/>
      <c r="D8" s="1"/>
      <c r="E8" s="1"/>
      <c r="F8" s="1"/>
      <c r="G8" s="1">
        <f t="shared" si="0"/>
        <v>0</v>
      </c>
    </row>
    <row r="9" spans="1:7">
      <c r="A9" s="32" t="s">
        <v>242</v>
      </c>
      <c r="B9" s="33" t="s">
        <v>259</v>
      </c>
      <c r="C9" s="34">
        <v>199785636.13999999</v>
      </c>
      <c r="D9" s="34">
        <v>121389189.04000001</v>
      </c>
      <c r="E9" s="34">
        <v>96144961.159999996</v>
      </c>
      <c r="F9" s="34">
        <v>110481290.26000001</v>
      </c>
      <c r="G9" s="1">
        <f t="shared" si="0"/>
        <v>14336329.100000009</v>
      </c>
    </row>
    <row r="10" spans="1:7">
      <c r="A10" s="35" t="s">
        <v>263</v>
      </c>
      <c r="B10" s="36" t="s">
        <v>259</v>
      </c>
      <c r="C10" s="94">
        <f t="shared" ref="C10:D10" si="1">SUM(C2:C9)</f>
        <v>1422829875.6799998</v>
      </c>
      <c r="D10" s="94">
        <f t="shared" si="1"/>
        <v>1300716062.3699999</v>
      </c>
      <c r="E10" s="94">
        <f t="shared" ref="E10:F10" si="2">SUM(E2:E9)</f>
        <v>1393432783.27</v>
      </c>
      <c r="F10" s="94">
        <f t="shared" si="2"/>
        <v>1305719204.72</v>
      </c>
      <c r="G10" s="11">
        <f t="shared" si="0"/>
        <v>-87713578.549999952</v>
      </c>
    </row>
    <row r="11" spans="1:7">
      <c r="A11" t="s">
        <v>243</v>
      </c>
      <c r="B11" s="26" t="s">
        <v>260</v>
      </c>
      <c r="C11" s="1">
        <v>2998907.22</v>
      </c>
      <c r="D11" s="1">
        <v>3541266.14</v>
      </c>
      <c r="E11" s="1">
        <v>3682492.49</v>
      </c>
      <c r="F11" s="1">
        <v>5746179.1100000003</v>
      </c>
      <c r="G11" s="1">
        <f t="shared" si="0"/>
        <v>2063686.62</v>
      </c>
    </row>
    <row r="12" spans="1:7">
      <c r="A12" t="s">
        <v>244</v>
      </c>
      <c r="B12" s="26" t="s">
        <v>260</v>
      </c>
      <c r="C12" s="1">
        <v>134228191.34</v>
      </c>
      <c r="D12" s="1">
        <v>137831806.31</v>
      </c>
      <c r="E12" s="1">
        <v>144922784.81</v>
      </c>
      <c r="F12" s="1">
        <v>152089977.65000001</v>
      </c>
      <c r="G12" s="1">
        <f t="shared" si="0"/>
        <v>7167192.8400000036</v>
      </c>
    </row>
    <row r="13" spans="1:7">
      <c r="A13" t="s">
        <v>245</v>
      </c>
      <c r="B13" s="26" t="s">
        <v>260</v>
      </c>
      <c r="C13" s="1">
        <v>4073165.92</v>
      </c>
      <c r="D13" s="1">
        <v>3803075.06</v>
      </c>
      <c r="E13" s="1">
        <v>4405314.68</v>
      </c>
      <c r="F13" s="1">
        <v>5938140.5800000001</v>
      </c>
      <c r="G13" s="1">
        <f t="shared" si="0"/>
        <v>1532825.9000000004</v>
      </c>
    </row>
    <row r="14" spans="1:7">
      <c r="A14" t="s">
        <v>246</v>
      </c>
      <c r="B14" s="26" t="s">
        <v>260</v>
      </c>
      <c r="C14" s="1">
        <v>792268438.02999997</v>
      </c>
      <c r="D14" s="1">
        <v>765085653.87</v>
      </c>
      <c r="E14" s="1">
        <v>666738895.32000005</v>
      </c>
      <c r="F14" s="1">
        <v>731015019.51999998</v>
      </c>
      <c r="G14" s="1">
        <f t="shared" si="0"/>
        <v>64276124.199999928</v>
      </c>
    </row>
    <row r="15" spans="1:7">
      <c r="A15" t="s">
        <v>247</v>
      </c>
      <c r="B15" s="26" t="s">
        <v>260</v>
      </c>
      <c r="C15" s="1">
        <v>225958506.40000001</v>
      </c>
      <c r="D15" s="1">
        <v>231205539.53999999</v>
      </c>
      <c r="E15" s="1">
        <v>233854076.83000001</v>
      </c>
      <c r="F15" s="1">
        <v>228130790.28</v>
      </c>
      <c r="G15" s="1">
        <f t="shared" si="0"/>
        <v>-5723286.5500000119</v>
      </c>
    </row>
    <row r="16" spans="1:7">
      <c r="A16" t="s">
        <v>248</v>
      </c>
      <c r="B16" s="26" t="s">
        <v>260</v>
      </c>
      <c r="C16" s="1">
        <v>29018923.190000001</v>
      </c>
      <c r="D16" s="1">
        <v>38582819.450000003</v>
      </c>
      <c r="E16" s="1">
        <v>41566781.780000001</v>
      </c>
      <c r="F16" s="1">
        <v>43425172.240000002</v>
      </c>
      <c r="G16" s="1">
        <f t="shared" si="0"/>
        <v>1858390.4600000009</v>
      </c>
    </row>
    <row r="17" spans="1:7">
      <c r="A17" t="s">
        <v>249</v>
      </c>
      <c r="B17" s="26" t="s">
        <v>260</v>
      </c>
      <c r="C17" s="1">
        <v>-9857.91</v>
      </c>
      <c r="D17" s="1">
        <v>29948.15</v>
      </c>
      <c r="E17" s="1">
        <v>660.52</v>
      </c>
      <c r="F17" s="1">
        <v>-22115.18</v>
      </c>
      <c r="G17" s="1">
        <f t="shared" si="0"/>
        <v>-22775.7</v>
      </c>
    </row>
    <row r="18" spans="1:7">
      <c r="A18" t="s">
        <v>250</v>
      </c>
      <c r="B18" s="26" t="s">
        <v>260</v>
      </c>
      <c r="C18" s="1">
        <v>0</v>
      </c>
      <c r="D18" s="1">
        <v>0</v>
      </c>
      <c r="E18" s="1">
        <v>13434592.07</v>
      </c>
      <c r="F18" s="1">
        <v>0</v>
      </c>
      <c r="G18" s="1">
        <f t="shared" si="0"/>
        <v>-13434592.07</v>
      </c>
    </row>
    <row r="19" spans="1:7">
      <c r="A19" t="s">
        <v>14</v>
      </c>
      <c r="B19" s="26" t="s">
        <v>260</v>
      </c>
      <c r="C19" s="1">
        <v>8365405.6299999999</v>
      </c>
      <c r="D19" s="1">
        <v>26366564.48</v>
      </c>
      <c r="E19" s="1">
        <v>21283891</v>
      </c>
      <c r="F19" s="1">
        <v>9991956.5899999999</v>
      </c>
      <c r="G19" s="1">
        <f t="shared" si="0"/>
        <v>-11291934.41</v>
      </c>
    </row>
    <row r="20" spans="1:7">
      <c r="A20" s="32" t="s">
        <v>251</v>
      </c>
      <c r="B20" s="33" t="s">
        <v>260</v>
      </c>
      <c r="C20" s="34">
        <v>9319002.1099999994</v>
      </c>
      <c r="D20" s="34">
        <v>8946948.1600000001</v>
      </c>
      <c r="E20" s="34">
        <v>10492845.48</v>
      </c>
      <c r="F20" s="34">
        <v>6322252.75</v>
      </c>
      <c r="G20" s="1">
        <f t="shared" si="0"/>
        <v>-4170592.7300000004</v>
      </c>
    </row>
    <row r="21" spans="1:7">
      <c r="A21" s="35" t="s">
        <v>264</v>
      </c>
      <c r="B21" s="36" t="s">
        <v>260</v>
      </c>
      <c r="C21" s="94">
        <f t="shared" ref="C21:D21" si="3">SUM(C11:C20)</f>
        <v>1206220681.9300001</v>
      </c>
      <c r="D21" s="94">
        <f t="shared" si="3"/>
        <v>1215393621.1600003</v>
      </c>
      <c r="E21" s="94">
        <f t="shared" ref="E21:F21" si="4">SUM(E11:E20)</f>
        <v>1140382334.98</v>
      </c>
      <c r="F21" s="94">
        <f t="shared" si="4"/>
        <v>1182637373.54</v>
      </c>
      <c r="G21" s="11">
        <f t="shared" si="0"/>
        <v>42255038.559999943</v>
      </c>
    </row>
    <row r="22" spans="1:7">
      <c r="A22" t="s">
        <v>252</v>
      </c>
      <c r="B22" s="26" t="s">
        <v>259</v>
      </c>
      <c r="C22" s="1">
        <v>11276831.99</v>
      </c>
      <c r="D22" s="1">
        <v>35324404.579999998</v>
      </c>
      <c r="E22" s="1">
        <v>8689568.8100000005</v>
      </c>
      <c r="F22" s="1">
        <v>5082594.24</v>
      </c>
      <c r="G22" s="1">
        <f t="shared" si="0"/>
        <v>-3606974.5700000003</v>
      </c>
    </row>
    <row r="23" spans="1:7">
      <c r="A23" t="s">
        <v>253</v>
      </c>
      <c r="B23" s="26" t="s">
        <v>260</v>
      </c>
      <c r="C23" s="1">
        <v>23597767.309999999</v>
      </c>
      <c r="D23" s="1">
        <v>28256881.579999998</v>
      </c>
      <c r="E23" s="1">
        <v>24328782.32</v>
      </c>
      <c r="F23" s="1">
        <v>23420968.129999999</v>
      </c>
      <c r="G23" s="1">
        <f t="shared" si="0"/>
        <v>-907814.19000000134</v>
      </c>
    </row>
    <row r="24" spans="1:7">
      <c r="A24" t="s">
        <v>254</v>
      </c>
      <c r="B24" s="26" t="s">
        <v>259</v>
      </c>
      <c r="C24" s="1">
        <v>-540.02</v>
      </c>
      <c r="D24" s="1">
        <v>-76852266.900000006</v>
      </c>
      <c r="E24" s="1">
        <v>28087972.050000001</v>
      </c>
      <c r="F24" s="1">
        <v>55800269.009999998</v>
      </c>
      <c r="G24" s="1">
        <f t="shared" si="0"/>
        <v>27712296.959999997</v>
      </c>
    </row>
    <row r="25" spans="1:7">
      <c r="A25" t="s">
        <v>255</v>
      </c>
      <c r="B25" s="26" t="s">
        <v>259</v>
      </c>
      <c r="C25" s="1">
        <v>22740709.16</v>
      </c>
      <c r="D25" s="1">
        <v>21265247.920000002</v>
      </c>
      <c r="E25" s="1">
        <v>20182597</v>
      </c>
      <c r="F25" s="1">
        <v>20442587.829999998</v>
      </c>
      <c r="G25" s="1">
        <f t="shared" si="0"/>
        <v>259990.82999999821</v>
      </c>
    </row>
    <row r="26" spans="1:7">
      <c r="A26" t="s">
        <v>256</v>
      </c>
      <c r="B26" s="26" t="s">
        <v>260</v>
      </c>
      <c r="C26" s="1">
        <v>2253433.8199999998</v>
      </c>
      <c r="D26" s="1">
        <v>10430462.91</v>
      </c>
      <c r="E26" s="1">
        <v>6328033.4800000004</v>
      </c>
      <c r="F26" s="1">
        <v>7311178.29</v>
      </c>
      <c r="G26" s="1">
        <f t="shared" si="0"/>
        <v>983144.80999999959</v>
      </c>
    </row>
    <row r="27" spans="1:7">
      <c r="A27" t="s">
        <v>257</v>
      </c>
      <c r="B27" s="26" t="s">
        <v>260</v>
      </c>
      <c r="C27" s="1">
        <v>14444186.82</v>
      </c>
      <c r="D27" s="1">
        <v>14725887.33</v>
      </c>
      <c r="E27" s="1">
        <v>15076993.32</v>
      </c>
      <c r="F27" s="1">
        <v>14790415.4</v>
      </c>
      <c r="G27" s="1">
        <f t="shared" si="0"/>
        <v>-286577.91999999993</v>
      </c>
    </row>
    <row r="28" spans="1:7">
      <c r="A28" s="10" t="s">
        <v>258</v>
      </c>
      <c r="B28" s="36" t="s">
        <v>261</v>
      </c>
      <c r="C28" s="37">
        <f t="shared" ref="C28:D28" si="5">C10-C21+C22-C23+C24+C25-C26-C27</f>
        <v>210330806.92999977</v>
      </c>
      <c r="D28" s="37">
        <f t="shared" si="5"/>
        <v>11646594.989999557</v>
      </c>
      <c r="E28" s="37">
        <f t="shared" ref="E28:F28" si="6">E10-E21+E22-E23+E24+E25-E26-E27</f>
        <v>264276777.02999997</v>
      </c>
      <c r="F28" s="37">
        <f t="shared" si="6"/>
        <v>158884720.44000006</v>
      </c>
      <c r="G28" s="37">
        <f t="shared" si="0"/>
        <v>-105392056.58999991</v>
      </c>
    </row>
  </sheetData>
  <conditionalFormatting sqref="C28:G28">
    <cfRule type="cellIs" dxfId="37" priority="1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showGridLines="0" workbookViewId="0">
      <selection activeCell="F2" sqref="F2"/>
    </sheetView>
  </sheetViews>
  <sheetFormatPr defaultRowHeight="15"/>
  <cols>
    <col min="1" max="1" width="50.7109375" bestFit="1" customWidth="1"/>
    <col min="2" max="5" width="13.28515625" bestFit="1" customWidth="1"/>
    <col min="6" max="6" width="12.28515625" bestFit="1" customWidth="1"/>
  </cols>
  <sheetData>
    <row r="1" spans="1:6">
      <c r="A1" s="41"/>
      <c r="B1" s="42">
        <v>2017</v>
      </c>
      <c r="C1" s="42">
        <v>2018</v>
      </c>
      <c r="D1" s="42">
        <v>2019</v>
      </c>
      <c r="E1" s="42">
        <v>2020</v>
      </c>
      <c r="F1" s="42" t="s">
        <v>265</v>
      </c>
    </row>
    <row r="2" spans="1:6">
      <c r="A2" s="71" t="s">
        <v>343</v>
      </c>
      <c r="B2" s="64">
        <f>Conto_economico!C10</f>
        <v>1422829875.6799998</v>
      </c>
      <c r="C2" s="64">
        <f>Conto_economico!D10</f>
        <v>1300716062.3699999</v>
      </c>
      <c r="D2" s="64">
        <f>Conto_economico!E10</f>
        <v>1393432783.27</v>
      </c>
      <c r="E2" s="64">
        <f>Conto_economico!F10</f>
        <v>1305719204.72</v>
      </c>
      <c r="F2" s="64">
        <f t="shared" ref="F2:F15" si="0">E2-D2</f>
        <v>-87713578.549999952</v>
      </c>
    </row>
    <row r="3" spans="1:6">
      <c r="A3" s="71" t="s">
        <v>338</v>
      </c>
      <c r="B3" s="64">
        <f>Conto_economico!C2</f>
        <v>1123991645.8800001</v>
      </c>
      <c r="C3" s="64">
        <f>Conto_economico!D2</f>
        <v>1108145765.6099999</v>
      </c>
      <c r="D3" s="64">
        <f>Conto_economico!E2</f>
        <v>1210039224.98</v>
      </c>
      <c r="E3" s="64">
        <f>Conto_economico!F2</f>
        <v>1079140842.54</v>
      </c>
      <c r="F3" s="64">
        <f t="shared" si="0"/>
        <v>-130898382.44000006</v>
      </c>
    </row>
    <row r="4" spans="1:6">
      <c r="A4" s="71" t="s">
        <v>339</v>
      </c>
      <c r="B4" s="64">
        <f>Conto_economico!C4</f>
        <v>76587757.829999998</v>
      </c>
      <c r="C4" s="64">
        <f>Conto_economico!D4</f>
        <v>48191507.259999998</v>
      </c>
      <c r="D4" s="64">
        <f>Conto_economico!E4</f>
        <v>57121730.020000003</v>
      </c>
      <c r="E4" s="64">
        <f>Conto_economico!F4</f>
        <v>87690187.209999993</v>
      </c>
      <c r="F4" s="64">
        <f t="shared" si="0"/>
        <v>30568457.18999999</v>
      </c>
    </row>
    <row r="5" spans="1:6">
      <c r="A5" s="71" t="s">
        <v>344</v>
      </c>
      <c r="B5" s="65">
        <f>Conto_economico!C21</f>
        <v>1206220681.9300001</v>
      </c>
      <c r="C5" s="65">
        <f>Conto_economico!D21</f>
        <v>1215393621.1600003</v>
      </c>
      <c r="D5" s="65">
        <f>Conto_economico!E21</f>
        <v>1140382334.98</v>
      </c>
      <c r="E5" s="65">
        <f>Conto_economico!F21</f>
        <v>1182637373.54</v>
      </c>
      <c r="F5" s="64">
        <f t="shared" si="0"/>
        <v>42255038.559999943</v>
      </c>
    </row>
    <row r="6" spans="1:6">
      <c r="A6" s="71" t="s">
        <v>340</v>
      </c>
      <c r="B6" s="64">
        <f>Conto_economico!C12</f>
        <v>134228191.34</v>
      </c>
      <c r="C6" s="64">
        <f>Conto_economico!D12</f>
        <v>137831806.31</v>
      </c>
      <c r="D6" s="64">
        <f>Conto_economico!E12</f>
        <v>144922784.81</v>
      </c>
      <c r="E6" s="64">
        <f>Conto_economico!F12</f>
        <v>152089977.65000001</v>
      </c>
      <c r="F6" s="64">
        <f t="shared" si="0"/>
        <v>7167192.8400000036</v>
      </c>
    </row>
    <row r="7" spans="1:6">
      <c r="A7" s="71" t="s">
        <v>341</v>
      </c>
      <c r="B7" s="64">
        <f>Conto_economico!C15</f>
        <v>225958506.40000001</v>
      </c>
      <c r="C7" s="64">
        <f>Conto_economico!D15</f>
        <v>231205539.53999999</v>
      </c>
      <c r="D7" s="64">
        <f>Conto_economico!E15</f>
        <v>233854076.83000001</v>
      </c>
      <c r="E7" s="64">
        <f>Conto_economico!F15</f>
        <v>228130790.28</v>
      </c>
      <c r="F7" s="64">
        <f t="shared" si="0"/>
        <v>-5723286.5500000119</v>
      </c>
    </row>
    <row r="8" spans="1:6">
      <c r="A8" s="71" t="s">
        <v>342</v>
      </c>
      <c r="B8" s="64">
        <f>Conto_economico!C16</f>
        <v>29018923.190000001</v>
      </c>
      <c r="C8" s="64">
        <f>Conto_economico!D16</f>
        <v>38582819.450000003</v>
      </c>
      <c r="D8" s="64">
        <f>Conto_economico!E16</f>
        <v>41566781.780000001</v>
      </c>
      <c r="E8" s="64">
        <f>Conto_economico!F16</f>
        <v>43425172.240000002</v>
      </c>
      <c r="F8" s="64">
        <f t="shared" si="0"/>
        <v>1858390.4600000009</v>
      </c>
    </row>
    <row r="9" spans="1:6">
      <c r="A9" s="47" t="s">
        <v>306</v>
      </c>
      <c r="B9" s="66">
        <f t="shared" ref="B9:C9" si="1">B2-B5</f>
        <v>216609193.74999976</v>
      </c>
      <c r="C9" s="66">
        <f t="shared" si="1"/>
        <v>85322441.209999561</v>
      </c>
      <c r="D9" s="66">
        <f t="shared" ref="D9:E9" si="2">D2-D5</f>
        <v>253050448.28999996</v>
      </c>
      <c r="E9" s="66">
        <f t="shared" si="2"/>
        <v>123081831.18000007</v>
      </c>
      <c r="F9" s="66">
        <f t="shared" si="0"/>
        <v>-129968617.1099999</v>
      </c>
    </row>
    <row r="10" spans="1:6">
      <c r="A10" s="71" t="s">
        <v>307</v>
      </c>
      <c r="B10" s="64">
        <f>Conto_economico!C22-Conto_economico!C23</f>
        <v>-12320935.319999998</v>
      </c>
      <c r="C10" s="64">
        <f>Conto_economico!D22-Conto_economico!D23</f>
        <v>7067523</v>
      </c>
      <c r="D10" s="64">
        <f>Conto_economico!E22-Conto_economico!E23</f>
        <v>-15639213.51</v>
      </c>
      <c r="E10" s="64">
        <f>Conto_economico!F22-Conto_economico!F23</f>
        <v>-18338373.890000001</v>
      </c>
      <c r="F10" s="64">
        <f t="shared" si="0"/>
        <v>-2699160.3800000008</v>
      </c>
    </row>
    <row r="11" spans="1:6">
      <c r="A11" s="71" t="s">
        <v>308</v>
      </c>
      <c r="B11" s="65">
        <f>Conto_economico!C25-Conto_economico!C26</f>
        <v>20487275.34</v>
      </c>
      <c r="C11" s="65">
        <f>Conto_economico!D25-Conto_economico!D26</f>
        <v>10834785.010000002</v>
      </c>
      <c r="D11" s="65">
        <f>Conto_economico!E25-Conto_economico!E26</f>
        <v>13854563.52</v>
      </c>
      <c r="E11" s="65">
        <f>Conto_economico!F25-Conto_economico!F26</f>
        <v>13131409.539999999</v>
      </c>
      <c r="F11" s="64">
        <f t="shared" si="0"/>
        <v>-723153.98000000045</v>
      </c>
    </row>
    <row r="12" spans="1:6">
      <c r="A12" s="71" t="s">
        <v>254</v>
      </c>
      <c r="B12" s="65">
        <f>Conto_economico!C24</f>
        <v>-540.02</v>
      </c>
      <c r="C12" s="65">
        <f>Conto_economico!D24</f>
        <v>-76852266.900000006</v>
      </c>
      <c r="D12" s="65">
        <f>Conto_economico!E24</f>
        <v>28087972.050000001</v>
      </c>
      <c r="E12" s="65">
        <f>Conto_economico!F24</f>
        <v>55800269.009999998</v>
      </c>
      <c r="F12" s="64">
        <f t="shared" si="0"/>
        <v>27712296.959999997</v>
      </c>
    </row>
    <row r="13" spans="1:6">
      <c r="A13" s="47" t="s">
        <v>309</v>
      </c>
      <c r="B13" s="66">
        <f t="shared" ref="B13:C13" si="3">SUM(B9:B12)</f>
        <v>224774993.74999976</v>
      </c>
      <c r="C13" s="66">
        <f t="shared" si="3"/>
        <v>26372482.319999561</v>
      </c>
      <c r="D13" s="66">
        <f t="shared" ref="D13:E13" si="4">SUM(D9:D12)</f>
        <v>279353770.34999996</v>
      </c>
      <c r="E13" s="66">
        <f t="shared" si="4"/>
        <v>173675135.84000006</v>
      </c>
      <c r="F13" s="66">
        <f t="shared" si="0"/>
        <v>-105678634.5099999</v>
      </c>
    </row>
    <row r="14" spans="1:6">
      <c r="A14" s="71" t="s">
        <v>257</v>
      </c>
      <c r="B14" s="64">
        <f>Conto_economico!C27</f>
        <v>14444186.82</v>
      </c>
      <c r="C14" s="64">
        <f>Conto_economico!D27</f>
        <v>14725887.33</v>
      </c>
      <c r="D14" s="64">
        <f>Conto_economico!E27</f>
        <v>15076993.32</v>
      </c>
      <c r="E14" s="64">
        <f>Conto_economico!F27</f>
        <v>14790415.4</v>
      </c>
      <c r="F14" s="64">
        <f t="shared" si="0"/>
        <v>-286577.91999999993</v>
      </c>
    </row>
    <row r="15" spans="1:6">
      <c r="A15" s="70" t="s">
        <v>258</v>
      </c>
      <c r="B15" s="67">
        <f t="shared" ref="B15:C15" si="5">B13-B14</f>
        <v>210330806.92999977</v>
      </c>
      <c r="C15" s="67">
        <f t="shared" si="5"/>
        <v>11646594.989999561</v>
      </c>
      <c r="D15" s="67">
        <f t="shared" ref="D15:E15" si="6">D13-D14</f>
        <v>264276777.02999997</v>
      </c>
      <c r="E15" s="67">
        <f t="shared" si="6"/>
        <v>158884720.44000006</v>
      </c>
      <c r="F15" s="67">
        <f t="shared" si="0"/>
        <v>-105392056.58999991</v>
      </c>
    </row>
  </sheetData>
  <conditionalFormatting sqref="B15:F15">
    <cfRule type="cellIs" dxfId="36" priority="13" operator="greaterThan">
      <formula>0</formula>
    </cfRule>
  </conditionalFormatting>
  <conditionalFormatting sqref="B9:F9 B13:F13">
    <cfRule type="cellIs" dxfId="35" priority="1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9"/>
  <sheetViews>
    <sheetView showGridLines="0" topLeftCell="A10" workbookViewId="0">
      <selection activeCell="F20" sqref="F20"/>
    </sheetView>
  </sheetViews>
  <sheetFormatPr defaultRowHeight="15"/>
  <cols>
    <col min="1" max="1" width="51.7109375" style="32" bestFit="1" customWidth="1"/>
    <col min="2" max="6" width="13.85546875" bestFit="1" customWidth="1"/>
    <col min="7" max="8" width="12.7109375" bestFit="1" customWidth="1"/>
  </cols>
  <sheetData>
    <row r="1" spans="1:6">
      <c r="A1" s="73"/>
      <c r="B1" s="97">
        <v>2016</v>
      </c>
      <c r="C1" s="69">
        <v>2017</v>
      </c>
      <c r="D1" s="69">
        <v>2018</v>
      </c>
      <c r="E1" s="69">
        <v>2019</v>
      </c>
      <c r="F1" s="69">
        <v>2020</v>
      </c>
    </row>
    <row r="2" spans="1:6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</row>
    <row r="3" spans="1:6">
      <c r="A3" s="32" t="s">
        <v>213</v>
      </c>
      <c r="B3" s="1">
        <v>2033938.87</v>
      </c>
      <c r="C3" s="1">
        <v>3771360.08</v>
      </c>
      <c r="D3" s="1">
        <v>6226736.4900000002</v>
      </c>
      <c r="E3" s="1">
        <v>8252478.4100000001</v>
      </c>
      <c r="F3" s="1">
        <v>12976935.550000001</v>
      </c>
    </row>
    <row r="4" spans="1:6">
      <c r="A4" s="32" t="s">
        <v>214</v>
      </c>
      <c r="B4" s="1">
        <v>970850003.75</v>
      </c>
      <c r="C4" s="1">
        <v>1018373513.84</v>
      </c>
      <c r="D4" s="1">
        <v>1077932767.3</v>
      </c>
      <c r="E4" s="1">
        <v>1090148170.5799999</v>
      </c>
      <c r="F4" s="1">
        <v>1091921953.74</v>
      </c>
    </row>
    <row r="5" spans="1:6">
      <c r="A5" s="32" t="s">
        <v>228</v>
      </c>
      <c r="B5" s="1">
        <v>533881477.81</v>
      </c>
      <c r="C5" s="1">
        <v>533881477.81</v>
      </c>
      <c r="D5" s="1">
        <v>501171549.68000001</v>
      </c>
      <c r="E5" s="1">
        <v>503290164.37</v>
      </c>
      <c r="F5" s="1">
        <v>558941211.87</v>
      </c>
    </row>
    <row r="6" spans="1:6">
      <c r="A6" s="32" t="s">
        <v>229</v>
      </c>
      <c r="B6" s="1">
        <v>2069760416.23</v>
      </c>
      <c r="C6" s="1">
        <v>2099953383.23</v>
      </c>
      <c r="D6" s="1">
        <v>2072804678.5699999</v>
      </c>
      <c r="E6" s="1">
        <v>2110721431.55</v>
      </c>
      <c r="F6" s="1">
        <v>2146010733.97</v>
      </c>
    </row>
    <row r="7" spans="1:6">
      <c r="A7" s="32" t="s">
        <v>230</v>
      </c>
      <c r="B7" s="1">
        <v>14173.64</v>
      </c>
      <c r="C7" s="1">
        <v>13633.62</v>
      </c>
      <c r="D7" s="1">
        <v>357160.2</v>
      </c>
      <c r="E7" s="1">
        <v>357871.16</v>
      </c>
      <c r="F7" s="1">
        <v>357871.16</v>
      </c>
    </row>
    <row r="8" spans="1:6">
      <c r="A8" s="32" t="s">
        <v>231</v>
      </c>
      <c r="B8" s="1">
        <v>109121.38</v>
      </c>
      <c r="C8" s="1">
        <v>118979.29</v>
      </c>
      <c r="D8" s="1">
        <v>89031.14</v>
      </c>
      <c r="E8" s="1">
        <v>171546.42</v>
      </c>
      <c r="F8" s="1">
        <v>238760.44</v>
      </c>
    </row>
    <row r="9" spans="1:6">
      <c r="A9" s="32" t="s">
        <v>215</v>
      </c>
      <c r="B9" s="1">
        <v>142614026.55000001</v>
      </c>
      <c r="C9" s="1">
        <v>96057224.049999997</v>
      </c>
      <c r="D9" s="1">
        <v>147589885.84</v>
      </c>
      <c r="E9" s="1">
        <v>219647696.34999999</v>
      </c>
      <c r="F9" s="1">
        <v>194776813.44999999</v>
      </c>
    </row>
    <row r="10" spans="1:6">
      <c r="A10" s="99" t="s">
        <v>357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</row>
    <row r="11" spans="1:6">
      <c r="A11" s="99" t="s">
        <v>363</v>
      </c>
      <c r="B11" s="1">
        <v>35408328.57</v>
      </c>
      <c r="C11" s="1">
        <v>37668021.549999997</v>
      </c>
      <c r="D11" s="1">
        <v>30740232.829999998</v>
      </c>
      <c r="E11" s="1">
        <v>31955546.640000001</v>
      </c>
      <c r="F11" s="1">
        <v>45352805.600000001</v>
      </c>
    </row>
    <row r="12" spans="1:6">
      <c r="A12" s="32" t="s">
        <v>232</v>
      </c>
      <c r="B12" s="1">
        <v>5040.5600000000004</v>
      </c>
      <c r="C12" s="1">
        <v>4825.08</v>
      </c>
      <c r="D12" s="1">
        <v>4825.08</v>
      </c>
      <c r="E12" s="1">
        <v>4825.08</v>
      </c>
      <c r="F12" s="1">
        <v>4825.08</v>
      </c>
    </row>
    <row r="13" spans="1:6">
      <c r="A13" s="32" t="s">
        <v>216</v>
      </c>
      <c r="B13" s="1">
        <v>139848545.21000001</v>
      </c>
      <c r="C13" s="1">
        <v>265799339.34</v>
      </c>
      <c r="D13" s="1">
        <v>265536222.91999999</v>
      </c>
      <c r="E13" s="1">
        <v>428169097.67000002</v>
      </c>
      <c r="F13" s="1">
        <v>595457953.25</v>
      </c>
    </row>
    <row r="14" spans="1:6">
      <c r="A14" s="32" t="s">
        <v>217</v>
      </c>
      <c r="B14" s="1">
        <v>17519254.739999998</v>
      </c>
      <c r="C14" s="1">
        <v>29880261.98</v>
      </c>
      <c r="D14" s="1">
        <v>16056053.619999999</v>
      </c>
      <c r="E14" s="1">
        <v>16332173.82</v>
      </c>
      <c r="F14" s="1">
        <v>15416675.09</v>
      </c>
    </row>
    <row r="15" spans="1:6">
      <c r="A15" s="10" t="s">
        <v>218</v>
      </c>
      <c r="B15" s="11">
        <f t="shared" ref="B15:C15" si="0">SUM(B2:B9)+SUM(B12:B14)</f>
        <v>3876635998.7400002</v>
      </c>
      <c r="C15" s="11">
        <f t="shared" si="0"/>
        <v>4047853998.3200002</v>
      </c>
      <c r="D15" s="11">
        <f>SUM(D2:D9)+SUM(D12:D14)</f>
        <v>4087768910.8399997</v>
      </c>
      <c r="E15" s="11">
        <f>SUM(E2:E9)+SUM(E12:E14)</f>
        <v>4377095455.4099998</v>
      </c>
      <c r="F15" s="11">
        <f>SUM(F2:F9)+SUM(F12:F14)</f>
        <v>4616103733.6000004</v>
      </c>
    </row>
    <row r="16" spans="1:6">
      <c r="A16" s="32" t="s">
        <v>219</v>
      </c>
      <c r="B16" s="1">
        <v>2069088973.8299999</v>
      </c>
      <c r="C16" s="1">
        <v>2078849697.9200001</v>
      </c>
      <c r="D16" s="1">
        <v>2125784472.3299999</v>
      </c>
      <c r="E16" s="1">
        <v>2125784472.3299999</v>
      </c>
      <c r="F16" s="1">
        <v>2125784472.3299999</v>
      </c>
    </row>
    <row r="17" spans="1:8">
      <c r="A17" s="32" t="s">
        <v>220</v>
      </c>
      <c r="B17" s="95">
        <v>536560652.99000001</v>
      </c>
      <c r="C17" s="1">
        <v>543557053.99000001</v>
      </c>
      <c r="D17" s="1">
        <v>755610722.51999998</v>
      </c>
      <c r="E17" s="1">
        <v>766099852.00999999</v>
      </c>
      <c r="F17" s="1">
        <v>1030363761.53</v>
      </c>
    </row>
    <row r="18" spans="1:8">
      <c r="A18" s="32" t="s">
        <v>221</v>
      </c>
      <c r="B18" s="1">
        <v>0</v>
      </c>
      <c r="C18" s="1">
        <v>210330806.93000001</v>
      </c>
      <c r="D18" s="1">
        <v>11646594.99</v>
      </c>
      <c r="E18" s="1">
        <v>264276777.03</v>
      </c>
      <c r="F18" s="1">
        <v>158884720.44</v>
      </c>
    </row>
    <row r="19" spans="1:8">
      <c r="A19" s="32" t="s">
        <v>222</v>
      </c>
      <c r="B19" s="1">
        <v>10223902.67</v>
      </c>
      <c r="C19" s="1">
        <v>18589308.300000001</v>
      </c>
      <c r="D19" s="1">
        <v>44955872.780000001</v>
      </c>
      <c r="E19" s="1">
        <v>51254005.159999996</v>
      </c>
      <c r="F19" s="1">
        <v>54488178.390000001</v>
      </c>
    </row>
    <row r="20" spans="1:8">
      <c r="A20" s="32" t="s">
        <v>209</v>
      </c>
      <c r="B20" s="1">
        <v>736222558.80999994</v>
      </c>
      <c r="C20" s="1">
        <v>722435159.22000003</v>
      </c>
      <c r="D20" s="1">
        <v>748261836.03999996</v>
      </c>
      <c r="E20" s="1">
        <v>733317020.39999998</v>
      </c>
      <c r="F20" s="1">
        <v>718362653.78999996</v>
      </c>
    </row>
    <row r="21" spans="1:8">
      <c r="A21" s="32" t="s">
        <v>223</v>
      </c>
      <c r="B21" s="1">
        <v>92487639.069999993</v>
      </c>
      <c r="C21" s="1">
        <v>78655569.760000005</v>
      </c>
      <c r="D21" s="1">
        <v>54434113.549999997</v>
      </c>
      <c r="E21" s="1">
        <v>62141435.630000003</v>
      </c>
      <c r="F21" s="1">
        <v>69191058.049999997</v>
      </c>
    </row>
    <row r="22" spans="1:8">
      <c r="A22" s="32" t="s">
        <v>224</v>
      </c>
      <c r="B22" s="1">
        <v>180701441.99000001</v>
      </c>
      <c r="C22" s="1">
        <v>137057029.80000001</v>
      </c>
      <c r="D22" s="1">
        <v>79312750.790000007</v>
      </c>
      <c r="E22" s="1">
        <v>65601866.5</v>
      </c>
      <c r="F22" s="1">
        <v>86613708.25</v>
      </c>
    </row>
    <row r="23" spans="1:8">
      <c r="A23" s="99" t="s">
        <v>358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8">
      <c r="A24" s="99" t="s">
        <v>359</v>
      </c>
      <c r="B24" s="1">
        <v>166568969.72</v>
      </c>
      <c r="C24" s="1">
        <v>119189419.06</v>
      </c>
      <c r="D24" s="1">
        <v>68613125.519999996</v>
      </c>
      <c r="E24" s="1">
        <v>57770073.57</v>
      </c>
      <c r="F24" s="1">
        <v>70790052.799999997</v>
      </c>
    </row>
    <row r="25" spans="1:8">
      <c r="A25" s="32" t="s">
        <v>225</v>
      </c>
      <c r="B25" s="1">
        <v>30201003.210000001</v>
      </c>
      <c r="C25" s="1">
        <v>32961128.010000002</v>
      </c>
      <c r="D25" s="1">
        <v>42500044.079999998</v>
      </c>
      <c r="E25" s="1">
        <v>46576774.07</v>
      </c>
      <c r="F25" s="1">
        <f>43917434.78+87824.65</f>
        <v>44005259.43</v>
      </c>
      <c r="G25" s="1"/>
      <c r="H25" s="1"/>
    </row>
    <row r="26" spans="1:8">
      <c r="A26" s="32" t="s">
        <v>226</v>
      </c>
      <c r="B26" s="1">
        <v>221149826.16999999</v>
      </c>
      <c r="C26" s="1">
        <v>225418244.38999999</v>
      </c>
      <c r="D26" s="1">
        <v>225262503.75999999</v>
      </c>
      <c r="E26" s="1">
        <v>262043252.28</v>
      </c>
      <c r="F26" s="1">
        <v>328409921.38999999</v>
      </c>
    </row>
    <row r="27" spans="1:8">
      <c r="A27" s="72" t="s">
        <v>227</v>
      </c>
      <c r="B27" s="3">
        <f t="shared" ref="B27:C27" si="1">SUM(B16:B26)-B23-B24</f>
        <v>3876635998.7399998</v>
      </c>
      <c r="C27" s="3">
        <f t="shared" si="1"/>
        <v>4047853998.3200002</v>
      </c>
      <c r="D27" s="3">
        <f>SUM(D16:D26)-D23-D24</f>
        <v>4087768910.8399997</v>
      </c>
      <c r="E27" s="3">
        <f>SUM(E16:E26)-E23-E24</f>
        <v>4377095455.4100008</v>
      </c>
      <c r="F27" s="3">
        <f>SUM(F16:F26)-F23-F24</f>
        <v>4616103733.6000004</v>
      </c>
    </row>
    <row r="28" spans="1:8">
      <c r="A28" s="10" t="s">
        <v>266</v>
      </c>
      <c r="B28" s="11">
        <f>B16+B17+B18</f>
        <v>2605649626.8199997</v>
      </c>
      <c r="C28" s="11">
        <f>C16+C17+C18</f>
        <v>2832737558.8399997</v>
      </c>
      <c r="D28" s="11">
        <f>D16+D17+D18</f>
        <v>2893041789.8399997</v>
      </c>
      <c r="E28" s="11">
        <f>E16+E17+E18</f>
        <v>3156161101.3700004</v>
      </c>
      <c r="F28" s="11">
        <f>F16+F17+F18</f>
        <v>3315032954.2999997</v>
      </c>
    </row>
    <row r="29" spans="1:8">
      <c r="B29" s="6">
        <f t="shared" ref="B29:C29" si="2">B28/B27*100</f>
        <v>67.214193637651263</v>
      </c>
      <c r="C29" s="6">
        <f t="shared" si="2"/>
        <v>69.981218690587255</v>
      </c>
      <c r="D29" s="6">
        <f>D28/D27*100</f>
        <v>70.773124727481374</v>
      </c>
      <c r="E29" s="6">
        <f>E28/E27*100</f>
        <v>72.106289056800193</v>
      </c>
      <c r="F29" s="6">
        <f>F28/F27*100</f>
        <v>71.814524664390007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1"/>
  <sheetViews>
    <sheetView topLeftCell="A212" workbookViewId="0">
      <selection activeCell="C96" sqref="C96"/>
    </sheetView>
  </sheetViews>
  <sheetFormatPr defaultRowHeight="15"/>
  <cols>
    <col min="2" max="2" width="83.28515625" bestFit="1" customWidth="1"/>
    <col min="3" max="3" width="11.85546875" customWidth="1"/>
  </cols>
  <sheetData>
    <row r="1" spans="1:8">
      <c r="A1" s="117" t="s">
        <v>210</v>
      </c>
      <c r="B1" s="117"/>
      <c r="C1" s="2" t="s">
        <v>211</v>
      </c>
      <c r="D1" s="98">
        <v>2016</v>
      </c>
      <c r="E1" s="98">
        <v>2017</v>
      </c>
      <c r="F1" s="98">
        <v>2018</v>
      </c>
      <c r="G1" s="98">
        <v>2019</v>
      </c>
      <c r="H1" s="98">
        <v>2020</v>
      </c>
    </row>
    <row r="2" spans="1:8">
      <c r="A2" t="s">
        <v>77</v>
      </c>
    </row>
    <row r="3" spans="1:8">
      <c r="A3" s="8" t="s">
        <v>78</v>
      </c>
      <c r="B3" s="8" t="s">
        <v>79</v>
      </c>
      <c r="C3" s="9">
        <v>48</v>
      </c>
      <c r="D3" s="7"/>
      <c r="E3" s="7">
        <v>21.16</v>
      </c>
      <c r="F3" s="7">
        <v>21.31</v>
      </c>
      <c r="G3" s="7">
        <v>19.850000000000001</v>
      </c>
      <c r="H3" s="7">
        <v>20.309999999999999</v>
      </c>
    </row>
    <row r="4" spans="1:8">
      <c r="A4" t="s">
        <v>80</v>
      </c>
      <c r="D4" s="7"/>
      <c r="E4" s="7"/>
      <c r="F4" s="7"/>
      <c r="G4" s="7"/>
      <c r="H4" s="7"/>
    </row>
    <row r="5" spans="1:8">
      <c r="A5" t="s">
        <v>81</v>
      </c>
      <c r="B5" t="s">
        <v>82</v>
      </c>
      <c r="D5" s="7"/>
      <c r="E5" s="7">
        <v>96.18</v>
      </c>
      <c r="F5" s="7">
        <v>100.91</v>
      </c>
      <c r="G5" s="7">
        <v>108.9</v>
      </c>
      <c r="H5" s="7">
        <v>101.74</v>
      </c>
    </row>
    <row r="6" spans="1:8">
      <c r="A6" t="s">
        <v>83</v>
      </c>
      <c r="B6" t="s">
        <v>84</v>
      </c>
      <c r="D6" s="7"/>
      <c r="E6" s="7">
        <v>94.24</v>
      </c>
      <c r="F6" s="7">
        <v>96.81</v>
      </c>
      <c r="G6" s="7">
        <v>105.95</v>
      </c>
      <c r="H6" s="7">
        <v>97.85</v>
      </c>
    </row>
    <row r="7" spans="1:8">
      <c r="A7" t="s">
        <v>85</v>
      </c>
      <c r="B7" t="s">
        <v>86</v>
      </c>
      <c r="D7" s="7"/>
      <c r="E7" s="7">
        <v>93.16</v>
      </c>
      <c r="F7" s="7">
        <v>98.97</v>
      </c>
      <c r="G7" s="7">
        <v>105.88</v>
      </c>
      <c r="H7" s="7">
        <v>97.82</v>
      </c>
    </row>
    <row r="8" spans="1:8">
      <c r="A8" t="s">
        <v>87</v>
      </c>
      <c r="B8" t="s">
        <v>88</v>
      </c>
      <c r="D8" s="7"/>
      <c r="E8" s="7">
        <v>91.28</v>
      </c>
      <c r="F8" s="7">
        <v>94.95</v>
      </c>
      <c r="G8" s="7">
        <v>103.01</v>
      </c>
      <c r="H8" s="7">
        <v>94.09</v>
      </c>
    </row>
    <row r="9" spans="1:8">
      <c r="A9" t="s">
        <v>89</v>
      </c>
      <c r="B9" t="s">
        <v>90</v>
      </c>
      <c r="D9" s="7"/>
      <c r="E9" s="7">
        <v>104.99</v>
      </c>
      <c r="F9" s="7">
        <v>98.9</v>
      </c>
      <c r="G9" s="7">
        <v>103.54</v>
      </c>
      <c r="H9" s="7">
        <v>112.62</v>
      </c>
    </row>
    <row r="10" spans="1:8">
      <c r="A10" t="s">
        <v>91</v>
      </c>
      <c r="B10" t="s">
        <v>92</v>
      </c>
      <c r="D10" s="7"/>
      <c r="E10" s="7">
        <v>103.23</v>
      </c>
      <c r="F10" s="7">
        <v>95.24</v>
      </c>
      <c r="G10" s="7">
        <v>101.52</v>
      </c>
      <c r="H10" s="7">
        <v>108.67</v>
      </c>
    </row>
    <row r="11" spans="1:8">
      <c r="A11" t="s">
        <v>93</v>
      </c>
      <c r="B11" t="s">
        <v>94</v>
      </c>
      <c r="D11" s="7"/>
      <c r="E11" s="7">
        <v>101.81</v>
      </c>
      <c r="F11" s="7">
        <v>97.31</v>
      </c>
      <c r="G11" s="7">
        <v>101.42</v>
      </c>
      <c r="H11" s="7">
        <v>107.71</v>
      </c>
    </row>
    <row r="12" spans="1:8">
      <c r="A12" s="8" t="s">
        <v>95</v>
      </c>
      <c r="B12" s="8" t="s">
        <v>96</v>
      </c>
      <c r="C12" s="9">
        <v>22</v>
      </c>
      <c r="D12" s="7"/>
      <c r="E12" s="7">
        <v>100.1</v>
      </c>
      <c r="F12" s="7">
        <v>93.71</v>
      </c>
      <c r="G12" s="7">
        <v>99.44</v>
      </c>
      <c r="H12" s="7">
        <v>103.93</v>
      </c>
    </row>
    <row r="13" spans="1:8">
      <c r="A13" t="s">
        <v>97</v>
      </c>
      <c r="D13" s="7"/>
      <c r="E13" s="7"/>
      <c r="F13" s="7"/>
      <c r="G13" s="7"/>
      <c r="H13" s="7"/>
    </row>
    <row r="14" spans="1:8">
      <c r="A14" t="s">
        <v>98</v>
      </c>
      <c r="B14" t="s">
        <v>99</v>
      </c>
      <c r="D14" s="7"/>
      <c r="E14" s="7">
        <v>0</v>
      </c>
      <c r="F14" s="7">
        <v>0</v>
      </c>
      <c r="G14" s="7">
        <v>0</v>
      </c>
      <c r="H14" s="7">
        <v>0</v>
      </c>
    </row>
    <row r="15" spans="1:8">
      <c r="A15" s="8" t="s">
        <v>100</v>
      </c>
      <c r="B15" s="8" t="s">
        <v>101</v>
      </c>
      <c r="C15" s="9">
        <v>0</v>
      </c>
      <c r="D15" s="7"/>
      <c r="E15" s="7">
        <v>0</v>
      </c>
      <c r="F15" s="7">
        <v>0</v>
      </c>
      <c r="G15" s="7">
        <v>0</v>
      </c>
      <c r="H15" s="7">
        <v>0</v>
      </c>
    </row>
    <row r="16" spans="1:8">
      <c r="A16" t="s">
        <v>102</v>
      </c>
      <c r="D16" s="7"/>
      <c r="E16" s="7"/>
      <c r="F16" s="7"/>
      <c r="G16" s="7"/>
      <c r="H16" s="7"/>
    </row>
    <row r="17" spans="1:8">
      <c r="A17" t="s">
        <v>103</v>
      </c>
      <c r="B17" t="s">
        <v>104</v>
      </c>
      <c r="D17" s="7"/>
      <c r="E17" s="7">
        <v>21.72</v>
      </c>
      <c r="F17" s="7">
        <v>22.28</v>
      </c>
      <c r="G17" s="7">
        <v>24.01</v>
      </c>
      <c r="H17" s="7">
        <v>22.69</v>
      </c>
    </row>
    <row r="18" spans="1:8">
      <c r="A18" t="s">
        <v>105</v>
      </c>
      <c r="B18" t="s">
        <v>106</v>
      </c>
      <c r="D18" s="7"/>
      <c r="E18" s="7">
        <v>15.43</v>
      </c>
      <c r="F18" s="7">
        <v>15.48</v>
      </c>
      <c r="G18" s="7">
        <v>15.72</v>
      </c>
      <c r="H18" s="7">
        <v>15.36</v>
      </c>
    </row>
    <row r="19" spans="1:8">
      <c r="A19" t="s">
        <v>107</v>
      </c>
      <c r="B19" t="s">
        <v>108</v>
      </c>
      <c r="D19" s="7"/>
      <c r="E19" s="7">
        <v>2</v>
      </c>
      <c r="F19" s="7">
        <v>2.19</v>
      </c>
      <c r="G19" s="7">
        <v>2.42</v>
      </c>
      <c r="H19" s="7">
        <v>2.5099999999999998</v>
      </c>
    </row>
    <row r="20" spans="1:8">
      <c r="A20" t="s">
        <v>109</v>
      </c>
      <c r="B20" t="s">
        <v>110</v>
      </c>
      <c r="D20" s="7"/>
      <c r="E20" s="7">
        <v>1879.97</v>
      </c>
      <c r="F20" s="7">
        <v>1949.99</v>
      </c>
      <c r="G20" s="7">
        <v>1981.42</v>
      </c>
      <c r="H20" s="7">
        <v>1942.96</v>
      </c>
    </row>
    <row r="21" spans="1:8">
      <c r="A21" t="s">
        <v>111</v>
      </c>
      <c r="D21" s="7"/>
      <c r="E21" s="7"/>
      <c r="F21" s="7"/>
      <c r="G21" s="7"/>
      <c r="H21" s="7"/>
    </row>
    <row r="22" spans="1:8">
      <c r="A22" t="s">
        <v>112</v>
      </c>
      <c r="B22" t="s">
        <v>113</v>
      </c>
      <c r="D22" s="7"/>
      <c r="E22" s="7">
        <v>5.31</v>
      </c>
      <c r="F22" s="7">
        <v>5.36</v>
      </c>
      <c r="G22" s="7">
        <v>6.13</v>
      </c>
      <c r="H22" s="7">
        <v>6.74</v>
      </c>
    </row>
    <row r="23" spans="1:8">
      <c r="A23" t="s">
        <v>114</v>
      </c>
      <c r="D23" s="7"/>
      <c r="E23" s="7"/>
      <c r="F23" s="7"/>
      <c r="G23" s="7"/>
      <c r="H23" s="7"/>
    </row>
    <row r="24" spans="1:8">
      <c r="A24" t="s">
        <v>115</v>
      </c>
      <c r="B24" t="s">
        <v>116</v>
      </c>
      <c r="D24" s="7"/>
      <c r="E24" s="7">
        <v>1.36</v>
      </c>
      <c r="F24" s="7">
        <v>1.39</v>
      </c>
      <c r="G24" s="7">
        <v>1.3</v>
      </c>
      <c r="H24" s="7">
        <v>1.36</v>
      </c>
    </row>
    <row r="25" spans="1:8">
      <c r="A25" t="s">
        <v>117</v>
      </c>
      <c r="B25" t="s">
        <v>118</v>
      </c>
      <c r="D25" s="7"/>
      <c r="E25" s="7">
        <v>0</v>
      </c>
      <c r="F25" s="7">
        <v>0</v>
      </c>
      <c r="G25" s="7">
        <v>0</v>
      </c>
      <c r="H25" s="7">
        <v>0</v>
      </c>
    </row>
    <row r="26" spans="1:8">
      <c r="A26" t="s">
        <v>119</v>
      </c>
      <c r="B26" t="s">
        <v>120</v>
      </c>
      <c r="D26" s="7"/>
      <c r="E26" s="7">
        <v>0</v>
      </c>
      <c r="F26" s="7">
        <v>0</v>
      </c>
      <c r="G26" s="7">
        <v>0</v>
      </c>
      <c r="H26" s="7">
        <v>0</v>
      </c>
    </row>
    <row r="27" spans="1:8">
      <c r="A27" t="s">
        <v>121</v>
      </c>
      <c r="D27" s="7"/>
      <c r="E27" s="7"/>
      <c r="F27" s="7"/>
      <c r="G27" s="7"/>
      <c r="H27" s="7"/>
    </row>
    <row r="28" spans="1:8">
      <c r="A28" t="s">
        <v>122</v>
      </c>
      <c r="B28" t="s">
        <v>123</v>
      </c>
      <c r="D28" s="7"/>
      <c r="E28" s="7">
        <v>5.84</v>
      </c>
      <c r="F28" s="7">
        <v>4.9400000000000004</v>
      </c>
      <c r="G28" s="7">
        <v>7.15</v>
      </c>
      <c r="H28" s="7">
        <v>10.4</v>
      </c>
    </row>
    <row r="29" spans="1:8">
      <c r="A29" t="s">
        <v>124</v>
      </c>
      <c r="B29" t="s">
        <v>125</v>
      </c>
      <c r="D29" s="7"/>
      <c r="E29" s="7">
        <v>321.41000000000003</v>
      </c>
      <c r="F29" s="7">
        <v>234.5</v>
      </c>
      <c r="G29" s="7">
        <v>403.22</v>
      </c>
      <c r="H29" s="7">
        <v>380.87</v>
      </c>
    </row>
    <row r="30" spans="1:8">
      <c r="A30" t="s">
        <v>126</v>
      </c>
      <c r="B30" t="s">
        <v>127</v>
      </c>
      <c r="D30" s="7"/>
      <c r="E30" s="7">
        <v>227.74</v>
      </c>
      <c r="F30" s="7">
        <v>230.31</v>
      </c>
      <c r="G30" s="7">
        <v>250.91</v>
      </c>
      <c r="H30" s="7">
        <v>637.69000000000005</v>
      </c>
    </row>
    <row r="31" spans="1:8">
      <c r="A31" t="s">
        <v>128</v>
      </c>
      <c r="B31" t="s">
        <v>129</v>
      </c>
      <c r="D31" s="7"/>
      <c r="E31" s="7">
        <v>549.15</v>
      </c>
      <c r="F31" s="7">
        <v>464.82</v>
      </c>
      <c r="G31" s="7">
        <v>654.14</v>
      </c>
      <c r="H31" s="7">
        <v>1018.55</v>
      </c>
    </row>
    <row r="32" spans="1:8">
      <c r="A32" t="s">
        <v>130</v>
      </c>
      <c r="B32" t="s">
        <v>131</v>
      </c>
      <c r="D32" s="7"/>
      <c r="E32" s="7">
        <v>27.31</v>
      </c>
      <c r="F32" s="7">
        <v>20.56</v>
      </c>
      <c r="G32" s="7">
        <v>285.52</v>
      </c>
      <c r="H32" s="7">
        <v>207.64</v>
      </c>
    </row>
    <row r="33" spans="1:8">
      <c r="A33" t="s">
        <v>132</v>
      </c>
      <c r="B33" t="s">
        <v>133</v>
      </c>
      <c r="D33" s="7"/>
      <c r="E33" s="7">
        <v>0</v>
      </c>
      <c r="F33" s="7">
        <v>0</v>
      </c>
      <c r="G33" s="7">
        <v>-43.34</v>
      </c>
      <c r="H33" s="7">
        <v>-27</v>
      </c>
    </row>
    <row r="34" spans="1:8">
      <c r="A34" t="s">
        <v>134</v>
      </c>
      <c r="B34" t="s">
        <v>135</v>
      </c>
      <c r="D34" s="7"/>
      <c r="E34" s="7">
        <v>0</v>
      </c>
      <c r="F34" s="7">
        <v>0.94</v>
      </c>
      <c r="G34" s="7">
        <v>0</v>
      </c>
      <c r="H34" s="7">
        <v>0</v>
      </c>
    </row>
    <row r="35" spans="1:8">
      <c r="A35" t="s">
        <v>136</v>
      </c>
      <c r="D35" s="7"/>
      <c r="E35" s="7"/>
      <c r="F35" s="7"/>
      <c r="G35" s="7"/>
      <c r="H35" s="7"/>
    </row>
    <row r="36" spans="1:8">
      <c r="A36" t="s">
        <v>137</v>
      </c>
      <c r="B36" t="s">
        <v>138</v>
      </c>
      <c r="D36" s="7"/>
      <c r="E36" s="7">
        <v>52.77</v>
      </c>
      <c r="F36" s="7">
        <v>86.14</v>
      </c>
      <c r="G36" s="7">
        <v>86</v>
      </c>
      <c r="H36" s="7">
        <v>85.51</v>
      </c>
    </row>
    <row r="37" spans="1:8">
      <c r="A37" t="s">
        <v>139</v>
      </c>
      <c r="B37" t="s">
        <v>140</v>
      </c>
      <c r="D37" s="7"/>
      <c r="E37" s="7">
        <v>52.77</v>
      </c>
      <c r="F37" s="7">
        <v>45.28</v>
      </c>
      <c r="G37" s="7">
        <v>84.87</v>
      </c>
      <c r="H37" s="7">
        <v>76.11</v>
      </c>
    </row>
    <row r="38" spans="1:8">
      <c r="A38" t="s">
        <v>141</v>
      </c>
      <c r="B38" t="s">
        <v>142</v>
      </c>
      <c r="D38" s="7"/>
      <c r="E38" s="7">
        <v>0</v>
      </c>
      <c r="F38" s="7">
        <v>0</v>
      </c>
      <c r="G38" s="7">
        <v>0</v>
      </c>
      <c r="H38" s="7">
        <v>0</v>
      </c>
    </row>
    <row r="39" spans="1:8">
      <c r="A39" t="s">
        <v>143</v>
      </c>
      <c r="B39" t="s">
        <v>144</v>
      </c>
      <c r="D39" s="7"/>
      <c r="E39" s="7">
        <v>61.42</v>
      </c>
      <c r="F39" s="7">
        <v>79.95</v>
      </c>
      <c r="G39" s="7">
        <v>83.21</v>
      </c>
      <c r="H39" s="7">
        <v>67.39</v>
      </c>
    </row>
    <row r="40" spans="1:8">
      <c r="A40" t="s">
        <v>145</v>
      </c>
      <c r="B40" t="s">
        <v>146</v>
      </c>
      <c r="D40" s="7"/>
      <c r="E40" s="7">
        <v>70.59</v>
      </c>
      <c r="F40" s="7">
        <v>46.06</v>
      </c>
      <c r="G40" s="7">
        <v>40.49</v>
      </c>
      <c r="H40" s="7">
        <v>63.46</v>
      </c>
    </row>
    <row r="41" spans="1:8">
      <c r="A41" t="s">
        <v>147</v>
      </c>
      <c r="B41" t="s">
        <v>148</v>
      </c>
      <c r="D41" s="7"/>
      <c r="E41" s="7">
        <v>100</v>
      </c>
      <c r="F41" s="7">
        <v>100</v>
      </c>
      <c r="G41" s="7">
        <v>0</v>
      </c>
      <c r="H41" s="7">
        <v>100</v>
      </c>
    </row>
    <row r="42" spans="1:8">
      <c r="A42" t="s">
        <v>149</v>
      </c>
      <c r="D42" s="7"/>
      <c r="E42" s="7"/>
      <c r="F42" s="7"/>
      <c r="G42" s="7"/>
      <c r="H42" s="7"/>
    </row>
    <row r="43" spans="1:8">
      <c r="A43" t="s">
        <v>150</v>
      </c>
      <c r="B43" t="s">
        <v>151</v>
      </c>
      <c r="D43" s="7"/>
      <c r="E43" s="7">
        <v>73.23</v>
      </c>
      <c r="F43" s="7">
        <v>73.290000000000006</v>
      </c>
      <c r="G43" s="7">
        <v>70.099999999999994</v>
      </c>
      <c r="H43" s="7">
        <v>72.69</v>
      </c>
    </row>
    <row r="44" spans="1:8">
      <c r="A44" t="s">
        <v>152</v>
      </c>
      <c r="B44" t="s">
        <v>153</v>
      </c>
      <c r="D44" s="7"/>
      <c r="E44" s="7">
        <v>52.09</v>
      </c>
      <c r="F44" s="7">
        <v>76.7</v>
      </c>
      <c r="G44" s="7">
        <v>68.56</v>
      </c>
      <c r="H44" s="7">
        <v>65.17</v>
      </c>
    </row>
    <row r="45" spans="1:8">
      <c r="A45" t="s">
        <v>154</v>
      </c>
      <c r="B45" t="s">
        <v>155</v>
      </c>
      <c r="D45" s="7"/>
      <c r="E45" s="7">
        <v>96.65</v>
      </c>
      <c r="F45" s="7">
        <v>96.49</v>
      </c>
      <c r="G45" s="7">
        <v>96.93</v>
      </c>
      <c r="H45" s="7">
        <v>93.22</v>
      </c>
    </row>
    <row r="46" spans="1:8">
      <c r="A46" t="s">
        <v>156</v>
      </c>
      <c r="B46" t="s">
        <v>157</v>
      </c>
      <c r="D46" s="7"/>
      <c r="E46" s="7">
        <v>55.56</v>
      </c>
      <c r="F46" s="7">
        <v>93.84</v>
      </c>
      <c r="G46" s="7">
        <v>75.849999999999994</v>
      </c>
      <c r="H46" s="7">
        <v>79.55</v>
      </c>
    </row>
    <row r="47" spans="1:8">
      <c r="A47" t="s">
        <v>158</v>
      </c>
      <c r="B47" t="s">
        <v>159</v>
      </c>
      <c r="D47" s="7"/>
      <c r="E47" s="7">
        <v>0.49</v>
      </c>
      <c r="F47" s="7">
        <v>-3.02</v>
      </c>
      <c r="G47" s="7">
        <v>-6</v>
      </c>
      <c r="H47" s="7">
        <v>-9.7100000000000009</v>
      </c>
    </row>
    <row r="48" spans="1:8">
      <c r="A48" t="s">
        <v>160</v>
      </c>
      <c r="D48" s="7"/>
      <c r="E48" s="7"/>
      <c r="F48" s="7"/>
      <c r="G48" s="7"/>
      <c r="H48" s="7"/>
    </row>
    <row r="49" spans="1:8">
      <c r="A49" t="s">
        <v>161</v>
      </c>
      <c r="B49" t="s">
        <v>162</v>
      </c>
      <c r="D49" s="7"/>
      <c r="E49" s="7">
        <v>0</v>
      </c>
      <c r="F49" s="7">
        <v>0</v>
      </c>
      <c r="G49" s="7">
        <v>0</v>
      </c>
      <c r="H49" s="7">
        <v>0</v>
      </c>
    </row>
    <row r="50" spans="1:8">
      <c r="A50" t="s">
        <v>163</v>
      </c>
      <c r="B50" t="s">
        <v>164</v>
      </c>
      <c r="D50" s="7"/>
      <c r="E50" s="7">
        <v>1.17</v>
      </c>
      <c r="F50" s="7">
        <v>0.54</v>
      </c>
      <c r="G50" s="7">
        <v>0.52</v>
      </c>
      <c r="H50" s="7">
        <v>0.53</v>
      </c>
    </row>
    <row r="51" spans="1:8">
      <c r="A51" s="8" t="s">
        <v>165</v>
      </c>
      <c r="B51" s="8" t="s">
        <v>166</v>
      </c>
      <c r="C51" s="9">
        <v>16</v>
      </c>
      <c r="D51" s="7"/>
      <c r="E51" s="7">
        <v>1.64</v>
      </c>
      <c r="F51" s="7">
        <v>1.67</v>
      </c>
      <c r="G51" s="7">
        <v>1.58</v>
      </c>
      <c r="H51" s="7">
        <v>1.64</v>
      </c>
    </row>
    <row r="52" spans="1:8">
      <c r="A52" t="s">
        <v>167</v>
      </c>
      <c r="B52" t="s">
        <v>168</v>
      </c>
      <c r="D52" s="7"/>
      <c r="E52" s="7">
        <v>4513.5600000000004</v>
      </c>
      <c r="F52" s="7">
        <v>5929.08</v>
      </c>
      <c r="G52" s="7">
        <v>5835.44</v>
      </c>
      <c r="H52" s="7">
        <v>5745.34</v>
      </c>
    </row>
    <row r="53" spans="1:8">
      <c r="A53" t="s">
        <v>169</v>
      </c>
      <c r="D53" s="7"/>
      <c r="E53" s="7">
        <v>0</v>
      </c>
      <c r="F53" s="7">
        <v>14.686698362288308</v>
      </c>
      <c r="G53" s="7">
        <v>47.814153814048623</v>
      </c>
      <c r="H53" s="7">
        <v>46.196621676224211</v>
      </c>
    </row>
    <row r="54" spans="1:8">
      <c r="A54" t="s">
        <v>170</v>
      </c>
      <c r="B54" t="s">
        <v>171</v>
      </c>
      <c r="D54" s="7"/>
      <c r="E54" s="7">
        <v>0</v>
      </c>
      <c r="F54" s="7">
        <v>14.686698362288308</v>
      </c>
      <c r="G54" s="7">
        <v>47.814153814048623</v>
      </c>
      <c r="H54" s="7">
        <v>46.196621676224211</v>
      </c>
    </row>
    <row r="55" spans="1:8">
      <c r="A55" t="s">
        <v>172</v>
      </c>
      <c r="B55" t="s">
        <v>173</v>
      </c>
      <c r="D55" s="7"/>
      <c r="E55" s="7">
        <v>0</v>
      </c>
      <c r="F55" s="7">
        <v>0</v>
      </c>
      <c r="G55" s="7">
        <v>0</v>
      </c>
      <c r="H55" s="7">
        <v>0</v>
      </c>
    </row>
    <row r="56" spans="1:8">
      <c r="A56" t="s">
        <v>174</v>
      </c>
      <c r="B56" t="s">
        <v>175</v>
      </c>
      <c r="D56" s="7"/>
      <c r="E56" s="7">
        <v>0</v>
      </c>
      <c r="F56" s="7">
        <v>49.609058433270825</v>
      </c>
      <c r="G56" s="7">
        <v>36.94972097019425</v>
      </c>
      <c r="H56" s="7">
        <v>23.620297112728178</v>
      </c>
    </row>
    <row r="57" spans="1:8">
      <c r="A57" t="s">
        <v>176</v>
      </c>
      <c r="B57" t="s">
        <v>177</v>
      </c>
      <c r="D57" s="7"/>
      <c r="E57" s="7">
        <v>0</v>
      </c>
      <c r="F57" s="7">
        <v>35.704243204440864</v>
      </c>
      <c r="G57" s="7">
        <v>15.236125215757124</v>
      </c>
      <c r="H57" s="7">
        <v>30.183081211047607</v>
      </c>
    </row>
    <row r="58" spans="1:8">
      <c r="A58" t="s">
        <v>178</v>
      </c>
      <c r="D58" s="7"/>
      <c r="E58" s="7"/>
      <c r="F58" s="7"/>
      <c r="G58" s="7"/>
      <c r="H58" s="7"/>
    </row>
    <row r="59" spans="1:8">
      <c r="A59" t="s">
        <v>179</v>
      </c>
      <c r="B59" t="s">
        <v>180</v>
      </c>
      <c r="D59" s="7"/>
      <c r="E59" s="7">
        <v>38.35</v>
      </c>
      <c r="F59" s="7">
        <v>100</v>
      </c>
      <c r="G59" s="7">
        <v>0</v>
      </c>
      <c r="H59" s="7">
        <v>0</v>
      </c>
    </row>
    <row r="60" spans="1:8">
      <c r="A60" t="s">
        <v>181</v>
      </c>
      <c r="B60" t="s">
        <v>182</v>
      </c>
      <c r="D60" s="7"/>
      <c r="E60" s="7"/>
      <c r="F60" s="7"/>
      <c r="G60" s="7">
        <v>0</v>
      </c>
      <c r="H60" s="7">
        <v>0</v>
      </c>
    </row>
    <row r="61" spans="1:8">
      <c r="A61" t="s">
        <v>183</v>
      </c>
      <c r="B61" t="s">
        <v>184</v>
      </c>
      <c r="D61" s="7"/>
      <c r="E61" s="7">
        <v>0</v>
      </c>
      <c r="F61" s="7">
        <v>0</v>
      </c>
      <c r="G61" s="7">
        <v>0</v>
      </c>
      <c r="H61" s="7">
        <v>0</v>
      </c>
    </row>
    <row r="62" spans="1:8">
      <c r="A62" s="8" t="s">
        <v>185</v>
      </c>
      <c r="B62" s="8" t="s">
        <v>186</v>
      </c>
      <c r="C62" s="9">
        <v>1.2</v>
      </c>
      <c r="D62" s="7"/>
      <c r="E62" s="7">
        <v>0.75</v>
      </c>
      <c r="F62" s="7">
        <v>0.71</v>
      </c>
      <c r="G62" s="7">
        <v>0</v>
      </c>
      <c r="H62" s="7">
        <v>0</v>
      </c>
    </row>
    <row r="63" spans="1:8">
      <c r="A63" t="s">
        <v>354</v>
      </c>
      <c r="B63" t="s">
        <v>355</v>
      </c>
      <c r="C63" s="7"/>
      <c r="D63" s="7"/>
      <c r="E63" s="7">
        <v>0</v>
      </c>
      <c r="F63" s="7">
        <v>0</v>
      </c>
      <c r="G63" s="7">
        <v>0</v>
      </c>
      <c r="H63" s="7">
        <v>0</v>
      </c>
    </row>
    <row r="64" spans="1:8">
      <c r="A64" t="s">
        <v>187</v>
      </c>
      <c r="D64" s="7"/>
      <c r="E64" s="7"/>
      <c r="F64" s="7"/>
      <c r="G64" s="7"/>
      <c r="H64" s="7"/>
    </row>
    <row r="65" spans="1:8">
      <c r="A65" s="8" t="s">
        <v>188</v>
      </c>
      <c r="B65" s="8" t="s">
        <v>189</v>
      </c>
      <c r="C65" s="9">
        <v>1</v>
      </c>
      <c r="D65" s="7"/>
      <c r="E65" s="7">
        <v>0.3</v>
      </c>
      <c r="F65" s="7">
        <v>7.0000000000000007E-2</v>
      </c>
      <c r="G65" s="7">
        <v>0.22</v>
      </c>
      <c r="H65" s="7">
        <v>0.04</v>
      </c>
    </row>
    <row r="66" spans="1:8">
      <c r="A66" s="8" t="s">
        <v>190</v>
      </c>
      <c r="B66" s="8" t="s">
        <v>191</v>
      </c>
      <c r="C66" s="9"/>
      <c r="D66" s="7"/>
      <c r="E66" s="7">
        <v>0</v>
      </c>
      <c r="F66" s="7">
        <v>0</v>
      </c>
      <c r="G66" s="7">
        <v>0</v>
      </c>
      <c r="H66" s="7">
        <v>0</v>
      </c>
    </row>
    <row r="67" spans="1:8">
      <c r="A67" s="8" t="s">
        <v>192</v>
      </c>
      <c r="B67" s="8" t="s">
        <v>193</v>
      </c>
      <c r="C67" s="9">
        <v>0.6</v>
      </c>
      <c r="D67" s="7"/>
      <c r="E67" s="7">
        <v>0</v>
      </c>
      <c r="F67" s="7">
        <v>0</v>
      </c>
      <c r="G67" s="7">
        <v>0</v>
      </c>
      <c r="H67" s="7">
        <v>0</v>
      </c>
    </row>
    <row r="68" spans="1:8">
      <c r="A68" t="s">
        <v>194</v>
      </c>
      <c r="D68" s="7"/>
      <c r="E68" s="7"/>
      <c r="F68" s="7"/>
      <c r="G68" s="7"/>
      <c r="H68" s="7"/>
    </row>
    <row r="69" spans="1:8">
      <c r="A69" t="s">
        <v>195</v>
      </c>
      <c r="B69" t="s">
        <v>196</v>
      </c>
      <c r="D69" s="7"/>
      <c r="E69" s="7">
        <v>89.44</v>
      </c>
      <c r="F69" s="30">
        <v>81.180000000000007</v>
      </c>
      <c r="G69" s="30">
        <v>84.92</v>
      </c>
      <c r="H69" s="30">
        <v>84.7</v>
      </c>
    </row>
    <row r="70" spans="1:8">
      <c r="A70" t="s">
        <v>197</v>
      </c>
      <c r="D70" s="7"/>
      <c r="E70" s="7"/>
      <c r="F70" s="7"/>
      <c r="G70" s="7"/>
      <c r="H70" s="7"/>
    </row>
    <row r="71" spans="1:8">
      <c r="A71" t="s">
        <v>198</v>
      </c>
      <c r="B71" t="s">
        <v>199</v>
      </c>
      <c r="D71" s="7"/>
      <c r="E71" s="30">
        <v>6.5</v>
      </c>
      <c r="F71" s="7">
        <v>6.1</v>
      </c>
      <c r="G71" s="7">
        <v>5.58</v>
      </c>
      <c r="H71" s="7">
        <v>7.85</v>
      </c>
    </row>
    <row r="72" spans="1:8">
      <c r="A72" t="s">
        <v>200</v>
      </c>
      <c r="B72" t="s">
        <v>201</v>
      </c>
      <c r="D72" s="7"/>
      <c r="E72" s="30">
        <v>7.62</v>
      </c>
      <c r="F72" s="7">
        <v>7.19</v>
      </c>
      <c r="G72" s="7">
        <v>7.34</v>
      </c>
      <c r="H72" s="7">
        <v>9.5500000000000007</v>
      </c>
    </row>
    <row r="73" spans="1:8">
      <c r="A73" t="s">
        <v>304</v>
      </c>
      <c r="D73" s="7"/>
      <c r="E73" s="7"/>
      <c r="F73" s="7"/>
      <c r="G73" s="7"/>
      <c r="H73" s="7"/>
    </row>
    <row r="74" spans="1:8">
      <c r="B74" t="s">
        <v>202</v>
      </c>
      <c r="D74" s="7"/>
      <c r="E74" s="7">
        <v>92.904468032427317</v>
      </c>
      <c r="F74" s="7">
        <v>92.72</v>
      </c>
      <c r="G74" s="7">
        <v>88.23</v>
      </c>
      <c r="H74" s="7">
        <v>89.11</v>
      </c>
    </row>
    <row r="75" spans="1:8">
      <c r="B75" t="s">
        <v>203</v>
      </c>
      <c r="D75" s="7"/>
      <c r="E75" s="7">
        <v>93.024116184705278</v>
      </c>
      <c r="F75" s="7">
        <v>93.02</v>
      </c>
      <c r="G75" s="7">
        <v>88.23</v>
      </c>
      <c r="H75" s="7">
        <v>90.56</v>
      </c>
    </row>
    <row r="76" spans="1:8">
      <c r="B76" t="s">
        <v>204</v>
      </c>
      <c r="D76" s="7"/>
      <c r="E76" s="7">
        <v>90.137933620391962</v>
      </c>
      <c r="F76" s="7">
        <v>77.91</v>
      </c>
      <c r="G76" s="7">
        <v>88.23</v>
      </c>
      <c r="H76" s="7">
        <v>78.349999999999994</v>
      </c>
    </row>
    <row r="77" spans="1:8">
      <c r="A77" s="8" t="s">
        <v>37</v>
      </c>
      <c r="B77" s="8"/>
      <c r="C77" s="9">
        <v>47</v>
      </c>
      <c r="D77" s="7"/>
      <c r="E77" s="7">
        <v>93.408964640839841</v>
      </c>
      <c r="F77" s="30">
        <v>89.53623017264826</v>
      </c>
      <c r="G77" s="30">
        <v>85.720802105121734</v>
      </c>
      <c r="H77" s="30">
        <v>87.21761296374369</v>
      </c>
    </row>
    <row r="78" spans="1:8">
      <c r="A78" s="31" t="s">
        <v>335</v>
      </c>
      <c r="B78" s="31"/>
      <c r="C78" s="63"/>
      <c r="D78" s="30"/>
      <c r="E78" s="30">
        <v>93.249280860063095</v>
      </c>
      <c r="F78" s="30">
        <v>89.215177600427424</v>
      </c>
      <c r="G78" s="30">
        <v>85.144139921395706</v>
      </c>
      <c r="H78" s="30">
        <v>86.473669730259047</v>
      </c>
    </row>
    <row r="79" spans="1:8">
      <c r="A79" t="s">
        <v>267</v>
      </c>
      <c r="D79" s="7"/>
      <c r="E79" s="7"/>
      <c r="F79" s="7"/>
      <c r="G79" s="7"/>
      <c r="H79" s="7"/>
    </row>
    <row r="80" spans="1:8">
      <c r="A80">
        <v>4</v>
      </c>
      <c r="B80" t="s">
        <v>205</v>
      </c>
      <c r="D80" s="7"/>
      <c r="E80" s="7">
        <v>4.8457215565687628</v>
      </c>
      <c r="F80" s="30">
        <v>4.4945008460236888</v>
      </c>
      <c r="G80" s="30">
        <v>14.38674266413342</v>
      </c>
      <c r="H80" s="30">
        <v>13.783523880756491</v>
      </c>
    </row>
    <row r="81" spans="1:8">
      <c r="A81">
        <v>9</v>
      </c>
      <c r="B81" t="s">
        <v>347</v>
      </c>
      <c r="D81" s="7"/>
      <c r="E81" s="7">
        <v>6.6376842328491144</v>
      </c>
      <c r="F81" s="30">
        <v>6.0279187817258881</v>
      </c>
      <c r="G81" s="30">
        <v>8.3386109351910509</v>
      </c>
      <c r="H81" s="30">
        <v>8.9966876803077245</v>
      </c>
    </row>
    <row r="82" spans="1:8">
      <c r="A82">
        <v>10</v>
      </c>
      <c r="B82" t="s">
        <v>206</v>
      </c>
      <c r="D82" s="7"/>
      <c r="E82" s="7">
        <v>6.0120877955678083</v>
      </c>
      <c r="F82" s="30">
        <v>6.7258883248730967</v>
      </c>
      <c r="G82" s="30">
        <v>7.5786362676799666</v>
      </c>
      <c r="H82" s="30">
        <v>7.6931296078640878</v>
      </c>
    </row>
    <row r="83" spans="1:8">
      <c r="A83">
        <v>12</v>
      </c>
      <c r="B83" t="s">
        <v>207</v>
      </c>
      <c r="D83" s="7"/>
      <c r="E83" s="7">
        <v>5.8954511716679026</v>
      </c>
      <c r="F83" s="30">
        <v>6.313451776649746</v>
      </c>
      <c r="G83" s="30">
        <v>6.4808950812750687</v>
      </c>
      <c r="H83" s="30">
        <v>7.1054599850411373</v>
      </c>
    </row>
    <row r="84" spans="1:8">
      <c r="A84">
        <v>13</v>
      </c>
      <c r="B84" t="s">
        <v>356</v>
      </c>
      <c r="D84" s="7"/>
      <c r="E84" s="7">
        <v>18.630049835648393</v>
      </c>
      <c r="F84" s="30">
        <v>16.83587140439932</v>
      </c>
      <c r="G84" s="30">
        <v>20.941524171416511</v>
      </c>
      <c r="H84" s="30">
        <v>22.694732343199057</v>
      </c>
    </row>
    <row r="85" spans="1:8">
      <c r="A85" t="s">
        <v>208</v>
      </c>
      <c r="D85" s="7"/>
      <c r="E85" s="7"/>
      <c r="F85" s="7"/>
      <c r="G85" s="7"/>
      <c r="H85" s="7"/>
    </row>
    <row r="86" spans="1:8">
      <c r="A86">
        <v>4</v>
      </c>
      <c r="B86" t="s">
        <v>205</v>
      </c>
      <c r="D86" s="7"/>
      <c r="E86" s="7">
        <v>96.67</v>
      </c>
      <c r="F86" s="7">
        <v>96.39</v>
      </c>
      <c r="G86" s="7">
        <v>94.51</v>
      </c>
      <c r="H86" s="7">
        <v>93.8</v>
      </c>
    </row>
    <row r="87" spans="1:8">
      <c r="A87">
        <v>9</v>
      </c>
      <c r="B87" t="s">
        <v>347</v>
      </c>
      <c r="D87" s="7"/>
      <c r="E87" s="7">
        <v>87.7</v>
      </c>
      <c r="F87" s="7">
        <v>86.8</v>
      </c>
      <c r="G87" s="7">
        <v>82.49</v>
      </c>
      <c r="H87" s="7">
        <v>86.99</v>
      </c>
    </row>
    <row r="88" spans="1:8">
      <c r="A88">
        <v>10</v>
      </c>
      <c r="B88" t="s">
        <v>206</v>
      </c>
      <c r="D88" s="7"/>
      <c r="E88" s="7">
        <v>53.41</v>
      </c>
      <c r="F88" s="7">
        <v>68.760000000000005</v>
      </c>
      <c r="G88" s="7">
        <v>62.61</v>
      </c>
      <c r="H88" s="7">
        <v>62.79</v>
      </c>
    </row>
    <row r="89" spans="1:8">
      <c r="A89">
        <v>12</v>
      </c>
      <c r="B89" t="s">
        <v>207</v>
      </c>
      <c r="D89" s="7"/>
      <c r="E89" s="7">
        <v>89.71</v>
      </c>
      <c r="F89" s="7">
        <v>88.43</v>
      </c>
      <c r="G89" s="7">
        <v>90.09</v>
      </c>
      <c r="H89" s="7">
        <v>82.81</v>
      </c>
    </row>
    <row r="90" spans="1:8">
      <c r="A90">
        <v>13</v>
      </c>
      <c r="B90" t="s">
        <v>356</v>
      </c>
      <c r="D90" s="7"/>
      <c r="E90" s="7">
        <v>81.459999999999994</v>
      </c>
      <c r="F90" s="7">
        <v>95.81</v>
      </c>
      <c r="G90" s="7">
        <v>85.96</v>
      </c>
      <c r="H90" s="7">
        <v>91.56</v>
      </c>
    </row>
    <row r="91" spans="1:8">
      <c r="B91" s="68" t="s">
        <v>305</v>
      </c>
      <c r="D91" s="7"/>
      <c r="E91" s="7"/>
      <c r="F91" s="7"/>
      <c r="G91" s="7"/>
      <c r="H91" s="7"/>
    </row>
    <row r="92" spans="1:8">
      <c r="B92" t="s">
        <v>110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>
      <c r="B93" t="s">
        <v>129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>
      <c r="B94" t="s">
        <v>159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>
      <c r="B95" t="s">
        <v>168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>
      <c r="D96" s="7"/>
      <c r="E96" s="7"/>
      <c r="F96" s="7"/>
      <c r="G96" s="7"/>
      <c r="H96" s="7"/>
    </row>
    <row r="97" spans="2:8">
      <c r="B97" s="39" t="s">
        <v>302</v>
      </c>
      <c r="D97" s="7"/>
      <c r="E97" s="7"/>
      <c r="F97" s="7"/>
      <c r="G97" s="7"/>
      <c r="H97" s="7"/>
    </row>
    <row r="98" spans="2:8">
      <c r="D98" s="7"/>
      <c r="E98" s="7"/>
      <c r="F98" s="7"/>
      <c r="G98" s="7"/>
      <c r="H98" s="7"/>
    </row>
    <row r="99" spans="2:8">
      <c r="D99" s="7"/>
      <c r="E99" s="7"/>
      <c r="F99" s="7"/>
      <c r="G99" s="7"/>
      <c r="H99" s="7"/>
    </row>
    <row r="100" spans="2:8">
      <c r="D100" s="7"/>
      <c r="E100" s="7"/>
      <c r="F100" s="7"/>
      <c r="G100" s="7"/>
      <c r="H100" s="7"/>
    </row>
    <row r="101" spans="2:8">
      <c r="D101" s="7"/>
      <c r="E101" s="7"/>
      <c r="F101" s="7"/>
      <c r="G101" s="7"/>
      <c r="H101" s="7"/>
    </row>
    <row r="102" spans="2:8">
      <c r="D102" s="7"/>
      <c r="E102" s="7"/>
      <c r="F102" s="7"/>
      <c r="G102" s="7"/>
      <c r="H102" s="7"/>
    </row>
    <row r="103" spans="2:8">
      <c r="D103" s="7"/>
      <c r="E103" s="7"/>
      <c r="F103" s="7"/>
      <c r="G103" s="7"/>
      <c r="H103" s="7"/>
    </row>
    <row r="104" spans="2:8">
      <c r="D104" s="7"/>
      <c r="E104" s="7"/>
      <c r="F104" s="7"/>
      <c r="G104" s="7"/>
      <c r="H104" s="7"/>
    </row>
    <row r="105" spans="2:8">
      <c r="D105" s="7"/>
      <c r="E105" s="7"/>
      <c r="F105" s="7"/>
      <c r="G105" s="7"/>
      <c r="H105" s="7"/>
    </row>
    <row r="106" spans="2:8">
      <c r="D106" s="7"/>
      <c r="E106" s="7"/>
      <c r="F106" s="7"/>
      <c r="G106" s="7"/>
      <c r="H106" s="7"/>
    </row>
    <row r="107" spans="2:8">
      <c r="D107" s="7"/>
      <c r="E107" s="7"/>
      <c r="F107" s="7"/>
      <c r="G107" s="7"/>
      <c r="H107" s="7"/>
    </row>
    <row r="108" spans="2:8">
      <c r="D108" s="7"/>
      <c r="E108" s="7"/>
      <c r="F108" s="7"/>
      <c r="G108" s="7"/>
      <c r="H108" s="7"/>
    </row>
    <row r="109" spans="2:8">
      <c r="D109" s="7"/>
      <c r="E109" s="7"/>
      <c r="F109" s="7"/>
      <c r="G109" s="7"/>
      <c r="H109" s="7"/>
    </row>
    <row r="110" spans="2:8">
      <c r="D110" s="7"/>
      <c r="E110" s="7"/>
      <c r="F110" s="7"/>
      <c r="G110" s="7"/>
      <c r="H110" s="7"/>
    </row>
    <row r="111" spans="2:8">
      <c r="D111" s="7"/>
      <c r="E111" s="7"/>
      <c r="F111" s="7"/>
      <c r="G111" s="7"/>
      <c r="H111" s="7"/>
    </row>
    <row r="112" spans="2:8">
      <c r="D112" s="7"/>
      <c r="E112" s="7"/>
      <c r="F112" s="7"/>
      <c r="G112" s="7"/>
      <c r="H112" s="7"/>
    </row>
    <row r="113" spans="2:8">
      <c r="D113" s="7"/>
      <c r="E113" s="7"/>
      <c r="F113" s="7"/>
      <c r="G113" s="7"/>
      <c r="H113" s="7"/>
    </row>
    <row r="114" spans="2:8">
      <c r="D114" s="7"/>
      <c r="E114" s="7"/>
      <c r="F114" s="7"/>
      <c r="G114" s="7"/>
      <c r="H114" s="7"/>
    </row>
    <row r="115" spans="2:8">
      <c r="D115" s="7"/>
      <c r="E115" s="7"/>
      <c r="F115" s="7"/>
      <c r="G115" s="7"/>
      <c r="H115" s="7"/>
    </row>
    <row r="116" spans="2:8">
      <c r="D116" s="7"/>
      <c r="E116" s="7"/>
      <c r="F116" s="7"/>
      <c r="G116" s="7"/>
      <c r="H116" s="7"/>
    </row>
    <row r="117" spans="2:8">
      <c r="D117" s="7"/>
      <c r="E117" s="7"/>
      <c r="F117" s="7"/>
      <c r="G117" s="7"/>
      <c r="H117" s="7"/>
    </row>
    <row r="118" spans="2:8">
      <c r="B118" s="39" t="s">
        <v>303</v>
      </c>
      <c r="D118" s="7"/>
      <c r="E118" s="7"/>
      <c r="F118" s="7"/>
      <c r="G118" s="7"/>
      <c r="H118" s="7"/>
    </row>
    <row r="119" spans="2:8">
      <c r="D119" s="7"/>
      <c r="E119" s="7"/>
      <c r="F119" s="7"/>
      <c r="G119" s="7"/>
      <c r="H119" s="7"/>
    </row>
    <row r="120" spans="2:8">
      <c r="D120" s="7"/>
      <c r="E120" s="7"/>
      <c r="F120" s="7"/>
      <c r="G120" s="7"/>
      <c r="H120" s="7"/>
    </row>
    <row r="121" spans="2:8">
      <c r="D121" s="7"/>
      <c r="E121" s="7"/>
      <c r="F121" s="7"/>
      <c r="G121" s="7"/>
      <c r="H121" s="7"/>
    </row>
    <row r="122" spans="2:8">
      <c r="D122" s="7"/>
      <c r="E122" s="7"/>
      <c r="F122" s="7"/>
      <c r="G122" s="7"/>
      <c r="H122" s="7"/>
    </row>
    <row r="123" spans="2:8">
      <c r="D123" s="7"/>
      <c r="E123" s="7"/>
      <c r="F123" s="7"/>
      <c r="G123" s="7"/>
      <c r="H123" s="7"/>
    </row>
    <row r="124" spans="2:8">
      <c r="D124" s="7"/>
      <c r="E124" s="7"/>
      <c r="F124" s="7"/>
      <c r="G124" s="7"/>
      <c r="H124" s="7"/>
    </row>
    <row r="125" spans="2:8">
      <c r="D125" s="7"/>
      <c r="E125" s="7"/>
      <c r="F125" s="7"/>
      <c r="G125" s="7"/>
      <c r="H125" s="7"/>
    </row>
    <row r="126" spans="2:8">
      <c r="D126" s="7"/>
      <c r="E126" s="7"/>
      <c r="F126" s="7"/>
      <c r="G126" s="7"/>
      <c r="H126" s="7"/>
    </row>
    <row r="127" spans="2:8">
      <c r="D127" s="7"/>
      <c r="E127" s="7"/>
      <c r="F127" s="7"/>
      <c r="G127" s="7"/>
      <c r="H127" s="7"/>
    </row>
    <row r="128" spans="2:8">
      <c r="D128" s="7"/>
      <c r="E128" s="7"/>
      <c r="F128" s="7"/>
      <c r="G128" s="7"/>
      <c r="H128" s="7"/>
    </row>
    <row r="129" spans="2:8">
      <c r="D129" s="7"/>
      <c r="E129" s="7"/>
      <c r="F129" s="7"/>
      <c r="G129" s="7"/>
      <c r="H129" s="7"/>
    </row>
    <row r="130" spans="2:8">
      <c r="D130" s="7"/>
      <c r="E130" s="7"/>
      <c r="F130" s="7"/>
      <c r="G130" s="7"/>
      <c r="H130" s="7"/>
    </row>
    <row r="131" spans="2:8">
      <c r="D131" s="7"/>
      <c r="E131" s="7"/>
      <c r="F131" s="7"/>
      <c r="G131" s="7"/>
      <c r="H131" s="7"/>
    </row>
    <row r="132" spans="2:8">
      <c r="D132" s="7"/>
      <c r="E132" s="7"/>
      <c r="F132" s="7"/>
      <c r="G132" s="7"/>
      <c r="H132" s="7"/>
    </row>
    <row r="133" spans="2:8">
      <c r="D133" s="7"/>
      <c r="E133" s="7"/>
      <c r="F133" s="7"/>
      <c r="G133" s="7"/>
      <c r="H133" s="7"/>
    </row>
    <row r="134" spans="2:8">
      <c r="D134" s="7"/>
      <c r="E134" s="7"/>
      <c r="F134" s="7"/>
      <c r="G134" s="7"/>
      <c r="H134" s="7"/>
    </row>
    <row r="135" spans="2:8">
      <c r="D135" s="7"/>
      <c r="E135" s="7"/>
      <c r="F135" s="7"/>
      <c r="G135" s="7"/>
      <c r="H135" s="7"/>
    </row>
    <row r="136" spans="2:8">
      <c r="D136" s="7"/>
      <c r="E136" s="7"/>
      <c r="F136" s="7"/>
      <c r="G136" s="7"/>
      <c r="H136" s="7"/>
    </row>
    <row r="137" spans="2:8">
      <c r="D137" s="7"/>
      <c r="E137" s="7"/>
      <c r="F137" s="7"/>
      <c r="G137" s="7"/>
      <c r="H137" s="7"/>
    </row>
    <row r="138" spans="2:8">
      <c r="D138" s="7"/>
      <c r="E138" s="7"/>
      <c r="F138" s="7"/>
      <c r="G138" s="7"/>
      <c r="H138" s="7"/>
    </row>
    <row r="139" spans="2:8">
      <c r="B139" s="39" t="s">
        <v>159</v>
      </c>
      <c r="D139" s="7"/>
      <c r="E139" s="7"/>
      <c r="F139" s="7"/>
      <c r="G139" s="7"/>
      <c r="H139" s="7"/>
    </row>
    <row r="140" spans="2:8">
      <c r="D140" s="7"/>
      <c r="E140" s="7"/>
      <c r="F140" s="7"/>
      <c r="G140" s="7"/>
      <c r="H140" s="7"/>
    </row>
    <row r="141" spans="2:8">
      <c r="D141" s="7"/>
      <c r="E141" s="7"/>
      <c r="F141" s="7"/>
      <c r="G141" s="7"/>
      <c r="H141" s="7"/>
    </row>
    <row r="142" spans="2:8">
      <c r="D142" s="7"/>
      <c r="E142" s="7"/>
      <c r="F142" s="7"/>
      <c r="G142" s="7"/>
      <c r="H142" s="7"/>
    </row>
    <row r="143" spans="2:8">
      <c r="D143" s="7"/>
      <c r="E143" s="7"/>
      <c r="F143" s="7"/>
      <c r="G143" s="7"/>
      <c r="H143" s="7"/>
    </row>
    <row r="144" spans="2:8">
      <c r="D144" s="7"/>
      <c r="E144" s="7"/>
      <c r="F144" s="7"/>
      <c r="G144" s="7"/>
      <c r="H144" s="7"/>
    </row>
    <row r="145" spans="2:8">
      <c r="D145" s="7"/>
      <c r="E145" s="7"/>
      <c r="F145" s="7"/>
      <c r="G145" s="7"/>
      <c r="H145" s="7"/>
    </row>
    <row r="146" spans="2:8">
      <c r="D146" s="7"/>
      <c r="E146" s="7"/>
      <c r="F146" s="7"/>
      <c r="G146" s="7"/>
      <c r="H146" s="7"/>
    </row>
    <row r="147" spans="2:8">
      <c r="D147" s="7"/>
      <c r="E147" s="7"/>
      <c r="F147" s="7"/>
      <c r="G147" s="7"/>
      <c r="H147" s="7"/>
    </row>
    <row r="148" spans="2:8">
      <c r="D148" s="7"/>
      <c r="E148" s="7"/>
      <c r="F148" s="7"/>
      <c r="G148" s="7"/>
      <c r="H148" s="7"/>
    </row>
    <row r="149" spans="2:8">
      <c r="D149" s="7"/>
      <c r="E149" s="7"/>
      <c r="F149" s="7"/>
      <c r="G149" s="7"/>
      <c r="H149" s="7"/>
    </row>
    <row r="150" spans="2:8">
      <c r="D150" s="7"/>
      <c r="E150" s="7"/>
      <c r="F150" s="7"/>
      <c r="G150" s="7"/>
      <c r="H150" s="7"/>
    </row>
    <row r="151" spans="2:8">
      <c r="D151" s="7"/>
      <c r="E151" s="7"/>
      <c r="F151" s="7"/>
      <c r="G151" s="7"/>
      <c r="H151" s="7"/>
    </row>
    <row r="152" spans="2:8">
      <c r="D152" s="7"/>
      <c r="E152" s="7"/>
      <c r="F152" s="7"/>
      <c r="G152" s="7"/>
      <c r="H152" s="7"/>
    </row>
    <row r="153" spans="2:8">
      <c r="D153" s="7"/>
      <c r="E153" s="7"/>
      <c r="F153" s="7"/>
      <c r="G153" s="7"/>
      <c r="H153" s="7"/>
    </row>
    <row r="154" spans="2:8">
      <c r="D154" s="7"/>
      <c r="E154" s="7"/>
      <c r="F154" s="7"/>
      <c r="G154" s="7"/>
      <c r="H154" s="7"/>
    </row>
    <row r="155" spans="2:8">
      <c r="D155" s="7"/>
      <c r="E155" s="7"/>
      <c r="F155" s="7"/>
      <c r="G155" s="7"/>
      <c r="H155" s="7"/>
    </row>
    <row r="156" spans="2:8">
      <c r="D156" s="7"/>
      <c r="E156" s="7"/>
      <c r="F156" s="7"/>
      <c r="G156" s="7"/>
      <c r="H156" s="7"/>
    </row>
    <row r="157" spans="2:8">
      <c r="D157" s="7"/>
      <c r="E157" s="7"/>
      <c r="F157" s="7"/>
      <c r="G157" s="7"/>
      <c r="H157" s="7"/>
    </row>
    <row r="158" spans="2:8">
      <c r="D158" s="7"/>
      <c r="E158" s="7"/>
      <c r="F158" s="7"/>
      <c r="G158" s="7"/>
      <c r="H158" s="7"/>
    </row>
    <row r="159" spans="2:8">
      <c r="D159" s="7"/>
      <c r="E159" s="7"/>
      <c r="F159" s="7"/>
      <c r="G159" s="7"/>
      <c r="H159" s="7"/>
    </row>
    <row r="160" spans="2:8">
      <c r="B160" s="39" t="s">
        <v>168</v>
      </c>
      <c r="D160" s="7"/>
      <c r="E160" s="7"/>
      <c r="F160" s="7"/>
      <c r="G160" s="7"/>
      <c r="H160" s="7"/>
    </row>
    <row r="161" spans="4:8">
      <c r="D161" s="7"/>
      <c r="E161" s="7"/>
      <c r="F161" s="7"/>
      <c r="G161" s="7"/>
      <c r="H161" s="7"/>
    </row>
    <row r="162" spans="4:8">
      <c r="D162" s="7"/>
      <c r="E162" s="7"/>
      <c r="F162" s="7"/>
      <c r="G162" s="7"/>
      <c r="H162" s="7"/>
    </row>
    <row r="163" spans="4:8">
      <c r="D163" s="7"/>
      <c r="E163" s="7"/>
      <c r="F163" s="7"/>
      <c r="G163" s="7"/>
      <c r="H163" s="7"/>
    </row>
    <row r="164" spans="4:8">
      <c r="D164" s="7"/>
      <c r="E164" s="7"/>
      <c r="F164" s="7"/>
      <c r="G164" s="7"/>
      <c r="H164" s="7"/>
    </row>
    <row r="165" spans="4:8">
      <c r="D165" s="7"/>
      <c r="E165" s="7"/>
      <c r="F165" s="7"/>
      <c r="G165" s="7"/>
      <c r="H165" s="7"/>
    </row>
    <row r="166" spans="4:8">
      <c r="D166" s="7"/>
      <c r="E166" s="7"/>
      <c r="F166" s="7"/>
      <c r="G166" s="7"/>
      <c r="H166" s="7"/>
    </row>
    <row r="167" spans="4:8">
      <c r="D167" s="7"/>
      <c r="E167" s="7"/>
      <c r="F167" s="7"/>
      <c r="G167" s="7"/>
      <c r="H167" s="7"/>
    </row>
    <row r="168" spans="4:8">
      <c r="D168" s="7"/>
      <c r="E168" s="7"/>
      <c r="F168" s="7"/>
      <c r="G168" s="7"/>
      <c r="H168" s="7"/>
    </row>
    <row r="169" spans="4:8">
      <c r="D169" s="7"/>
      <c r="E169" s="7"/>
      <c r="F169" s="7"/>
      <c r="G169" s="7"/>
      <c r="H169" s="7"/>
    </row>
    <row r="170" spans="4:8">
      <c r="D170" s="7"/>
      <c r="E170" s="7"/>
      <c r="F170" s="7"/>
      <c r="G170" s="7"/>
      <c r="H170" s="7"/>
    </row>
    <row r="171" spans="4:8">
      <c r="D171" s="7"/>
      <c r="E171" s="7"/>
      <c r="F171" s="7"/>
      <c r="G171" s="7"/>
      <c r="H171" s="7"/>
    </row>
    <row r="172" spans="4:8">
      <c r="D172" s="7"/>
      <c r="E172" s="7"/>
      <c r="F172" s="7"/>
      <c r="G172" s="7"/>
      <c r="H172" s="7"/>
    </row>
    <row r="173" spans="4:8">
      <c r="D173" s="7"/>
      <c r="E173" s="7"/>
      <c r="F173" s="7"/>
      <c r="G173" s="7"/>
      <c r="H173" s="7"/>
    </row>
    <row r="174" spans="4:8">
      <c r="D174" s="7"/>
      <c r="E174" s="7"/>
      <c r="F174" s="7"/>
      <c r="G174" s="7"/>
      <c r="H174" s="7"/>
    </row>
    <row r="175" spans="4:8">
      <c r="D175" s="7"/>
      <c r="E175" s="7"/>
      <c r="F175" s="7"/>
      <c r="G175" s="7"/>
      <c r="H175" s="7"/>
    </row>
    <row r="176" spans="4:8">
      <c r="D176" s="7"/>
      <c r="E176" s="7"/>
      <c r="F176" s="7"/>
      <c r="G176" s="7"/>
      <c r="H176" s="7"/>
    </row>
    <row r="177" spans="2:8">
      <c r="D177" s="7"/>
      <c r="E177" s="7"/>
      <c r="F177" s="7"/>
      <c r="G177" s="7"/>
      <c r="H177" s="7"/>
    </row>
    <row r="178" spans="2:8">
      <c r="D178" s="7"/>
      <c r="E178" s="7"/>
      <c r="F178" s="7"/>
      <c r="G178" s="7"/>
      <c r="H178" s="7"/>
    </row>
    <row r="179" spans="2:8">
      <c r="D179" s="7"/>
      <c r="E179" s="7"/>
      <c r="F179" s="7"/>
      <c r="G179" s="7"/>
      <c r="H179" s="7"/>
    </row>
    <row r="180" spans="2:8">
      <c r="D180" s="7"/>
      <c r="E180" s="7"/>
      <c r="F180" s="7"/>
      <c r="G180" s="7"/>
      <c r="H180" s="7"/>
    </row>
    <row r="181" spans="2:8">
      <c r="B181" s="39" t="s">
        <v>301</v>
      </c>
    </row>
    <row r="182" spans="2:8">
      <c r="E182" s="31"/>
    </row>
    <row r="202" spans="2:2">
      <c r="B202" s="39" t="s">
        <v>267</v>
      </c>
    </row>
    <row r="221" spans="2:2">
      <c r="B221" s="39" t="s">
        <v>208</v>
      </c>
    </row>
  </sheetData>
  <mergeCells count="1">
    <mergeCell ref="A1:B1"/>
  </mergeCells>
  <conditionalFormatting sqref="D3">
    <cfRule type="cellIs" dxfId="34" priority="28" operator="greaterThan">
      <formula>$C3</formula>
    </cfRule>
  </conditionalFormatting>
  <conditionalFormatting sqref="D12">
    <cfRule type="cellIs" dxfId="33" priority="26" operator="lessThan">
      <formula>$C12</formula>
    </cfRule>
  </conditionalFormatting>
  <conditionalFormatting sqref="D15:H15">
    <cfRule type="cellIs" dxfId="32" priority="24" operator="greaterThan">
      <formula>$C$15</formula>
    </cfRule>
  </conditionalFormatting>
  <conditionalFormatting sqref="E3:H3">
    <cfRule type="cellIs" dxfId="31" priority="20" operator="greaterThan">
      <formula>$C3</formula>
    </cfRule>
  </conditionalFormatting>
  <conditionalFormatting sqref="D51:H51">
    <cfRule type="cellIs" dxfId="30" priority="19" operator="greaterThan">
      <formula>$C51</formula>
    </cfRule>
  </conditionalFormatting>
  <conditionalFormatting sqref="D62:H63">
    <cfRule type="cellIs" dxfId="29" priority="18" operator="greaterThan">
      <formula>$C62</formula>
    </cfRule>
  </conditionalFormatting>
  <conditionalFormatting sqref="D65:H65">
    <cfRule type="cellIs" dxfId="28" priority="17" operator="greaterThan">
      <formula>$C65</formula>
    </cfRule>
  </conditionalFormatting>
  <conditionalFormatting sqref="E12:H12">
    <cfRule type="cellIs" dxfId="27" priority="16" operator="lessThan">
      <formula>$C12</formula>
    </cfRule>
  </conditionalFormatting>
  <conditionalFormatting sqref="D77:G78">
    <cfRule type="cellIs" dxfId="26" priority="15" operator="lessThan">
      <formula>$C77</formula>
    </cfRule>
  </conditionalFormatting>
  <conditionalFormatting sqref="E77:H78">
    <cfRule type="cellIs" dxfId="25" priority="14" operator="lessThan">
      <formula>$C77</formula>
    </cfRule>
  </conditionalFormatting>
  <conditionalFormatting sqref="D66">
    <cfRule type="expression" dxfId="24" priority="5">
      <formula>D$66+D$67&gt;=$C$67</formula>
    </cfRule>
  </conditionalFormatting>
  <conditionalFormatting sqref="E66:H66">
    <cfRule type="expression" dxfId="23" priority="4">
      <formula>E$66+E$67&gt;=$C$67</formula>
    </cfRule>
  </conditionalFormatting>
  <conditionalFormatting sqref="D67">
    <cfRule type="expression" dxfId="22" priority="3">
      <formula>D$66+D$67&gt;=$C$67</formula>
    </cfRule>
  </conditionalFormatting>
  <conditionalFormatting sqref="E67:H67">
    <cfRule type="expression" dxfId="21" priority="2">
      <formula>E$66+E$67&gt;=$C$67</formula>
    </cfRule>
  </conditionalFormatting>
  <conditionalFormatting sqref="C63">
    <cfRule type="cellIs" dxfId="20" priority="1" operator="greaterThan">
      <formula>$C63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2022-01-22T19:48:55Z</dcterms:modified>
</cp:coreProperties>
</file>