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lanci\rendiconti\Regioni\"/>
    </mc:Choice>
  </mc:AlternateContent>
  <bookViews>
    <workbookView xWindow="240" yWindow="48" windowWidth="20112" windowHeight="7992" firstSheet="3" activeTab="7"/>
  </bookViews>
  <sheets>
    <sheet name="Entrate_Uscite" sheetId="2" r:id="rId1"/>
    <sheet name="Tav_Entrate" sheetId="7" r:id="rId2"/>
    <sheet name="Tav_Uscite" sheetId="8" r:id="rId3"/>
    <sheet name="Tav_Saldi" sheetId="9" r:id="rId4"/>
    <sheet name="Risultato_amministrazione" sheetId="1" r:id="rId5"/>
    <sheet name="Conto_economico" sheetId="6" r:id="rId6"/>
    <sheet name="Tav_contoeconomico" sheetId="10" r:id="rId7"/>
    <sheet name="Stato_patrimoniale" sheetId="5" r:id="rId8"/>
    <sheet name="Piano_indicatori" sheetId="4" r:id="rId9"/>
    <sheet name="Tav_indicatori" sheetId="12" r:id="rId10"/>
    <sheet name="Popolazione" sheetId="13" r:id="rId11"/>
  </sheets>
  <calcPr calcId="152511"/>
</workbook>
</file>

<file path=xl/calcChain.xml><?xml version="1.0" encoding="utf-8"?>
<calcChain xmlns="http://schemas.openxmlformats.org/spreadsheetml/2006/main">
  <c r="I15" i="5" l="1"/>
  <c r="I29" i="5"/>
  <c r="X55" i="2" l="1"/>
  <c r="W55" i="2"/>
  <c r="X54" i="2"/>
  <c r="W54" i="2"/>
  <c r="X53" i="2"/>
  <c r="W53" i="2"/>
  <c r="X52" i="2"/>
  <c r="W52" i="2"/>
  <c r="X51" i="2"/>
  <c r="W51" i="2"/>
  <c r="X50" i="2"/>
  <c r="W50" i="2"/>
  <c r="W20" i="2"/>
  <c r="W21" i="2" s="1"/>
  <c r="X16" i="2"/>
  <c r="W16" i="2"/>
  <c r="X15" i="2"/>
  <c r="W15" i="2"/>
  <c r="X14" i="2"/>
  <c r="X20" i="2" s="1"/>
  <c r="X21" i="2" s="1"/>
  <c r="W14" i="2"/>
  <c r="K27" i="6" l="1"/>
  <c r="K26" i="6"/>
  <c r="K25" i="6"/>
  <c r="K24" i="6"/>
  <c r="K23" i="6"/>
  <c r="K22" i="6"/>
  <c r="K20" i="6"/>
  <c r="K19" i="6"/>
  <c r="K18" i="6"/>
  <c r="K17" i="6"/>
  <c r="K16" i="6"/>
  <c r="K15" i="6"/>
  <c r="K14" i="6"/>
  <c r="K13" i="6"/>
  <c r="K12" i="6"/>
  <c r="K11" i="6"/>
  <c r="K9" i="6"/>
  <c r="K8" i="6"/>
  <c r="K7" i="6"/>
  <c r="K6" i="6"/>
  <c r="K5" i="6"/>
  <c r="K4" i="6"/>
  <c r="K3" i="6"/>
  <c r="K2" i="6"/>
  <c r="K28" i="8"/>
  <c r="K26" i="8"/>
  <c r="K25" i="8"/>
  <c r="K23" i="8"/>
  <c r="K18" i="8"/>
  <c r="K17" i="8"/>
  <c r="K16" i="8"/>
  <c r="K7" i="8"/>
  <c r="K18" i="7"/>
  <c r="K17" i="7"/>
  <c r="K13" i="7"/>
  <c r="K12" i="7"/>
  <c r="Z60" i="2"/>
  <c r="AA55" i="2"/>
  <c r="Z55" i="2"/>
  <c r="AA54" i="2"/>
  <c r="Z54" i="2"/>
  <c r="AA53" i="2"/>
  <c r="Z53" i="2"/>
  <c r="AA52" i="2"/>
  <c r="Z52" i="2"/>
  <c r="AA51" i="2"/>
  <c r="Z51" i="2"/>
  <c r="AA50" i="2"/>
  <c r="Z50" i="2"/>
  <c r="AA49" i="2"/>
  <c r="Z49" i="2"/>
  <c r="AA48" i="2"/>
  <c r="Z48" i="2"/>
  <c r="AA47" i="2"/>
  <c r="Z47" i="2"/>
  <c r="AA46" i="2"/>
  <c r="Z46" i="2"/>
  <c r="AA45" i="2"/>
  <c r="Z45" i="2"/>
  <c r="AA44" i="2"/>
  <c r="Z44" i="2"/>
  <c r="AA43" i="2"/>
  <c r="Z43" i="2"/>
  <c r="AA42" i="2"/>
  <c r="Z42" i="2"/>
  <c r="AA41" i="2"/>
  <c r="Z41" i="2"/>
  <c r="AA40" i="2"/>
  <c r="Z40" i="2"/>
  <c r="AA39" i="2"/>
  <c r="Z39" i="2"/>
  <c r="AA38" i="2"/>
  <c r="Z38" i="2"/>
  <c r="AA37" i="2"/>
  <c r="Z37" i="2"/>
  <c r="AA36" i="2"/>
  <c r="Z36" i="2"/>
  <c r="AA35" i="2"/>
  <c r="Z35" i="2"/>
  <c r="AA34" i="2"/>
  <c r="Z34" i="2"/>
  <c r="AA33" i="2"/>
  <c r="Z33" i="2"/>
  <c r="AA32" i="2"/>
  <c r="Z32" i="2"/>
  <c r="AA31" i="2"/>
  <c r="Z31" i="2"/>
  <c r="AA30" i="2"/>
  <c r="Z30" i="2"/>
  <c r="AA29" i="2"/>
  <c r="Z29" i="2"/>
  <c r="AA28" i="2"/>
  <c r="Z28" i="2"/>
  <c r="AA27" i="2"/>
  <c r="Z27" i="2"/>
  <c r="AA26" i="2"/>
  <c r="Z26" i="2"/>
  <c r="AA25" i="2"/>
  <c r="Z25" i="2"/>
  <c r="AA24" i="2"/>
  <c r="Z24" i="2"/>
  <c r="AA23" i="2"/>
  <c r="Z23" i="2"/>
  <c r="AA21" i="2"/>
  <c r="Z21" i="2"/>
  <c r="AA20" i="2"/>
  <c r="Z20" i="2"/>
  <c r="AA19" i="2"/>
  <c r="Z19" i="2"/>
  <c r="AA18" i="2"/>
  <c r="Z18" i="2"/>
  <c r="AA17" i="2"/>
  <c r="Z17" i="2"/>
  <c r="AA16" i="2"/>
  <c r="Z16" i="2"/>
  <c r="AA15" i="2"/>
  <c r="Z15" i="2"/>
  <c r="AA14" i="2"/>
  <c r="Z14" i="2"/>
  <c r="AA13" i="2"/>
  <c r="Z13" i="2"/>
  <c r="AA12" i="2"/>
  <c r="Z12" i="2"/>
  <c r="AA11" i="2"/>
  <c r="Z11" i="2"/>
  <c r="AA10" i="2"/>
  <c r="Z10" i="2"/>
  <c r="AA9" i="2"/>
  <c r="Z9" i="2"/>
  <c r="AA8" i="2"/>
  <c r="Z8" i="2"/>
  <c r="AA7" i="2"/>
  <c r="Z7" i="2"/>
  <c r="AA6" i="2"/>
  <c r="Z6" i="2"/>
  <c r="AA5" i="2"/>
  <c r="Z5" i="2"/>
  <c r="AA4" i="2"/>
  <c r="Z4" i="2"/>
  <c r="AA3" i="2"/>
  <c r="Z3" i="2"/>
  <c r="K9" i="12" l="1"/>
  <c r="K8" i="12"/>
  <c r="K7" i="12"/>
  <c r="K6" i="12"/>
  <c r="K5" i="12"/>
  <c r="K4" i="12"/>
  <c r="K3" i="12"/>
  <c r="K2" i="12"/>
  <c r="H30" i="5"/>
  <c r="H31" i="5" s="1"/>
  <c r="H29" i="5"/>
  <c r="H15" i="5"/>
  <c r="H15" i="10"/>
  <c r="H13" i="10"/>
  <c r="H12" i="10"/>
  <c r="H11" i="10"/>
  <c r="H10" i="10"/>
  <c r="H14" i="10" s="1"/>
  <c r="H16" i="10" s="1"/>
  <c r="H9" i="10"/>
  <c r="H8" i="10"/>
  <c r="H7" i="10"/>
  <c r="H6" i="10"/>
  <c r="H5" i="10"/>
  <c r="H4" i="10"/>
  <c r="H3" i="10"/>
  <c r="H2" i="10"/>
  <c r="I21" i="6"/>
  <c r="I10" i="6"/>
  <c r="I29" i="6" s="1"/>
  <c r="H57" i="1"/>
  <c r="H24" i="1"/>
  <c r="H20" i="1"/>
  <c r="H14" i="1"/>
  <c r="H7" i="1"/>
  <c r="H22" i="1" s="1"/>
  <c r="H6" i="9"/>
  <c r="H5" i="9"/>
  <c r="H4" i="9"/>
  <c r="H3" i="9"/>
  <c r="H2" i="9"/>
  <c r="H29" i="8"/>
  <c r="H28" i="8"/>
  <c r="H26" i="8"/>
  <c r="H25" i="8"/>
  <c r="H24" i="8"/>
  <c r="H23" i="8"/>
  <c r="H22" i="8"/>
  <c r="H27" i="8" s="1"/>
  <c r="H20" i="8"/>
  <c r="H19" i="8"/>
  <c r="H18" i="8"/>
  <c r="H17" i="8"/>
  <c r="H16" i="8"/>
  <c r="H14" i="8"/>
  <c r="H13" i="8"/>
  <c r="H12" i="8"/>
  <c r="H11" i="8"/>
  <c r="H15" i="8" s="1"/>
  <c r="H9" i="8"/>
  <c r="H8" i="8"/>
  <c r="H7" i="8"/>
  <c r="H6" i="8"/>
  <c r="H5" i="8"/>
  <c r="H4" i="8"/>
  <c r="H3" i="8"/>
  <c r="H2" i="8"/>
  <c r="H10" i="8" s="1"/>
  <c r="H19" i="7"/>
  <c r="H18" i="7"/>
  <c r="H17" i="7"/>
  <c r="H14" i="7"/>
  <c r="H13" i="7"/>
  <c r="H15" i="7" s="1"/>
  <c r="H12" i="7"/>
  <c r="H10" i="7"/>
  <c r="H9" i="7"/>
  <c r="H8" i="7"/>
  <c r="H7" i="7"/>
  <c r="H6" i="7"/>
  <c r="H4" i="7"/>
  <c r="H3" i="7"/>
  <c r="H2" i="7"/>
  <c r="H5" i="7" s="1"/>
  <c r="T55" i="2"/>
  <c r="V55" i="2" s="1"/>
  <c r="U54" i="2"/>
  <c r="T54" i="2"/>
  <c r="V54" i="2" s="1"/>
  <c r="V53" i="2"/>
  <c r="U53" i="2"/>
  <c r="T53" i="2"/>
  <c r="U52" i="2"/>
  <c r="T52" i="2"/>
  <c r="V52" i="2" s="1"/>
  <c r="U51" i="2"/>
  <c r="U60" i="2" s="1"/>
  <c r="T51" i="2"/>
  <c r="T60" i="2" s="1"/>
  <c r="U50" i="2"/>
  <c r="U56" i="2" s="1"/>
  <c r="U57" i="2" s="1"/>
  <c r="T50" i="2"/>
  <c r="V50" i="2" s="1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6" i="2"/>
  <c r="V25" i="2"/>
  <c r="V24" i="2"/>
  <c r="V23" i="2"/>
  <c r="V19" i="2"/>
  <c r="V18" i="2"/>
  <c r="V17" i="2"/>
  <c r="U16" i="2"/>
  <c r="T16" i="2"/>
  <c r="V16" i="2" s="1"/>
  <c r="U15" i="2"/>
  <c r="T15" i="2"/>
  <c r="V15" i="2" s="1"/>
  <c r="V14" i="2"/>
  <c r="U14" i="2"/>
  <c r="U59" i="2" s="1"/>
  <c r="T14" i="2"/>
  <c r="T59" i="2" s="1"/>
  <c r="V13" i="2"/>
  <c r="V12" i="2"/>
  <c r="V11" i="2"/>
  <c r="V10" i="2"/>
  <c r="V9" i="2"/>
  <c r="V8" i="2"/>
  <c r="V7" i="2"/>
  <c r="V6" i="2"/>
  <c r="V5" i="2"/>
  <c r="V4" i="2"/>
  <c r="V3" i="2"/>
  <c r="I28" i="6" l="1"/>
  <c r="H30" i="8"/>
  <c r="H31" i="8" s="1"/>
  <c r="H21" i="8"/>
  <c r="H11" i="7"/>
  <c r="H20" i="7"/>
  <c r="H21" i="7" s="1"/>
  <c r="H16" i="7"/>
  <c r="V51" i="2"/>
  <c r="T20" i="2"/>
  <c r="T56" i="2"/>
  <c r="U20" i="2"/>
  <c r="U21" i="2" s="1"/>
  <c r="U58" i="2" s="1"/>
  <c r="T21" i="2" l="1"/>
  <c r="V20" i="2"/>
  <c r="V56" i="2"/>
  <c r="T57" i="2"/>
  <c r="V57" i="2" s="1"/>
  <c r="T58" i="2" l="1"/>
  <c r="V21" i="2"/>
  <c r="J9" i="12"/>
  <c r="J8" i="12"/>
  <c r="J7" i="12"/>
  <c r="J6" i="12"/>
  <c r="J5" i="12"/>
  <c r="J4" i="12"/>
  <c r="J3" i="12"/>
  <c r="J2" i="12"/>
  <c r="G30" i="5"/>
  <c r="G31" i="5" s="1"/>
  <c r="G29" i="5"/>
  <c r="G15" i="5"/>
  <c r="G15" i="10"/>
  <c r="G13" i="10"/>
  <c r="G12" i="10"/>
  <c r="G11" i="10"/>
  <c r="G9" i="10"/>
  <c r="G8" i="10"/>
  <c r="G7" i="10"/>
  <c r="G6" i="10"/>
  <c r="G5" i="10"/>
  <c r="G4" i="10"/>
  <c r="G3" i="10"/>
  <c r="G2" i="10"/>
  <c r="H21" i="6"/>
  <c r="H10" i="6"/>
  <c r="H29" i="6" s="1"/>
  <c r="G57" i="1"/>
  <c r="G24" i="1"/>
  <c r="G20" i="1"/>
  <c r="G14" i="1"/>
  <c r="G7" i="1"/>
  <c r="G22" i="1" s="1"/>
  <c r="G29" i="8"/>
  <c r="G28" i="8"/>
  <c r="G26" i="8"/>
  <c r="G25" i="8"/>
  <c r="G24" i="8"/>
  <c r="G23" i="8"/>
  <c r="G22" i="8"/>
  <c r="G19" i="8"/>
  <c r="G18" i="8"/>
  <c r="G17" i="8"/>
  <c r="G16" i="8"/>
  <c r="G14" i="8"/>
  <c r="G13" i="8"/>
  <c r="G12" i="8"/>
  <c r="G11" i="8"/>
  <c r="G9" i="8"/>
  <c r="G8" i="8"/>
  <c r="G7" i="8"/>
  <c r="G6" i="8"/>
  <c r="G5" i="8"/>
  <c r="G4" i="8"/>
  <c r="G3" i="8"/>
  <c r="G2" i="8"/>
  <c r="G19" i="7"/>
  <c r="G18" i="7"/>
  <c r="G17" i="7"/>
  <c r="G14" i="7"/>
  <c r="G13" i="7"/>
  <c r="G12" i="7"/>
  <c r="G10" i="7"/>
  <c r="G9" i="7"/>
  <c r="G8" i="7"/>
  <c r="G7" i="7"/>
  <c r="G6" i="7"/>
  <c r="G4" i="7"/>
  <c r="G3" i="7"/>
  <c r="G2" i="7"/>
  <c r="S55" i="2"/>
  <c r="R54" i="2"/>
  <c r="Q54" i="2"/>
  <c r="S54" i="2" s="1"/>
  <c r="S53" i="2"/>
  <c r="R52" i="2"/>
  <c r="Q52" i="2"/>
  <c r="S52" i="2" s="1"/>
  <c r="R51" i="2"/>
  <c r="Q51" i="2"/>
  <c r="S51" i="2" s="1"/>
  <c r="S50" i="2"/>
  <c r="R50" i="2"/>
  <c r="R56" i="2" s="1"/>
  <c r="R57" i="2" s="1"/>
  <c r="Q50" i="2"/>
  <c r="Q56" i="2" s="1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6" i="2"/>
  <c r="S25" i="2"/>
  <c r="S24" i="2"/>
  <c r="S23" i="2"/>
  <c r="S19" i="2"/>
  <c r="S18" i="2"/>
  <c r="S17" i="2"/>
  <c r="R16" i="2"/>
  <c r="Q16" i="2"/>
  <c r="G4" i="9" s="1"/>
  <c r="R15" i="2"/>
  <c r="Q15" i="2"/>
  <c r="S15" i="2" s="1"/>
  <c r="R14" i="2"/>
  <c r="Q14" i="2"/>
  <c r="G5" i="9" s="1"/>
  <c r="S13" i="2"/>
  <c r="S12" i="2"/>
  <c r="S11" i="2"/>
  <c r="S10" i="2"/>
  <c r="S9" i="2"/>
  <c r="S8" i="2"/>
  <c r="S7" i="2"/>
  <c r="S6" i="2"/>
  <c r="S5" i="2"/>
  <c r="S4" i="2"/>
  <c r="S3" i="2"/>
  <c r="F29" i="8"/>
  <c r="F28" i="8"/>
  <c r="F26" i="8"/>
  <c r="F25" i="8"/>
  <c r="F24" i="8"/>
  <c r="F23" i="8"/>
  <c r="F22" i="8"/>
  <c r="F19" i="8"/>
  <c r="F18" i="8"/>
  <c r="F17" i="8"/>
  <c r="F16" i="8"/>
  <c r="F14" i="8"/>
  <c r="F13" i="8"/>
  <c r="F12" i="8"/>
  <c r="F11" i="8"/>
  <c r="F9" i="8"/>
  <c r="F8" i="8"/>
  <c r="F7" i="8"/>
  <c r="F6" i="8"/>
  <c r="F5" i="8"/>
  <c r="F4" i="8"/>
  <c r="F3" i="8"/>
  <c r="F2" i="8"/>
  <c r="F19" i="7"/>
  <c r="F18" i="7"/>
  <c r="F17" i="7"/>
  <c r="F14" i="7"/>
  <c r="F13" i="7"/>
  <c r="F12" i="7"/>
  <c r="F10" i="7"/>
  <c r="F9" i="7"/>
  <c r="F8" i="7"/>
  <c r="F7" i="7"/>
  <c r="F6" i="7"/>
  <c r="F4" i="7"/>
  <c r="F3" i="7"/>
  <c r="F2" i="7"/>
  <c r="G10" i="10" l="1"/>
  <c r="G14" i="10" s="1"/>
  <c r="G16" i="10" s="1"/>
  <c r="R59" i="2"/>
  <c r="R20" i="2"/>
  <c r="R60" i="2"/>
  <c r="Q60" i="2"/>
  <c r="G5" i="7"/>
  <c r="G15" i="7"/>
  <c r="G27" i="8"/>
  <c r="S16" i="2"/>
  <c r="Q20" i="2"/>
  <c r="H28" i="6"/>
  <c r="G10" i="8"/>
  <c r="G15" i="8"/>
  <c r="G30" i="8" s="1"/>
  <c r="G31" i="8" s="1"/>
  <c r="G20" i="8"/>
  <c r="G11" i="7"/>
  <c r="Q57" i="2"/>
  <c r="S57" i="2" s="1"/>
  <c r="S56" i="2"/>
  <c r="F15" i="8"/>
  <c r="Q59" i="2"/>
  <c r="G2" i="9" s="1"/>
  <c r="S14" i="2"/>
  <c r="F27" i="8"/>
  <c r="F5" i="7"/>
  <c r="F20" i="8"/>
  <c r="F10" i="8"/>
  <c r="F15" i="7"/>
  <c r="F11" i="7"/>
  <c r="G21" i="8" l="1"/>
  <c r="G20" i="7"/>
  <c r="G21" i="7" s="1"/>
  <c r="G16" i="7"/>
  <c r="R21" i="2"/>
  <c r="S20" i="2"/>
  <c r="Q21" i="2"/>
  <c r="G3" i="9"/>
  <c r="F20" i="7"/>
  <c r="F21" i="7" s="1"/>
  <c r="F16" i="7"/>
  <c r="F30" i="8"/>
  <c r="F31" i="8" s="1"/>
  <c r="F21" i="8"/>
  <c r="Q58" i="2" l="1"/>
  <c r="G6" i="9" s="1"/>
  <c r="R58" i="2"/>
  <c r="S21" i="2"/>
  <c r="N55" i="2"/>
  <c r="P55" i="2" s="1"/>
  <c r="P54" i="2"/>
  <c r="O54" i="2"/>
  <c r="N54" i="2"/>
  <c r="O53" i="2"/>
  <c r="P53" i="2" s="1"/>
  <c r="N53" i="2"/>
  <c r="O52" i="2"/>
  <c r="N52" i="2"/>
  <c r="P52" i="2" s="1"/>
  <c r="P51" i="2"/>
  <c r="N51" i="2"/>
  <c r="O50" i="2"/>
  <c r="O59" i="2" s="1"/>
  <c r="N50" i="2"/>
  <c r="N56" i="2" s="1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6" i="2"/>
  <c r="P25" i="2"/>
  <c r="P24" i="2"/>
  <c r="P23" i="2"/>
  <c r="P19" i="2"/>
  <c r="P18" i="2"/>
  <c r="P17" i="2"/>
  <c r="O16" i="2"/>
  <c r="N16" i="2"/>
  <c r="F4" i="9" s="1"/>
  <c r="O15" i="2"/>
  <c r="O60" i="2" s="1"/>
  <c r="N15" i="2"/>
  <c r="N60" i="2" s="1"/>
  <c r="F3" i="9" s="1"/>
  <c r="O14" i="2"/>
  <c r="N14" i="2"/>
  <c r="P13" i="2"/>
  <c r="P12" i="2"/>
  <c r="P11" i="2"/>
  <c r="P10" i="2"/>
  <c r="P9" i="2"/>
  <c r="P8" i="2"/>
  <c r="P7" i="2"/>
  <c r="P6" i="2"/>
  <c r="P5" i="2"/>
  <c r="P4" i="2"/>
  <c r="P3" i="2"/>
  <c r="P16" i="2" l="1"/>
  <c r="N59" i="2"/>
  <c r="F2" i="9" s="1"/>
  <c r="F5" i="9"/>
  <c r="N20" i="2"/>
  <c r="N21" i="2" s="1"/>
  <c r="N57" i="2"/>
  <c r="P50" i="2"/>
  <c r="O56" i="2"/>
  <c r="O57" i="2" s="1"/>
  <c r="O20" i="2"/>
  <c r="O21" i="2" s="1"/>
  <c r="O58" i="2" s="1"/>
  <c r="P14" i="2"/>
  <c r="P15" i="2"/>
  <c r="E3" i="13"/>
  <c r="G3" i="13"/>
  <c r="G4" i="13"/>
  <c r="E4" i="13"/>
  <c r="C2" i="13"/>
  <c r="C3" i="13"/>
  <c r="P20" i="2" l="1"/>
  <c r="P56" i="2"/>
  <c r="N58" i="2"/>
  <c r="F6" i="9" s="1"/>
  <c r="P21" i="2"/>
  <c r="P57" i="2"/>
  <c r="G5" i="13"/>
  <c r="E5" i="13"/>
  <c r="C4" i="13"/>
  <c r="C5" i="13"/>
  <c r="I9" i="12" l="1"/>
  <c r="I8" i="12"/>
  <c r="I7" i="12"/>
  <c r="I6" i="12"/>
  <c r="I5" i="12"/>
  <c r="I4" i="12"/>
  <c r="I3" i="12"/>
  <c r="I2" i="12"/>
  <c r="F30" i="5" l="1"/>
  <c r="F29" i="5"/>
  <c r="F15" i="5"/>
  <c r="F15" i="10"/>
  <c r="F13" i="10"/>
  <c r="F12" i="10"/>
  <c r="F11" i="10"/>
  <c r="F9" i="10"/>
  <c r="F8" i="10"/>
  <c r="F7" i="10"/>
  <c r="F6" i="10"/>
  <c r="F5" i="10"/>
  <c r="F4" i="10"/>
  <c r="F3" i="10"/>
  <c r="F2" i="10"/>
  <c r="F10" i="10" s="1"/>
  <c r="F14" i="10" s="1"/>
  <c r="F16" i="10" s="1"/>
  <c r="G21" i="6"/>
  <c r="G10" i="6"/>
  <c r="F57" i="1"/>
  <c r="F24" i="1"/>
  <c r="F20" i="1"/>
  <c r="F14" i="1"/>
  <c r="F7" i="1"/>
  <c r="F22" i="1" s="1"/>
  <c r="F31" i="5" l="1"/>
  <c r="G28" i="6"/>
  <c r="G29" i="6"/>
  <c r="I30" i="5"/>
  <c r="C9" i="10"/>
  <c r="D9" i="10"/>
  <c r="E9" i="10"/>
  <c r="B9" i="10"/>
  <c r="F29" i="6"/>
  <c r="E29" i="6"/>
  <c r="D29" i="6"/>
  <c r="C29" i="6"/>
  <c r="H9" i="12" l="1"/>
  <c r="H8" i="12"/>
  <c r="H7" i="12"/>
  <c r="H6" i="12"/>
  <c r="H5" i="12"/>
  <c r="H4" i="12"/>
  <c r="H3" i="12"/>
  <c r="H2" i="12"/>
  <c r="E29" i="8"/>
  <c r="E28" i="8"/>
  <c r="E26" i="8"/>
  <c r="E25" i="8"/>
  <c r="E24" i="8"/>
  <c r="E23" i="8"/>
  <c r="E22" i="8"/>
  <c r="E19" i="8"/>
  <c r="E18" i="8"/>
  <c r="E17" i="8"/>
  <c r="E16" i="8"/>
  <c r="E14" i="8"/>
  <c r="E13" i="8"/>
  <c r="E12" i="8"/>
  <c r="E11" i="8"/>
  <c r="E9" i="8"/>
  <c r="E8" i="8"/>
  <c r="E7" i="8"/>
  <c r="E6" i="8"/>
  <c r="E5" i="8"/>
  <c r="E4" i="8"/>
  <c r="E3" i="8"/>
  <c r="E2" i="8"/>
  <c r="E19" i="7"/>
  <c r="E18" i="7"/>
  <c r="E17" i="7"/>
  <c r="E14" i="7"/>
  <c r="E13" i="7"/>
  <c r="E12" i="7"/>
  <c r="E10" i="7"/>
  <c r="E9" i="7"/>
  <c r="E8" i="7"/>
  <c r="E7" i="7"/>
  <c r="E6" i="7"/>
  <c r="E4" i="7"/>
  <c r="E3" i="7"/>
  <c r="E2" i="7"/>
  <c r="E5" i="7" l="1"/>
  <c r="E15" i="7"/>
  <c r="E10" i="8"/>
  <c r="E15" i="8"/>
  <c r="E20" i="8"/>
  <c r="E27" i="8"/>
  <c r="E30" i="8" s="1"/>
  <c r="E11" i="7"/>
  <c r="E31" i="8" l="1"/>
  <c r="E16" i="7"/>
  <c r="E21" i="8"/>
  <c r="E20" i="7"/>
  <c r="K55" i="2"/>
  <c r="M55" i="2" s="1"/>
  <c r="L54" i="2"/>
  <c r="K54" i="2"/>
  <c r="M54" i="2" s="1"/>
  <c r="L53" i="2"/>
  <c r="K53" i="2"/>
  <c r="M53" i="2" s="1"/>
  <c r="K52" i="2"/>
  <c r="M52" i="2" s="1"/>
  <c r="K51" i="2"/>
  <c r="M51" i="2" s="1"/>
  <c r="L50" i="2"/>
  <c r="L56" i="2" s="1"/>
  <c r="L57" i="2" s="1"/>
  <c r="K50" i="2"/>
  <c r="M50" i="2" s="1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6" i="2"/>
  <c r="M25" i="2"/>
  <c r="M24" i="2"/>
  <c r="M23" i="2"/>
  <c r="M19" i="2"/>
  <c r="M18" i="2"/>
  <c r="M17" i="2"/>
  <c r="L16" i="2"/>
  <c r="K16" i="2"/>
  <c r="L15" i="2"/>
  <c r="K15" i="2"/>
  <c r="L14" i="2"/>
  <c r="K14" i="2"/>
  <c r="M13" i="2"/>
  <c r="M12" i="2"/>
  <c r="M11" i="2"/>
  <c r="M10" i="2"/>
  <c r="M9" i="2"/>
  <c r="M8" i="2"/>
  <c r="M7" i="2"/>
  <c r="M6" i="2"/>
  <c r="M5" i="2"/>
  <c r="M4" i="2"/>
  <c r="M3" i="2"/>
  <c r="E30" i="5"/>
  <c r="E31" i="5" s="1"/>
  <c r="E29" i="5"/>
  <c r="E15" i="5"/>
  <c r="E15" i="10"/>
  <c r="E13" i="10"/>
  <c r="E12" i="10"/>
  <c r="E11" i="10"/>
  <c r="E8" i="10"/>
  <c r="E7" i="10"/>
  <c r="E6" i="10"/>
  <c r="E5" i="10"/>
  <c r="E4" i="10"/>
  <c r="E3" i="10"/>
  <c r="E2" i="10"/>
  <c r="F21" i="6"/>
  <c r="F10" i="6"/>
  <c r="F28" i="6" s="1"/>
  <c r="E57" i="1"/>
  <c r="E24" i="1"/>
  <c r="E20" i="1"/>
  <c r="E14" i="1"/>
  <c r="E7" i="1"/>
  <c r="E22" i="1" s="1"/>
  <c r="M15" i="2" l="1"/>
  <c r="L60" i="2"/>
  <c r="E21" i="7"/>
  <c r="L59" i="2"/>
  <c r="M16" i="2"/>
  <c r="E4" i="9"/>
  <c r="K59" i="2"/>
  <c r="E2" i="9" s="1"/>
  <c r="E5" i="9"/>
  <c r="E10" i="10"/>
  <c r="E14" i="10" s="1"/>
  <c r="E16" i="10" s="1"/>
  <c r="M14" i="2"/>
  <c r="K20" i="2"/>
  <c r="K56" i="2"/>
  <c r="K60" i="2"/>
  <c r="L20" i="2"/>
  <c r="F9" i="12"/>
  <c r="F8" i="12"/>
  <c r="F7" i="12"/>
  <c r="F6" i="12"/>
  <c r="F5" i="12"/>
  <c r="F4" i="12"/>
  <c r="F3" i="12"/>
  <c r="F2" i="12"/>
  <c r="G9" i="12"/>
  <c r="G8" i="12"/>
  <c r="G7" i="12"/>
  <c r="G6" i="12"/>
  <c r="G5" i="12"/>
  <c r="G4" i="12"/>
  <c r="G3" i="12"/>
  <c r="G2" i="12"/>
  <c r="L21" i="2" l="1"/>
  <c r="E3" i="9"/>
  <c r="K21" i="2"/>
  <c r="M20" i="2"/>
  <c r="K57" i="2"/>
  <c r="M57" i="2" s="1"/>
  <c r="M56" i="2"/>
  <c r="D29" i="8"/>
  <c r="D28" i="8"/>
  <c r="D26" i="8"/>
  <c r="D25" i="8"/>
  <c r="D24" i="8"/>
  <c r="D23" i="8"/>
  <c r="D22" i="8"/>
  <c r="D19" i="8"/>
  <c r="D18" i="8"/>
  <c r="D17" i="8"/>
  <c r="D16" i="8"/>
  <c r="D14" i="8"/>
  <c r="D13" i="8"/>
  <c r="D12" i="8"/>
  <c r="D11" i="8"/>
  <c r="D9" i="8"/>
  <c r="D8" i="8"/>
  <c r="D7" i="8"/>
  <c r="D6" i="8"/>
  <c r="D5" i="8"/>
  <c r="D4" i="8"/>
  <c r="D3" i="8"/>
  <c r="D2" i="8"/>
  <c r="D19" i="7"/>
  <c r="D18" i="7"/>
  <c r="D17" i="7"/>
  <c r="D14" i="7"/>
  <c r="D13" i="7"/>
  <c r="D12" i="7"/>
  <c r="D10" i="7"/>
  <c r="D9" i="7"/>
  <c r="D8" i="7"/>
  <c r="D7" i="7"/>
  <c r="D6" i="7"/>
  <c r="D4" i="7"/>
  <c r="D3" i="7"/>
  <c r="D2" i="7"/>
  <c r="H55" i="2"/>
  <c r="J55" i="2" s="1"/>
  <c r="I54" i="2"/>
  <c r="H54" i="2"/>
  <c r="J54" i="2" s="1"/>
  <c r="I53" i="2"/>
  <c r="H53" i="2"/>
  <c r="J53" i="2" s="1"/>
  <c r="I52" i="2"/>
  <c r="H52" i="2"/>
  <c r="J52" i="2" s="1"/>
  <c r="J51" i="2"/>
  <c r="H51" i="2"/>
  <c r="I50" i="2"/>
  <c r="I56" i="2" s="1"/>
  <c r="I57" i="2" s="1"/>
  <c r="H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6" i="2"/>
  <c r="J25" i="2"/>
  <c r="J24" i="2"/>
  <c r="J23" i="2"/>
  <c r="J19" i="2"/>
  <c r="J18" i="2"/>
  <c r="J17" i="2"/>
  <c r="I16" i="2"/>
  <c r="H16" i="2"/>
  <c r="D4" i="9" s="1"/>
  <c r="I15" i="2"/>
  <c r="I60" i="2" s="1"/>
  <c r="H15" i="2"/>
  <c r="H60" i="2" s="1"/>
  <c r="D3" i="9" s="1"/>
  <c r="I14" i="2"/>
  <c r="I59" i="2" s="1"/>
  <c r="H14" i="2"/>
  <c r="J13" i="2"/>
  <c r="J12" i="2"/>
  <c r="J11" i="2"/>
  <c r="J10" i="2"/>
  <c r="J9" i="2"/>
  <c r="J8" i="2"/>
  <c r="J7" i="2"/>
  <c r="J6" i="2"/>
  <c r="J5" i="2"/>
  <c r="J4" i="2"/>
  <c r="J3" i="2"/>
  <c r="H20" i="2" l="1"/>
  <c r="L58" i="2"/>
  <c r="J16" i="2"/>
  <c r="H59" i="2"/>
  <c r="D2" i="9" s="1"/>
  <c r="D5" i="7"/>
  <c r="D15" i="7"/>
  <c r="D5" i="9"/>
  <c r="M21" i="2"/>
  <c r="K58" i="2"/>
  <c r="D10" i="8"/>
  <c r="D15" i="8"/>
  <c r="D20" i="8"/>
  <c r="D27" i="8"/>
  <c r="D11" i="7"/>
  <c r="D20" i="7" s="1"/>
  <c r="H21" i="2"/>
  <c r="J15" i="2"/>
  <c r="I20" i="2"/>
  <c r="I21" i="2" s="1"/>
  <c r="I58" i="2" s="1"/>
  <c r="J50" i="2"/>
  <c r="H56" i="2"/>
  <c r="J14" i="2"/>
  <c r="D30" i="8" l="1"/>
  <c r="D31" i="8" s="1"/>
  <c r="E6" i="9"/>
  <c r="D21" i="7"/>
  <c r="D16" i="7"/>
  <c r="D21" i="8"/>
  <c r="H57" i="2"/>
  <c r="J57" i="2" s="1"/>
  <c r="J56" i="2"/>
  <c r="H58" i="2"/>
  <c r="D6" i="9" s="1"/>
  <c r="J21" i="2"/>
  <c r="J20" i="2"/>
  <c r="G12" i="13" l="1"/>
  <c r="G11" i="13"/>
  <c r="G10" i="13"/>
  <c r="G9" i="13"/>
  <c r="G8" i="13"/>
  <c r="G7" i="13"/>
  <c r="G6" i="13"/>
  <c r="C6" i="13"/>
  <c r="C7" i="13"/>
  <c r="I15" i="10" l="1"/>
  <c r="J15" i="10" s="1"/>
  <c r="I13" i="10"/>
  <c r="J13" i="10" s="1"/>
  <c r="I12" i="10"/>
  <c r="J12" i="10" s="1"/>
  <c r="I11" i="10"/>
  <c r="J11" i="10" s="1"/>
  <c r="I8" i="10"/>
  <c r="J8" i="10" s="1"/>
  <c r="I7" i="10"/>
  <c r="J7" i="10" s="1"/>
  <c r="I6" i="10"/>
  <c r="J6" i="10" s="1"/>
  <c r="I4" i="10"/>
  <c r="J4" i="10" s="1"/>
  <c r="I3" i="10"/>
  <c r="J3" i="10" s="1"/>
  <c r="J21" i="6"/>
  <c r="K21" i="6" s="1"/>
  <c r="J10" i="6"/>
  <c r="K10" i="6" s="1"/>
  <c r="I57" i="1"/>
  <c r="I24" i="1"/>
  <c r="I20" i="1"/>
  <c r="I14" i="1"/>
  <c r="I7" i="1"/>
  <c r="J29" i="6" l="1"/>
  <c r="K29" i="6" s="1"/>
  <c r="I5" i="10"/>
  <c r="J5" i="10" s="1"/>
  <c r="I2" i="10"/>
  <c r="J2" i="10" s="1"/>
  <c r="I31" i="5"/>
  <c r="J28" i="6"/>
  <c r="K28" i="6" s="1"/>
  <c r="I22" i="1"/>
  <c r="D57" i="1"/>
  <c r="C57" i="1"/>
  <c r="B57" i="1"/>
  <c r="D24" i="1"/>
  <c r="C24" i="1"/>
  <c r="B24" i="1"/>
  <c r="C15" i="5"/>
  <c r="D15" i="5"/>
  <c r="B15" i="5"/>
  <c r="C11" i="13"/>
  <c r="C10" i="13"/>
  <c r="C9" i="13"/>
  <c r="C8" i="13"/>
  <c r="B10" i="1"/>
  <c r="B55" i="2"/>
  <c r="C54" i="2"/>
  <c r="B54" i="2"/>
  <c r="C53" i="2"/>
  <c r="B53" i="2"/>
  <c r="C52" i="2"/>
  <c r="B52" i="2"/>
  <c r="B51" i="2"/>
  <c r="C50" i="2"/>
  <c r="B50" i="2"/>
  <c r="C16" i="2"/>
  <c r="B16" i="2"/>
  <c r="C15" i="2"/>
  <c r="B15" i="2"/>
  <c r="C14" i="2"/>
  <c r="B14" i="2"/>
  <c r="I9" i="10" l="1"/>
  <c r="J9" i="10" s="1"/>
  <c r="I10" i="10"/>
  <c r="J10" i="10" s="1"/>
  <c r="C20" i="2"/>
  <c r="C21" i="2" s="1"/>
  <c r="B20" i="2"/>
  <c r="B21" i="2" s="1"/>
  <c r="E55" i="2"/>
  <c r="F54" i="2"/>
  <c r="E54" i="2"/>
  <c r="F53" i="2"/>
  <c r="E53" i="2"/>
  <c r="F52" i="2"/>
  <c r="E52" i="2"/>
  <c r="E51" i="2"/>
  <c r="F50" i="2"/>
  <c r="E50" i="2"/>
  <c r="F16" i="2"/>
  <c r="E16" i="2"/>
  <c r="F15" i="2"/>
  <c r="E15" i="2"/>
  <c r="F14" i="2"/>
  <c r="E14" i="2"/>
  <c r="B29" i="5"/>
  <c r="B30" i="5"/>
  <c r="C10" i="6"/>
  <c r="C21" i="6"/>
  <c r="C20" i="1"/>
  <c r="B20" i="1"/>
  <c r="C14" i="1"/>
  <c r="B14" i="1"/>
  <c r="C7" i="1"/>
  <c r="B7" i="1"/>
  <c r="C29" i="5"/>
  <c r="D29" i="5"/>
  <c r="I14" i="10" l="1"/>
  <c r="J14" i="10" s="1"/>
  <c r="E20" i="2"/>
  <c r="E21" i="2" s="1"/>
  <c r="F20" i="2"/>
  <c r="F21" i="2" s="1"/>
  <c r="I16" i="10" l="1"/>
  <c r="J16" i="10" s="1"/>
  <c r="D7" i="1"/>
  <c r="F56" i="2"/>
  <c r="F57" i="2" s="1"/>
  <c r="E56" i="2"/>
  <c r="E57" i="2" s="1"/>
  <c r="C28" i="6" l="1"/>
  <c r="D21" i="6" l="1"/>
  <c r="E21" i="6"/>
  <c r="E10" i="6"/>
  <c r="D10" i="6"/>
  <c r="D20" i="1" l="1"/>
  <c r="D14" i="1"/>
  <c r="D30" i="5" l="1"/>
  <c r="C30" i="5"/>
  <c r="D28" i="6"/>
  <c r="E28" i="6"/>
  <c r="D31" i="5" l="1"/>
  <c r="B22" i="1"/>
  <c r="C22" i="1"/>
  <c r="D22" i="1"/>
  <c r="B6" i="10" l="1"/>
  <c r="C6" i="10"/>
  <c r="D6" i="10"/>
  <c r="B7" i="10"/>
  <c r="C7" i="10"/>
  <c r="D7" i="10"/>
  <c r="B8" i="10"/>
  <c r="C8" i="10"/>
  <c r="D8" i="10"/>
  <c r="B3" i="10"/>
  <c r="C3" i="10"/>
  <c r="D3" i="10"/>
  <c r="B4" i="10"/>
  <c r="C4" i="10"/>
  <c r="D4" i="10"/>
  <c r="L2" i="12" l="1"/>
  <c r="L3" i="12"/>
  <c r="L4" i="12"/>
  <c r="L5" i="12"/>
  <c r="L6" i="12"/>
  <c r="L7" i="12"/>
  <c r="L8" i="12"/>
  <c r="L9" i="12"/>
  <c r="E9" i="12"/>
  <c r="E8" i="12"/>
  <c r="E7" i="12"/>
  <c r="E6" i="12"/>
  <c r="E5" i="12"/>
  <c r="E4" i="12"/>
  <c r="E3" i="12"/>
  <c r="E2" i="12"/>
  <c r="B11" i="10"/>
  <c r="C11" i="10"/>
  <c r="D11" i="10"/>
  <c r="B12" i="10"/>
  <c r="C12" i="10"/>
  <c r="D12" i="10"/>
  <c r="B13" i="10"/>
  <c r="C13" i="10"/>
  <c r="D13" i="10"/>
  <c r="B15" i="10"/>
  <c r="C15" i="10"/>
  <c r="D15" i="10"/>
  <c r="C4" i="9" l="1"/>
  <c r="B4" i="9"/>
  <c r="C5" i="9"/>
  <c r="B5" i="9"/>
  <c r="L2" i="8"/>
  <c r="L3" i="8"/>
  <c r="L4" i="8"/>
  <c r="L5" i="8"/>
  <c r="L6" i="8"/>
  <c r="L7" i="8"/>
  <c r="L8" i="8"/>
  <c r="L9" i="8"/>
  <c r="L11" i="8"/>
  <c r="L12" i="8"/>
  <c r="L13" i="8"/>
  <c r="L14" i="8"/>
  <c r="L16" i="8"/>
  <c r="L17" i="8"/>
  <c r="L18" i="8"/>
  <c r="L19" i="8"/>
  <c r="L22" i="8"/>
  <c r="L23" i="8"/>
  <c r="L24" i="8"/>
  <c r="L25" i="8"/>
  <c r="L26" i="8"/>
  <c r="L29" i="8"/>
  <c r="I26" i="8"/>
  <c r="M26" i="8" s="1"/>
  <c r="I25" i="8"/>
  <c r="M25" i="8" s="1"/>
  <c r="I24" i="8"/>
  <c r="K24" i="8" s="1"/>
  <c r="I23" i="8"/>
  <c r="I22" i="8"/>
  <c r="K22" i="8" s="1"/>
  <c r="I19" i="8"/>
  <c r="K19" i="8" s="1"/>
  <c r="I18" i="8"/>
  <c r="I17" i="8"/>
  <c r="M17" i="8" s="1"/>
  <c r="I16" i="8"/>
  <c r="I14" i="8"/>
  <c r="K14" i="8" s="1"/>
  <c r="I13" i="8"/>
  <c r="K13" i="8" s="1"/>
  <c r="I12" i="8"/>
  <c r="K12" i="8" s="1"/>
  <c r="I11" i="8"/>
  <c r="K11" i="8" s="1"/>
  <c r="I9" i="8"/>
  <c r="K9" i="8" s="1"/>
  <c r="I8" i="8"/>
  <c r="K8" i="8" s="1"/>
  <c r="I7" i="8"/>
  <c r="M7" i="8" s="1"/>
  <c r="I6" i="8"/>
  <c r="K6" i="8" s="1"/>
  <c r="I5" i="8"/>
  <c r="K5" i="8" s="1"/>
  <c r="I4" i="8"/>
  <c r="K4" i="8" s="1"/>
  <c r="I3" i="8"/>
  <c r="K3" i="8" s="1"/>
  <c r="I2" i="8"/>
  <c r="K2" i="8" s="1"/>
  <c r="C29" i="8"/>
  <c r="C28" i="8"/>
  <c r="C26" i="8"/>
  <c r="C25" i="8"/>
  <c r="C24" i="8"/>
  <c r="C23" i="8"/>
  <c r="C22" i="8"/>
  <c r="C19" i="8"/>
  <c r="C18" i="8"/>
  <c r="C17" i="8"/>
  <c r="C16" i="8"/>
  <c r="C14" i="8"/>
  <c r="C13" i="8"/>
  <c r="C12" i="8"/>
  <c r="C11" i="8"/>
  <c r="C9" i="8"/>
  <c r="C8" i="8"/>
  <c r="C7" i="8"/>
  <c r="C6" i="8"/>
  <c r="C5" i="8"/>
  <c r="C4" i="8"/>
  <c r="C3" i="8"/>
  <c r="C2" i="8"/>
  <c r="B12" i="8"/>
  <c r="B13" i="8"/>
  <c r="B14" i="8"/>
  <c r="B29" i="8"/>
  <c r="B28" i="8"/>
  <c r="B23" i="8"/>
  <c r="B24" i="8"/>
  <c r="B25" i="8"/>
  <c r="B26" i="8"/>
  <c r="B22" i="8"/>
  <c r="B17" i="8"/>
  <c r="B18" i="8"/>
  <c r="B19" i="8"/>
  <c r="B16" i="8"/>
  <c r="B11" i="8"/>
  <c r="B3" i="8"/>
  <c r="B4" i="8"/>
  <c r="B5" i="8"/>
  <c r="B6" i="8"/>
  <c r="B7" i="8"/>
  <c r="B8" i="8"/>
  <c r="B9" i="8"/>
  <c r="B2" i="8"/>
  <c r="L2" i="7"/>
  <c r="L3" i="7"/>
  <c r="L4" i="7"/>
  <c r="L6" i="7"/>
  <c r="L7" i="7"/>
  <c r="L8" i="7"/>
  <c r="L9" i="7"/>
  <c r="L10" i="7"/>
  <c r="L12" i="7"/>
  <c r="L13" i="7"/>
  <c r="L14" i="7"/>
  <c r="L17" i="7"/>
  <c r="L18" i="7"/>
  <c r="L19" i="7"/>
  <c r="I19" i="7"/>
  <c r="K19" i="7" s="1"/>
  <c r="I18" i="7"/>
  <c r="I17" i="7"/>
  <c r="I14" i="7"/>
  <c r="K14" i="7" s="1"/>
  <c r="I13" i="7"/>
  <c r="I12" i="7"/>
  <c r="I10" i="7"/>
  <c r="K10" i="7" s="1"/>
  <c r="I9" i="7"/>
  <c r="K9" i="7" s="1"/>
  <c r="I8" i="7"/>
  <c r="K8" i="7" s="1"/>
  <c r="I7" i="7"/>
  <c r="K7" i="7" s="1"/>
  <c r="I6" i="7"/>
  <c r="K6" i="7" s="1"/>
  <c r="I4" i="7"/>
  <c r="K4" i="7" s="1"/>
  <c r="I3" i="7"/>
  <c r="K3" i="7" s="1"/>
  <c r="I2" i="7"/>
  <c r="K2" i="7" s="1"/>
  <c r="C19" i="7"/>
  <c r="C18" i="7"/>
  <c r="C17" i="7"/>
  <c r="C14" i="7"/>
  <c r="C13" i="7"/>
  <c r="C12" i="7"/>
  <c r="C10" i="7"/>
  <c r="C9" i="7"/>
  <c r="C8" i="7"/>
  <c r="C7" i="7"/>
  <c r="C6" i="7"/>
  <c r="C4" i="7"/>
  <c r="C3" i="7"/>
  <c r="C2" i="7"/>
  <c r="B18" i="7"/>
  <c r="B19" i="7"/>
  <c r="B17" i="7"/>
  <c r="B13" i="7"/>
  <c r="B14" i="7"/>
  <c r="B12" i="7"/>
  <c r="B7" i="7"/>
  <c r="B8" i="7"/>
  <c r="B9" i="7"/>
  <c r="B10" i="7"/>
  <c r="B6" i="7"/>
  <c r="B3" i="7"/>
  <c r="B4" i="7"/>
  <c r="B2" i="7"/>
  <c r="M19" i="8" l="1"/>
  <c r="M9" i="8"/>
  <c r="M5" i="8"/>
  <c r="M13" i="8"/>
  <c r="M8" i="7"/>
  <c r="M13" i="7"/>
  <c r="M6" i="7"/>
  <c r="M18" i="8"/>
  <c r="M6" i="8"/>
  <c r="M22" i="8"/>
  <c r="L20" i="8"/>
  <c r="M10" i="7"/>
  <c r="M9" i="7"/>
  <c r="M19" i="7"/>
  <c r="L11" i="7"/>
  <c r="I15" i="8"/>
  <c r="K15" i="8" s="1"/>
  <c r="M23" i="8"/>
  <c r="B5" i="7"/>
  <c r="M4" i="8"/>
  <c r="M8" i="8"/>
  <c r="M24" i="8"/>
  <c r="L15" i="7"/>
  <c r="M14" i="7"/>
  <c r="B11" i="7"/>
  <c r="M4" i="7"/>
  <c r="B27" i="8"/>
  <c r="B15" i="7"/>
  <c r="I27" i="8"/>
  <c r="K27" i="8" s="1"/>
  <c r="L27" i="8"/>
  <c r="L15" i="8"/>
  <c r="C27" i="8"/>
  <c r="L10" i="8"/>
  <c r="I10" i="8"/>
  <c r="K10" i="8" s="1"/>
  <c r="I20" i="8"/>
  <c r="K20" i="8" s="1"/>
  <c r="C10" i="8"/>
  <c r="C15" i="8"/>
  <c r="C20" i="8"/>
  <c r="M14" i="8"/>
  <c r="M3" i="8"/>
  <c r="M12" i="8"/>
  <c r="B20" i="8"/>
  <c r="B15" i="8"/>
  <c r="B10" i="8"/>
  <c r="M2" i="8"/>
  <c r="M11" i="8"/>
  <c r="M16" i="8"/>
  <c r="M2" i="7"/>
  <c r="L5" i="7"/>
  <c r="M17" i="7"/>
  <c r="C15" i="7"/>
  <c r="C11" i="7"/>
  <c r="M7" i="7"/>
  <c r="M12" i="7"/>
  <c r="M18" i="7"/>
  <c r="I11" i="7"/>
  <c r="K11" i="7" s="1"/>
  <c r="I5" i="7"/>
  <c r="K5" i="7" s="1"/>
  <c r="I15" i="7"/>
  <c r="K15" i="7" s="1"/>
  <c r="M3" i="7"/>
  <c r="C5" i="7"/>
  <c r="I21" i="8" l="1"/>
  <c r="K21" i="8" s="1"/>
  <c r="B21" i="8"/>
  <c r="C21" i="8"/>
  <c r="L21" i="8"/>
  <c r="C16" i="7"/>
  <c r="L16" i="7"/>
  <c r="I16" i="7"/>
  <c r="K16" i="7" s="1"/>
  <c r="B16" i="7"/>
  <c r="B20" i="7"/>
  <c r="B21" i="7" s="1"/>
  <c r="L20" i="7"/>
  <c r="L21" i="7" s="1"/>
  <c r="M11" i="7"/>
  <c r="M20" i="8"/>
  <c r="M15" i="7"/>
  <c r="C30" i="8"/>
  <c r="C31" i="8" s="1"/>
  <c r="M27" i="8"/>
  <c r="B30" i="8"/>
  <c r="B31" i="8" s="1"/>
  <c r="M15" i="8"/>
  <c r="M10" i="8"/>
  <c r="C20" i="7"/>
  <c r="C21" i="7" s="1"/>
  <c r="I20" i="7"/>
  <c r="K20" i="7" s="1"/>
  <c r="M5" i="7"/>
  <c r="I21" i="7" l="1"/>
  <c r="M21" i="8"/>
  <c r="M16" i="7"/>
  <c r="J3" i="7"/>
  <c r="J2" i="7"/>
  <c r="J17" i="7"/>
  <c r="J13" i="7"/>
  <c r="J6" i="7"/>
  <c r="J12" i="7"/>
  <c r="M20" i="7"/>
  <c r="M21" i="7"/>
  <c r="L28" i="8"/>
  <c r="L30" i="8" s="1"/>
  <c r="L31" i="8" s="1"/>
  <c r="J5" i="7" l="1"/>
  <c r="K21" i="7"/>
  <c r="J4" i="7"/>
  <c r="J16" i="7"/>
  <c r="J15" i="7"/>
  <c r="J9" i="7"/>
  <c r="J14" i="7"/>
  <c r="J10" i="7"/>
  <c r="J18" i="7"/>
  <c r="J8" i="7"/>
  <c r="J7" i="7"/>
  <c r="J21" i="7"/>
  <c r="J11" i="7"/>
  <c r="C5" i="10"/>
  <c r="D5" i="10"/>
  <c r="B5" i="10"/>
  <c r="C2" i="10"/>
  <c r="D2" i="10"/>
  <c r="B2" i="10"/>
  <c r="C10" i="10" l="1"/>
  <c r="C14" i="10" s="1"/>
  <c r="C16" i="10" s="1"/>
  <c r="B10" i="10"/>
  <c r="B14" i="10" s="1"/>
  <c r="B16" i="10" s="1"/>
  <c r="D10" i="10"/>
  <c r="D14" i="10" l="1"/>
  <c r="F58" i="2"/>
  <c r="E58" i="2"/>
  <c r="C6" i="9" s="1"/>
  <c r="D16" i="10" l="1"/>
  <c r="Y49" i="2" l="1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Y35" i="2"/>
  <c r="Y34" i="2"/>
  <c r="Y33" i="2"/>
  <c r="Y32" i="2"/>
  <c r="Y31" i="2"/>
  <c r="Y30" i="2"/>
  <c r="Y29" i="2"/>
  <c r="Y26" i="2"/>
  <c r="Y25" i="2"/>
  <c r="Y24" i="2"/>
  <c r="Y23" i="2"/>
  <c r="Y19" i="2"/>
  <c r="Y18" i="2"/>
  <c r="Y17" i="2"/>
  <c r="Y13" i="2"/>
  <c r="Y12" i="2"/>
  <c r="Y11" i="2"/>
  <c r="Y10" i="2"/>
  <c r="Y9" i="2"/>
  <c r="Y8" i="2"/>
  <c r="Y7" i="2"/>
  <c r="Y6" i="2"/>
  <c r="Y5" i="2"/>
  <c r="Y4" i="2"/>
  <c r="Y3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6" i="2"/>
  <c r="G25" i="2"/>
  <c r="G24" i="2"/>
  <c r="G23" i="2"/>
  <c r="G19" i="2"/>
  <c r="G18" i="2"/>
  <c r="G17" i="2"/>
  <c r="G13" i="2"/>
  <c r="G11" i="2"/>
  <c r="G10" i="2"/>
  <c r="G9" i="2"/>
  <c r="G8" i="2"/>
  <c r="G7" i="2"/>
  <c r="G6" i="2"/>
  <c r="G5" i="2"/>
  <c r="G4" i="2"/>
  <c r="G3" i="2"/>
  <c r="D24" i="2"/>
  <c r="D25" i="2"/>
  <c r="D26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23" i="2"/>
  <c r="D4" i="2"/>
  <c r="D5" i="2"/>
  <c r="D6" i="2"/>
  <c r="D7" i="2"/>
  <c r="D8" i="2"/>
  <c r="D9" i="2"/>
  <c r="D10" i="2"/>
  <c r="D11" i="2"/>
  <c r="D13" i="2"/>
  <c r="D17" i="2"/>
  <c r="D18" i="2"/>
  <c r="D19" i="2"/>
  <c r="D3" i="2"/>
  <c r="I28" i="8" l="1"/>
  <c r="K5" i="9"/>
  <c r="K4" i="9" l="1"/>
  <c r="I4" i="9"/>
  <c r="J4" i="9" s="1"/>
  <c r="Y55" i="2"/>
  <c r="I29" i="8"/>
  <c r="K29" i="8" s="1"/>
  <c r="I5" i="9"/>
  <c r="J5" i="9" s="1"/>
  <c r="M28" i="8"/>
  <c r="Y51" i="2"/>
  <c r="Y54" i="2"/>
  <c r="Y53" i="2"/>
  <c r="Y52" i="2"/>
  <c r="Y50" i="2"/>
  <c r="Y16" i="2"/>
  <c r="Y14" i="2"/>
  <c r="Y15" i="2"/>
  <c r="X56" i="2"/>
  <c r="AA56" i="2" s="1"/>
  <c r="X60" i="2"/>
  <c r="W60" i="2"/>
  <c r="I3" i="9" s="1"/>
  <c r="J3" i="9" s="1"/>
  <c r="W56" i="2"/>
  <c r="Z56" i="2" s="1"/>
  <c r="X59" i="2"/>
  <c r="AA59" i="2" s="1"/>
  <c r="W59" i="2"/>
  <c r="Z59" i="2" s="1"/>
  <c r="K3" i="9" l="1"/>
  <c r="AA60" i="2"/>
  <c r="K2" i="9"/>
  <c r="I2" i="9"/>
  <c r="J2" i="9" s="1"/>
  <c r="X57" i="2"/>
  <c r="AA57" i="2" s="1"/>
  <c r="I30" i="8"/>
  <c r="K30" i="8" s="1"/>
  <c r="M29" i="8"/>
  <c r="Y21" i="2"/>
  <c r="Y20" i="2"/>
  <c r="W57" i="2"/>
  <c r="Z57" i="2" s="1"/>
  <c r="Y56" i="2"/>
  <c r="G12" i="2"/>
  <c r="D55" i="2"/>
  <c r="D54" i="2"/>
  <c r="X58" i="2" l="1"/>
  <c r="I31" i="8"/>
  <c r="K31" i="8" s="1"/>
  <c r="M30" i="8"/>
  <c r="Y57" i="2"/>
  <c r="W58" i="2"/>
  <c r="Z58" i="2" s="1"/>
  <c r="G14" i="2"/>
  <c r="G15" i="2"/>
  <c r="G50" i="2"/>
  <c r="G51" i="2"/>
  <c r="G52" i="2"/>
  <c r="G53" i="2"/>
  <c r="G54" i="2"/>
  <c r="G55" i="2"/>
  <c r="B59" i="2"/>
  <c r="B2" i="9" s="1"/>
  <c r="D14" i="2"/>
  <c r="D16" i="2"/>
  <c r="D12" i="2"/>
  <c r="B60" i="2"/>
  <c r="B3" i="9" s="1"/>
  <c r="D51" i="2"/>
  <c r="F59" i="2"/>
  <c r="C60" i="2"/>
  <c r="D53" i="2"/>
  <c r="D15" i="2"/>
  <c r="D50" i="2"/>
  <c r="D52" i="2"/>
  <c r="E60" i="2"/>
  <c r="C56" i="2"/>
  <c r="C57" i="2" s="1"/>
  <c r="E59" i="2"/>
  <c r="F60" i="2"/>
  <c r="C59" i="2"/>
  <c r="B56" i="2"/>
  <c r="K6" i="9" l="1"/>
  <c r="AA58" i="2"/>
  <c r="I6" i="9"/>
  <c r="J6" i="9" s="1"/>
  <c r="M31" i="8"/>
  <c r="J27" i="8"/>
  <c r="J22" i="8"/>
  <c r="J9" i="8"/>
  <c r="J13" i="8"/>
  <c r="J28" i="8"/>
  <c r="J24" i="8"/>
  <c r="J25" i="8"/>
  <c r="J8" i="8"/>
  <c r="J17" i="8"/>
  <c r="J18" i="8"/>
  <c r="J16" i="8"/>
  <c r="J26" i="8"/>
  <c r="J7" i="8"/>
  <c r="J5" i="8"/>
  <c r="J21" i="8"/>
  <c r="J19" i="8"/>
  <c r="J6" i="8"/>
  <c r="J4" i="8"/>
  <c r="J3" i="8"/>
  <c r="J31" i="8"/>
  <c r="J2" i="8"/>
  <c r="J23" i="8"/>
  <c r="J10" i="8"/>
  <c r="J20" i="8"/>
  <c r="J12" i="8"/>
  <c r="J15" i="8"/>
  <c r="J11" i="8"/>
  <c r="J14" i="8"/>
  <c r="C2" i="9"/>
  <c r="C3" i="9"/>
  <c r="C58" i="2"/>
  <c r="G20" i="2"/>
  <c r="G56" i="2"/>
  <c r="G16" i="2"/>
  <c r="D21" i="2"/>
  <c r="D20" i="2"/>
  <c r="B57" i="2"/>
  <c r="D57" i="2" s="1"/>
  <c r="D56" i="2"/>
  <c r="G21" i="2" l="1"/>
  <c r="G57" i="2"/>
  <c r="B58" i="2"/>
  <c r="B6" i="9" s="1"/>
</calcChain>
</file>

<file path=xl/sharedStrings.xml><?xml version="1.0" encoding="utf-8"?>
<sst xmlns="http://schemas.openxmlformats.org/spreadsheetml/2006/main" count="492" uniqueCount="373">
  <si>
    <t>Risultato di amministrazione (A)</t>
  </si>
  <si>
    <t>Parte accantonata (B)</t>
  </si>
  <si>
    <t>Parte vincolata (C)</t>
  </si>
  <si>
    <t>Parte destinata a investimenti (D)</t>
  </si>
  <si>
    <t>Parte disponibile (E=A-B-C-D)</t>
  </si>
  <si>
    <t>Saldo di cassa</t>
  </si>
  <si>
    <t>Residui attivi</t>
  </si>
  <si>
    <t>Residui passivi</t>
  </si>
  <si>
    <t>FPV per spese correnti</t>
  </si>
  <si>
    <t>Fondo crediti di dubbia esigibilità</t>
  </si>
  <si>
    <t>Fondo anticipazioni liquidità DL35/2013</t>
  </si>
  <si>
    <t>Fondo perdite società partecipate</t>
  </si>
  <si>
    <t>Fondo contenzioso</t>
  </si>
  <si>
    <t>Altri accantonamenti</t>
  </si>
  <si>
    <t>Vincoli da trasferimenti</t>
  </si>
  <si>
    <t>Vincoli da leggi e principi contabili</t>
  </si>
  <si>
    <t>Vincoli da contrazione di mutui</t>
  </si>
  <si>
    <t>Vincoli attribuiti dall'ente</t>
  </si>
  <si>
    <t>Altri vincoli</t>
  </si>
  <si>
    <t xml:space="preserve">  100 Entrate correnti di natura tributaria, contributiva e perequativa </t>
  </si>
  <si>
    <t xml:space="preserve">  200 Trasferimenti correnti </t>
  </si>
  <si>
    <t xml:space="preserve">  300 Entrate extratributarie </t>
  </si>
  <si>
    <t xml:space="preserve">  401 Tributi in conto capitale</t>
  </si>
  <si>
    <t xml:space="preserve">  402 Contributi agli investimenti </t>
  </si>
  <si>
    <t xml:space="preserve">  403 Altri trasferimenti in conto capitale </t>
  </si>
  <si>
    <t xml:space="preserve">  404 Entrate da alienazione di beni materiali e immateriali </t>
  </si>
  <si>
    <t xml:space="preserve">  405 Altre entrate in conto capitale </t>
  </si>
  <si>
    <t xml:space="preserve">  501 Alienazione di attività finanziarie </t>
  </si>
  <si>
    <t xml:space="preserve">  502_3 Riscossione di crediti </t>
  </si>
  <si>
    <t xml:space="preserve">  504 Altre entrate per riduzione di attività finanziarie </t>
  </si>
  <si>
    <t xml:space="preserve"> - Entrate correnti </t>
  </si>
  <si>
    <t xml:space="preserve"> - Entrate in conto capitale</t>
  </si>
  <si>
    <t xml:space="preserve"> - Entrate da riduzione attività finanziarie </t>
  </si>
  <si>
    <t xml:space="preserve"> - Accensione di prestiti </t>
  </si>
  <si>
    <t xml:space="preserve"> - Anticipazioni da istituto tesoriere/cassiere </t>
  </si>
  <si>
    <t xml:space="preserve"> - Entrate per conto terzi e partite di giro</t>
  </si>
  <si>
    <t>Totale Entrate</t>
  </si>
  <si>
    <t>Entrate nette</t>
  </si>
  <si>
    <t xml:space="preserve">101 REDDITI DA LAVORO DIPENDENTE </t>
  </si>
  <si>
    <t xml:space="preserve">102 IMPOSTE E TASSE A CARICO DELL'ENTE </t>
  </si>
  <si>
    <t xml:space="preserve">103 ACQUISTO DI BENI E SERVIZI </t>
  </si>
  <si>
    <t xml:space="preserve">104 TRASFERIMENTI CORRENTI </t>
  </si>
  <si>
    <t xml:space="preserve">107 INTERESSI PASSIVI </t>
  </si>
  <si>
    <t xml:space="preserve">108 ALTRE SPESE PER REDDITI DA CAPITALE </t>
  </si>
  <si>
    <t xml:space="preserve">109 RIMBORSI E POSTE CORRETTIVE DELLE ENTRATE </t>
  </si>
  <si>
    <t xml:space="preserve">110 ALTRE SPESE CORRENTI </t>
  </si>
  <si>
    <t>201 TRIBUTI IN CONTO CAPITALE A CARICO DELL?ENTE</t>
  </si>
  <si>
    <t xml:space="preserve">202 INVESTIMENTI FISSI LORDI E ACQUISTO DI TERRENI </t>
  </si>
  <si>
    <t xml:space="preserve">203 CONTRIBUTI AGLI INVESTIMENTI </t>
  </si>
  <si>
    <t xml:space="preserve">204ALTRI TRASFERIMENTI IN CONTO CAPITALE </t>
  </si>
  <si>
    <t xml:space="preserve">205ALTRE SPESE IN CONTO CAPITALE </t>
  </si>
  <si>
    <t xml:space="preserve">301 ACQUISIZIONI DI ATTIVITA' FINANZIARIE </t>
  </si>
  <si>
    <t xml:space="preserve">303 CONCESSIONE CREDITI DI MEDIO-LUNGO TERMINE </t>
  </si>
  <si>
    <t xml:space="preserve">304 ALTRE SPESE PER INCREMENTO DI ATTIVITA' FINANZIARIE </t>
  </si>
  <si>
    <t xml:space="preserve">401 RIMBORSO DI TITOLI OBBLIGAZIONARI </t>
  </si>
  <si>
    <t xml:space="preserve">402 RIMBORSO PRESTITI A BREVE TERMINE </t>
  </si>
  <si>
    <t xml:space="preserve">403 RIMBORSO MUTUI E ALTRI FINANZIAMENTI A MEDIO LUNGO TERMINE </t>
  </si>
  <si>
    <t xml:space="preserve">404 RIMBORSO DI ALTRE FORME DI INDEBITAMENTO </t>
  </si>
  <si>
    <t xml:space="preserve">405 FONDI PER RIMBORSO PRESTITI </t>
  </si>
  <si>
    <t xml:space="preserve">501 CHIUSURA ANTICIPAZIONI RICEVUTE DA ISTITUTO TESORIERE/CASSIERE </t>
  </si>
  <si>
    <t xml:space="preserve">701 USCITE PER PARTITE DI GIRO </t>
  </si>
  <si>
    <t xml:space="preserve">702 USCITE PER CONTO TERZI </t>
  </si>
  <si>
    <t>1 Spese correnti</t>
  </si>
  <si>
    <t>2 Spese in conto capitale</t>
  </si>
  <si>
    <t>3 Spese per incremento attività finanziaria</t>
  </si>
  <si>
    <t>4 Rimborso prestiti</t>
  </si>
  <si>
    <t>5 Chiusura anticipazioni ricevute tesoriere/cassiere</t>
  </si>
  <si>
    <t>7 Conto terzi e partite di giro</t>
  </si>
  <si>
    <t>Totale Uscite</t>
  </si>
  <si>
    <t>Uscite nette</t>
  </si>
  <si>
    <t>Saldo entrate/uscite</t>
  </si>
  <si>
    <t>Saldo corrente</t>
  </si>
  <si>
    <t>Saldo in conto capitale</t>
  </si>
  <si>
    <t>Acc</t>
  </si>
  <si>
    <t>Risc</t>
  </si>
  <si>
    <t>Imp</t>
  </si>
  <si>
    <t>Pag</t>
  </si>
  <si>
    <t>Rigidità strutturale di bilancio</t>
  </si>
  <si>
    <t>1.1</t>
  </si>
  <si>
    <t>Incidenza spese rigide (ripiano disavanzo,personale e debito) su entrate correnti</t>
  </si>
  <si>
    <t>Entrate correnti</t>
  </si>
  <si>
    <t>2.1</t>
  </si>
  <si>
    <t>Incidenza degli accertamenti di parte corrente sulle previsioni iniziali di parte corrente</t>
  </si>
  <si>
    <t>2.2</t>
  </si>
  <si>
    <t>Incidenza degli accertamenti di parte corrente sulle previsioni definitive di parte corrente</t>
  </si>
  <si>
    <t>2.3</t>
  </si>
  <si>
    <t>Incidenza degli accertamenti delle entrate proprie sulle previsioni iniziali di parte corrente</t>
  </si>
  <si>
    <t>2.4</t>
  </si>
  <si>
    <t>Incidenza degli accertamenti delle entrate proprie sulle previsioni definitive di parte corrente</t>
  </si>
  <si>
    <t>2.5</t>
  </si>
  <si>
    <t>Incidenza degli incassi correnti sulle previsioni iniziali di parte corrente</t>
  </si>
  <si>
    <t>2.6</t>
  </si>
  <si>
    <t>Incidenza degli incassi correnti sulle previsioni definitive di parte corrente</t>
  </si>
  <si>
    <t>2.7</t>
  </si>
  <si>
    <t>Incidenza degli incassi delle entrate proprie sulle previsioni iniziali di parte corrente</t>
  </si>
  <si>
    <t>2.8</t>
  </si>
  <si>
    <t>Incidenza degli incassi delle entrate proprie sulle previsioni definitive di parte corrente</t>
  </si>
  <si>
    <t>Anticipazioni dell'Istituto tesoriere</t>
  </si>
  <si>
    <t>3.1</t>
  </si>
  <si>
    <t>Utilizzo medio Anticipazioni di tesoreria</t>
  </si>
  <si>
    <t>3.2</t>
  </si>
  <si>
    <t>Anticipazione chiuse solo contabilmente</t>
  </si>
  <si>
    <t>Spese di personale</t>
  </si>
  <si>
    <t>4.1</t>
  </si>
  <si>
    <t>Incidenza della spesa di personale sulla spesa corrente</t>
  </si>
  <si>
    <t>4.2</t>
  </si>
  <si>
    <t>Incidenza del salario accessorio ed incentivante rispetto al totale della spesa di personale</t>
  </si>
  <si>
    <t>4.3</t>
  </si>
  <si>
    <t>Incidenza spesa personale flessibile rispetto al totale della spesa di personale</t>
  </si>
  <si>
    <t>4.4</t>
  </si>
  <si>
    <t>Spesa di personale procapite</t>
  </si>
  <si>
    <t>Esternalizzazione dei servizi</t>
  </si>
  <si>
    <t>5.1</t>
  </si>
  <si>
    <t>Indicatore di esternalizzazione dei servizi</t>
  </si>
  <si>
    <t>Interessi passivi</t>
  </si>
  <si>
    <t>6.1</t>
  </si>
  <si>
    <t>Incidenza degli interessi passivi sulla spesa corrente</t>
  </si>
  <si>
    <t>6.2</t>
  </si>
  <si>
    <t>Incidenza degli interessi passivi sulle anticipazioni sul totale della spesa per interessi passivi</t>
  </si>
  <si>
    <t>6.3</t>
  </si>
  <si>
    <t>Incidenza interessi di mora sul totale della spesa per interessi passivi</t>
  </si>
  <si>
    <t>Investimenti</t>
  </si>
  <si>
    <t>7.1</t>
  </si>
  <si>
    <t>Incidenza investimenti sul totale della spesa corrente e in conto capitale</t>
  </si>
  <si>
    <t>7.2</t>
  </si>
  <si>
    <t>Investimenti diretti procapite</t>
  </si>
  <si>
    <t>7.3</t>
  </si>
  <si>
    <t>Contributi agli investimenti procapite</t>
  </si>
  <si>
    <t>7.4</t>
  </si>
  <si>
    <t>Investimenti complessivi procapite</t>
  </si>
  <si>
    <t>7.5</t>
  </si>
  <si>
    <t>Quota investimenti complessivi finanziati dal risparmio corrente</t>
  </si>
  <si>
    <t>7.6</t>
  </si>
  <si>
    <t>Quota investimenti complessivi finanziati dal saldo positivo delle partite finanziarie</t>
  </si>
  <si>
    <t>7.7</t>
  </si>
  <si>
    <t>Quota investimenti complessivi finanziati da debito</t>
  </si>
  <si>
    <t>Analisi dei residui</t>
  </si>
  <si>
    <t>8.1</t>
  </si>
  <si>
    <t>Incidenza nuovi residui passivi di parte corrente su stock residui passivi correnti</t>
  </si>
  <si>
    <t>8.2</t>
  </si>
  <si>
    <t>Incidenza nuovi residui passivi in c/capitale su stock residui passivi in conto capitale al 31/12</t>
  </si>
  <si>
    <t>8.3</t>
  </si>
  <si>
    <t>Incidenza nuovi residui passivi per incremento attività finanziarie su stock residui passivi per incremento attività finanziarie al 31/12</t>
  </si>
  <si>
    <t>8.4</t>
  </si>
  <si>
    <t>Incidenza nuovi residui attivi di parte corrente su stock residui attivi di parte corrente</t>
  </si>
  <si>
    <t>8.5</t>
  </si>
  <si>
    <t>Incidenza nuovi residui attivi in c/capitale su stock residui attivi in c/capitale</t>
  </si>
  <si>
    <t>8.6</t>
  </si>
  <si>
    <t>Incidenza nuovi residui attivi per riduzione di attività finanziarie su stock residui attivi per riduzione di attività finanziarie</t>
  </si>
  <si>
    <t>Smaltimento debiti non finanziari</t>
  </si>
  <si>
    <t>9.1</t>
  </si>
  <si>
    <t>Smaltimento debiti commerciali nati nell'esercizio</t>
  </si>
  <si>
    <t>9.2</t>
  </si>
  <si>
    <t>Smaltimento debiti commerciali nati negli esercizi precedenti</t>
  </si>
  <si>
    <t>9.3</t>
  </si>
  <si>
    <t>Smaltimento debiti verso altre amministrazioni pubbliche nati nell'esercizio</t>
  </si>
  <si>
    <t>9.4</t>
  </si>
  <si>
    <t>Smaltimento debiti verso altre amministrazioni pubbliche nati negli esercizi precedenti</t>
  </si>
  <si>
    <t>9.5</t>
  </si>
  <si>
    <t>Indicatore annuale di tempestività dei pagamenti</t>
  </si>
  <si>
    <t>Debiti finanziari</t>
  </si>
  <si>
    <t>10.1</t>
  </si>
  <si>
    <t>Incidenza estinzioni anticipate debiti finanziari</t>
  </si>
  <si>
    <t>10.2</t>
  </si>
  <si>
    <t>Incidenza estinzioni ordinarie debiti finanziari</t>
  </si>
  <si>
    <t>10.3</t>
  </si>
  <si>
    <t>Sostenibilità debiti finanziari</t>
  </si>
  <si>
    <t>10.4</t>
  </si>
  <si>
    <t>Indebitamento procapite</t>
  </si>
  <si>
    <t>Composizione dell'avanzo di amministrazione</t>
  </si>
  <si>
    <t>11.1</t>
  </si>
  <si>
    <t>Incidenza quota libera di parte corrente nell'avanzo</t>
  </si>
  <si>
    <t>11.2</t>
  </si>
  <si>
    <t>Incidenza quota libera in c/capitale nell'avanzo</t>
  </si>
  <si>
    <t>11.3</t>
  </si>
  <si>
    <t>Incidenza quota accantonata nell'avanzo</t>
  </si>
  <si>
    <t>11.4</t>
  </si>
  <si>
    <t>Incidenza quota vincolata nell'avanzo</t>
  </si>
  <si>
    <t>Disavanzo di amministrazione</t>
  </si>
  <si>
    <t>12.1</t>
  </si>
  <si>
    <t>Quota disavanzo ripianato nell'esercizio</t>
  </si>
  <si>
    <t>12.2</t>
  </si>
  <si>
    <t>Incremento del disavanzo rispetto all'esercizio precedente</t>
  </si>
  <si>
    <t>12.3</t>
  </si>
  <si>
    <t>Sostenibilità patrimoniale del disavanzo</t>
  </si>
  <si>
    <t>12.4</t>
  </si>
  <si>
    <t>Sostenibilità disavanzo effettivamente a carico dell'esercizio</t>
  </si>
  <si>
    <t>Debiti fuori bilancio</t>
  </si>
  <si>
    <t>13.1</t>
  </si>
  <si>
    <t>Debiti riconosciuti e finanziati</t>
  </si>
  <si>
    <t>13.2</t>
  </si>
  <si>
    <t>Debiti in corso di riconoscimento</t>
  </si>
  <si>
    <t>13.3</t>
  </si>
  <si>
    <t>Debiti riconosciuti e in corso di finanziamento</t>
  </si>
  <si>
    <t>Fondo pluriennale vincolato</t>
  </si>
  <si>
    <t>14.1</t>
  </si>
  <si>
    <t>Utilizzo del FPV</t>
  </si>
  <si>
    <t>Partite di giro e conto terzi</t>
  </si>
  <si>
    <t>15.1</t>
  </si>
  <si>
    <t>Incidenza partite di giro e conto terzi in entrata</t>
  </si>
  <si>
    <t>15.2</t>
  </si>
  <si>
    <t>Incidenza partite di giro e conto terzi in uscita</t>
  </si>
  <si>
    <t>Complessiva</t>
  </si>
  <si>
    <t>Crediti esigibili nell'esercizio</t>
  </si>
  <si>
    <t>Crediti esigibili negli esercizi precedenti</t>
  </si>
  <si>
    <t>Istruzione e diritto allo studio</t>
  </si>
  <si>
    <t>Trasporti e diritto alla mobilità</t>
  </si>
  <si>
    <t>Diritti sociali, politiche sociali e famiglia</t>
  </si>
  <si>
    <t>Capacità di pagamento</t>
  </si>
  <si>
    <t>Debiti da finanziamento (D1)</t>
  </si>
  <si>
    <t>Piano degli indicatori</t>
  </si>
  <si>
    <t>Soglia</t>
  </si>
  <si>
    <t>Crediti verso lo Stato e altre AP per Fondo dotazione (A)</t>
  </si>
  <si>
    <t>Immobilizzazioni immateriali (B1)</t>
  </si>
  <si>
    <t>Immobilizzazioni materiali (B2)</t>
  </si>
  <si>
    <t>Crediti (C2)</t>
  </si>
  <si>
    <t>Disponibilità liquide (C4)</t>
  </si>
  <si>
    <t>Ratei e risconti attivi (D)</t>
  </si>
  <si>
    <t>TOTALE ATTIVO</t>
  </si>
  <si>
    <t>Fondo di dotazione (A1)</t>
  </si>
  <si>
    <t>Riserve (A2)</t>
  </si>
  <si>
    <t>Risultato economico dell'esercizio (A3)</t>
  </si>
  <si>
    <t>Fondo rischi ed oneri (B)</t>
  </si>
  <si>
    <t>Debiti verso fornitori (D2)</t>
  </si>
  <si>
    <t>Debiti per trasferimenti e contributi (D4)</t>
  </si>
  <si>
    <t>Altri debiti (D5)</t>
  </si>
  <si>
    <t>Ratei e risconti passivi (E)</t>
  </si>
  <si>
    <t>TOTALE PASSIVO</t>
  </si>
  <si>
    <t>Immobilizzazioni finanziarie - partecipazioni (B3.1)</t>
  </si>
  <si>
    <t>Immobilizzazioni finanziarie - crediti (B3.2)</t>
  </si>
  <si>
    <t>Immobilizzazioni finanziarie - altri titoli (B3.3)</t>
  </si>
  <si>
    <t>Rimanenze (C1)</t>
  </si>
  <si>
    <t>Attività finanziarie che non costituiscono utilizzi (C3)</t>
  </si>
  <si>
    <t>Var. %</t>
  </si>
  <si>
    <t>%Risc</t>
  </si>
  <si>
    <t>Proventi da tributi</t>
  </si>
  <si>
    <t>Proventi da fondi perequativi</t>
  </si>
  <si>
    <t>Proventi da trasferimenti e contributi</t>
  </si>
  <si>
    <t>Ricavi delle vendite e prestazioni e proventi da servizi pubblici</t>
  </si>
  <si>
    <t>Variazioni nelle rimanenze di prodotti in corso di lavorazione, etc. (+/-)</t>
  </si>
  <si>
    <t>Variazione dei lavori in corso su ordinazione</t>
  </si>
  <si>
    <t>Incrementi di immobilizzazioni per lavori interni</t>
  </si>
  <si>
    <t>Altri ricavi e proventi diversi</t>
  </si>
  <si>
    <t>Acquisto di materie prime e/o beni di consumo</t>
  </si>
  <si>
    <t>Prestazioni di servizi</t>
  </si>
  <si>
    <t>Utilizzo beni di terzi</t>
  </si>
  <si>
    <t>Trasferimenti e contributi</t>
  </si>
  <si>
    <t>Personale</t>
  </si>
  <si>
    <t>Ammortamenti e svalutazioni</t>
  </si>
  <si>
    <t>Variazioni nelle rimanenze di materie prime e/o beni di consumo (+/-)</t>
  </si>
  <si>
    <t>Accantonamenti per rischi</t>
  </si>
  <si>
    <t>Oneri diversi di gestione</t>
  </si>
  <si>
    <t>Proventi finanziari</t>
  </si>
  <si>
    <t>Oneri finanziari</t>
  </si>
  <si>
    <t>Rettifiche di valore</t>
  </si>
  <si>
    <t>Proventi straordinari</t>
  </si>
  <si>
    <t>Oneri straordinari</t>
  </si>
  <si>
    <t>Imposte</t>
  </si>
  <si>
    <t>Risultato dell'esercizio</t>
  </si>
  <si>
    <t>(+)</t>
  </si>
  <si>
    <t>(-)</t>
  </si>
  <si>
    <t>(=)</t>
  </si>
  <si>
    <t xml:space="preserve">302 CONCESSIONE CREDITI DI BREVE TERMINE </t>
  </si>
  <si>
    <t>COMPONENTI POSITIVI DELLA GESTIONE</t>
  </si>
  <si>
    <t>COMPONENTI NEGATIVI DELLA GESTIONE</t>
  </si>
  <si>
    <t>Diff.</t>
  </si>
  <si>
    <t>PATRIMONIO NETTO</t>
  </si>
  <si>
    <t>Incidenza spesa (al netto servizi per conto terzi)</t>
  </si>
  <si>
    <t>% Risc.</t>
  </si>
  <si>
    <t>101 Redditi da lavoro dipendente</t>
  </si>
  <si>
    <t>102 Imposte e tasse a carico dell'ente</t>
  </si>
  <si>
    <t>103 Acquisto di beni e servizi</t>
  </si>
  <si>
    <t>104 Trasferimenti correnti</t>
  </si>
  <si>
    <t>107 Interessi passivi</t>
  </si>
  <si>
    <t>108 Altre spese per redditi da capitale</t>
  </si>
  <si>
    <t>109 Rimborsi e poste correttive delle entrate</t>
  </si>
  <si>
    <t>110 Altre spese correnti</t>
  </si>
  <si>
    <t>202 Investimenti fissi lordi e acquisto di terreni</t>
  </si>
  <si>
    <t>203 Contributi agli investimenti</t>
  </si>
  <si>
    <t>204 Altri trasferimenti in conto capitale</t>
  </si>
  <si>
    <t>205 Altre spese in conto capitale</t>
  </si>
  <si>
    <t xml:space="preserve"> - Spese correnti </t>
  </si>
  <si>
    <t xml:space="preserve"> - Spese in conto capitale</t>
  </si>
  <si>
    <t>301 Acquisizioni di attività finanziarie</t>
  </si>
  <si>
    <t>302 Concessione crediti di breve termine</t>
  </si>
  <si>
    <t>303 Concessione crediti di medio-lungo termine</t>
  </si>
  <si>
    <t>304 Altre spese per incremento di attività finanziarie</t>
  </si>
  <si>
    <t xml:space="preserve"> - Spese per incremento attività finanziarie </t>
  </si>
  <si>
    <t>401 Rimborso di titoli obbligazionari</t>
  </si>
  <si>
    <t>402 Rimborso prestiti a breve termine</t>
  </si>
  <si>
    <t>403 Rimborso mutui e finanziamenti a medio-lungo termine</t>
  </si>
  <si>
    <t>404 Rimborso di altre forme di indebitamento</t>
  </si>
  <si>
    <t>405 Fondi per rimborso prestiti</t>
  </si>
  <si>
    <t xml:space="preserve"> - Rimborso prestiti </t>
  </si>
  <si>
    <t xml:space="preserve"> - Chiusura anticipazioni ricevute da tesoriere/cassiere </t>
  </si>
  <si>
    <t xml:space="preserve"> - Uscite per conto terzi e partite di giro</t>
  </si>
  <si>
    <t>Comp.% netta</t>
  </si>
  <si>
    <t xml:space="preserve">Saldo corrente </t>
  </si>
  <si>
    <t xml:space="preserve">Saldo finale </t>
  </si>
  <si>
    <t>Saldo netto</t>
  </si>
  <si>
    <t>Saldo riduzione/incremento attività finanziarie</t>
  </si>
  <si>
    <t>Capacità di riscossione</t>
  </si>
  <si>
    <t>Spesa per il personale (pro capite)</t>
  </si>
  <si>
    <t>Investimenti (pro capite)</t>
  </si>
  <si>
    <t>Entrate natura tributaria, contributiva e perequativa (Titolo 1)</t>
  </si>
  <si>
    <t>Saldo della gestione</t>
  </si>
  <si>
    <t>(Proventi - Oneri) finanziari</t>
  </si>
  <si>
    <t>(Proventi- Oneri) straordinari</t>
  </si>
  <si>
    <t>Saldo prima delle imposte</t>
  </si>
  <si>
    <t>Parametro</t>
  </si>
  <si>
    <t>Indicatore</t>
  </si>
  <si>
    <t>P.1</t>
  </si>
  <si>
    <t>P.2</t>
  </si>
  <si>
    <t>P.3</t>
  </si>
  <si>
    <t>P.4</t>
  </si>
  <si>
    <t>P.5</t>
  </si>
  <si>
    <t>P.6</t>
  </si>
  <si>
    <t>P.7</t>
  </si>
  <si>
    <t>P.8</t>
  </si>
  <si>
    <t>Incidenza spese rigide (ripiano disavanzo, personale e debito) su entrate correnti</t>
  </si>
  <si>
    <t>Descrizione</t>
  </si>
  <si>
    <t>13.2/3</t>
  </si>
  <si>
    <t>Anticipazione di tesoreria chiuse solo contabilmente</t>
  </si>
  <si>
    <t>Sostenibilità dei debiti finanziari</t>
  </si>
  <si>
    <t>Debiti in corso di riconoscimento o di finanziamento</t>
  </si>
  <si>
    <t>Effettiva capacità di riscossione (totale Entrate)</t>
  </si>
  <si>
    <t>&gt; 48</t>
  </si>
  <si>
    <t>&lt;22</t>
  </si>
  <si>
    <t>&gt;0</t>
  </si>
  <si>
    <t>&gt;16</t>
  </si>
  <si>
    <t>&gt;1,2</t>
  </si>
  <si>
    <t>&gt;1</t>
  </si>
  <si>
    <t>&gt;0,6</t>
  </si>
  <si>
    <t>&lt;47</t>
  </si>
  <si>
    <t>Totale Entrate nette</t>
  </si>
  <si>
    <t>% Pag.</t>
  </si>
  <si>
    <t>Risc. - Pag.</t>
  </si>
  <si>
    <t xml:space="preserve">  -- di cui proventi da tributi</t>
  </si>
  <si>
    <t xml:space="preserve">  -- di cui proventi da trasferimenti</t>
  </si>
  <si>
    <t xml:space="preserve">  -- di cui prestazioni di servizi</t>
  </si>
  <si>
    <t xml:space="preserve">  -- di cui personale</t>
  </si>
  <si>
    <t xml:space="preserve">  -- di cui ammortamenti e svalutazioni</t>
  </si>
  <si>
    <t>Ricavi e proventi</t>
  </si>
  <si>
    <t>Costi</t>
  </si>
  <si>
    <t>Entrate finali</t>
  </si>
  <si>
    <t>Uscite finali</t>
  </si>
  <si>
    <t>Sviluppo sostenibile, tutela territ. e ambiente</t>
  </si>
  <si>
    <t>Saldo naturale</t>
  </si>
  <si>
    <t>Saldo migratorio</t>
  </si>
  <si>
    <t>Verifica</t>
  </si>
  <si>
    <t>Fondo a copertura residui perenti</t>
  </si>
  <si>
    <t>105 TRASFERIMENTI DI TRIBUTI</t>
  </si>
  <si>
    <t>106 FONDI PEREQUATIVI</t>
  </si>
  <si>
    <t>12.5</t>
  </si>
  <si>
    <t>Quota disavanzo derivante da debito autorizzato e non contratto</t>
  </si>
  <si>
    <t xml:space="preserve">Tutela della salute </t>
  </si>
  <si>
    <t>FPV per spese in conto capitale (*)</t>
  </si>
  <si>
    <t>(*) include FPV per incremento attività finanziarie</t>
  </si>
  <si>
    <t>Media Regioni</t>
  </si>
  <si>
    <t xml:space="preserve">     di cui da tributi destinati al finanziamento della sanità</t>
  </si>
  <si>
    <t xml:space="preserve">    di cui enti finanziati dal ssn</t>
  </si>
  <si>
    <t xml:space="preserve">    di cui altre amministrazioni pubbliche</t>
  </si>
  <si>
    <t>Anno</t>
  </si>
  <si>
    <t>Regione</t>
  </si>
  <si>
    <t>Popolazione al 1° gennaio</t>
  </si>
  <si>
    <t xml:space="preserve">     di cui da trasferimenti e contributi da amm.ni pubbliche</t>
  </si>
  <si>
    <t>Rapporto Fcde/Residui attivi (scala dx)</t>
  </si>
  <si>
    <t>Saldo censuario</t>
  </si>
  <si>
    <t>Margine operativo lordo</t>
  </si>
  <si>
    <t>Risultato economico di esercizi precedenti (A4)</t>
  </si>
  <si>
    <t>Riserve negative per beni indisponibili (A5)</t>
  </si>
  <si>
    <t>Riscossioni 2023</t>
  </si>
  <si>
    <t>Pagamenti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</si>
</sst>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_-;\-* #,##0_-;_-* &quot;-&quot;??_-;_-@_-"/>
    <numFmt numFmtId="165" formatCode="0.0"/>
    <numFmt numFmtId="166" formatCode="#,##0_ ;\-#,##0\ "/>
    <numFmt numFmtId="167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ont="0" applyBorder="0" applyProtection="0"/>
  </cellStyleXfs>
  <cellXfs count="118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/>
    <xf numFmtId="0" fontId="5" fillId="0" borderId="0" xfId="2" applyFont="1" applyFill="1" applyBorder="1" applyAlignment="1" applyProtection="1">
      <alignment vertical="center" readingOrder="1"/>
    </xf>
    <xf numFmtId="165" fontId="0" fillId="0" borderId="0" xfId="0" applyNumberFormat="1"/>
    <xf numFmtId="2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1" xfId="2" applyFont="1" applyFill="1" applyBorder="1" applyAlignment="1" applyProtection="1">
      <alignment vertical="center" readingOrder="1"/>
    </xf>
    <xf numFmtId="164" fontId="0" fillId="0" borderId="1" xfId="0" applyNumberFormat="1" applyBorder="1"/>
    <xf numFmtId="165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0" xfId="0" applyNumberFormat="1" applyBorder="1"/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2" xfId="0" applyNumberFormat="1" applyBorder="1"/>
    <xf numFmtId="0" fontId="0" fillId="0" borderId="4" xfId="0" applyBorder="1" applyAlignment="1">
      <alignment horizontal="center"/>
    </xf>
    <xf numFmtId="164" fontId="0" fillId="0" borderId="4" xfId="0" applyNumberFormat="1" applyBorder="1"/>
    <xf numFmtId="164" fontId="0" fillId="0" borderId="5" xfId="0" applyNumberFormat="1" applyBorder="1"/>
    <xf numFmtId="0" fontId="0" fillId="0" borderId="0" xfId="0" quotePrefix="1" applyAlignment="1">
      <alignment horizontal="center"/>
    </xf>
    <xf numFmtId="164" fontId="0" fillId="0" borderId="0" xfId="1" applyNumberFormat="1" applyFont="1"/>
    <xf numFmtId="164" fontId="0" fillId="0" borderId="0" xfId="0" applyNumberFormat="1"/>
    <xf numFmtId="164" fontId="0" fillId="2" borderId="0" xfId="1" applyNumberFormat="1" applyFont="1" applyFill="1"/>
    <xf numFmtId="2" fontId="0" fillId="0" borderId="0" xfId="0" applyNumberFormat="1" applyFill="1"/>
    <xf numFmtId="0" fontId="0" fillId="0" borderId="0" xfId="0" applyFill="1"/>
    <xf numFmtId="0" fontId="0" fillId="0" borderId="0" xfId="0" applyBorder="1"/>
    <xf numFmtId="0" fontId="0" fillId="0" borderId="0" xfId="0" quotePrefix="1" applyBorder="1" applyAlignment="1">
      <alignment horizontal="center"/>
    </xf>
    <xf numFmtId="3" fontId="0" fillId="0" borderId="0" xfId="0" applyNumberFormat="1" applyBorder="1"/>
    <xf numFmtId="0" fontId="1" fillId="0" borderId="1" xfId="0" applyFont="1" applyFill="1" applyBorder="1"/>
    <xf numFmtId="0" fontId="1" fillId="0" borderId="1" xfId="0" quotePrefix="1" applyFont="1" applyBorder="1" applyAlignment="1">
      <alignment horizontal="center"/>
    </xf>
    <xf numFmtId="3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1" applyNumberFormat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2" fillId="0" borderId="1" xfId="0" applyNumberFormat="1" applyFont="1" applyBorder="1"/>
    <xf numFmtId="165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7" fillId="4" borderId="0" xfId="0" applyFont="1" applyFill="1"/>
    <xf numFmtId="164" fontId="0" fillId="4" borderId="0" xfId="0" applyNumberFormat="1" applyFill="1"/>
    <xf numFmtId="165" fontId="0" fillId="4" borderId="0" xfId="0" applyNumberFormat="1" applyFill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0" fontId="8" fillId="4" borderId="0" xfId="2" applyFont="1" applyFill="1" applyBorder="1" applyAlignment="1" applyProtection="1">
      <alignment vertical="center" readingOrder="1"/>
    </xf>
    <xf numFmtId="164" fontId="0" fillId="4" borderId="0" xfId="0" applyNumberFormat="1" applyFont="1" applyFill="1"/>
    <xf numFmtId="165" fontId="0" fillId="4" borderId="0" xfId="0" applyNumberFormat="1" applyFont="1" applyFill="1" applyAlignment="1">
      <alignment horizontal="center"/>
    </xf>
    <xf numFmtId="0" fontId="0" fillId="4" borderId="0" xfId="0" applyFont="1" applyFill="1"/>
    <xf numFmtId="0" fontId="0" fillId="0" borderId="0" xfId="0" applyFill="1" applyAlignment="1">
      <alignment horizontal="center"/>
    </xf>
    <xf numFmtId="166" fontId="0" fillId="4" borderId="0" xfId="0" applyNumberFormat="1" applyFont="1" applyFill="1"/>
    <xf numFmtId="166" fontId="3" fillId="4" borderId="0" xfId="1" applyNumberFormat="1" applyFont="1" applyFill="1"/>
    <xf numFmtId="166" fontId="6" fillId="0" borderId="0" xfId="0" applyNumberFormat="1" applyFont="1"/>
    <xf numFmtId="166" fontId="2" fillId="0" borderId="1" xfId="0" applyNumberFormat="1" applyFont="1" applyBorder="1"/>
    <xf numFmtId="0" fontId="0" fillId="5" borderId="0" xfId="0" applyFill="1"/>
    <xf numFmtId="0" fontId="1" fillId="0" borderId="6" xfId="0" applyFont="1" applyBorder="1" applyAlignment="1">
      <alignment horizontal="center"/>
    </xf>
    <xf numFmtId="0" fontId="9" fillId="0" borderId="1" xfId="0" applyFont="1" applyBorder="1"/>
    <xf numFmtId="0" fontId="0" fillId="4" borderId="0" xfId="0" applyFill="1"/>
    <xf numFmtId="0" fontId="1" fillId="0" borderId="0" xfId="0" applyFont="1" applyBorder="1"/>
    <xf numFmtId="0" fontId="1" fillId="0" borderId="6" xfId="0" applyFont="1" applyBorder="1"/>
    <xf numFmtId="0" fontId="1" fillId="0" borderId="6" xfId="0" applyFont="1" applyBorder="1" applyAlignment="1">
      <alignment vertical="center"/>
    </xf>
    <xf numFmtId="166" fontId="0" fillId="4" borderId="0" xfId="0" applyNumberFormat="1" applyFill="1" applyAlignment="1">
      <alignment horizontal="center" vertical="center"/>
    </xf>
    <xf numFmtId="166" fontId="0" fillId="6" borderId="0" xfId="0" applyNumberFormat="1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10" fillId="4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166" fontId="1" fillId="4" borderId="0" xfId="0" applyNumberFormat="1" applyFont="1" applyFill="1" applyAlignment="1">
      <alignment horizontal="center" vertical="center"/>
    </xf>
    <xf numFmtId="166" fontId="1" fillId="6" borderId="0" xfId="1" applyNumberFormat="1" applyFont="1" applyFill="1" applyAlignment="1">
      <alignment horizontal="center" vertical="center"/>
    </xf>
    <xf numFmtId="166" fontId="9" fillId="4" borderId="0" xfId="0" applyNumberFormat="1" applyFont="1" applyFill="1" applyAlignment="1">
      <alignment horizontal="center" vertical="center"/>
    </xf>
    <xf numFmtId="166" fontId="9" fillId="6" borderId="0" xfId="0" applyNumberFormat="1" applyFont="1" applyFill="1" applyAlignment="1">
      <alignment horizontal="center" vertical="center"/>
    </xf>
    <xf numFmtId="166" fontId="9" fillId="4" borderId="0" xfId="1" applyNumberFormat="1" applyFont="1" applyFill="1" applyAlignment="1">
      <alignment horizontal="center" vertical="center"/>
    </xf>
    <xf numFmtId="166" fontId="9" fillId="6" borderId="0" xfId="1" applyNumberFormat="1" applyFont="1" applyFill="1" applyAlignment="1">
      <alignment horizontal="center" vertical="center"/>
    </xf>
    <xf numFmtId="166" fontId="1" fillId="6" borderId="0" xfId="0" applyNumberFormat="1" applyFont="1" applyFill="1" applyAlignment="1">
      <alignment horizontal="center" vertical="center"/>
    </xf>
    <xf numFmtId="166" fontId="6" fillId="4" borderId="0" xfId="0" quotePrefix="1" applyNumberFormat="1" applyFont="1" applyFill="1" applyAlignment="1">
      <alignment horizontal="center" vertical="center"/>
    </xf>
    <xf numFmtId="166" fontId="6" fillId="6" borderId="0" xfId="1" quotePrefix="1" applyNumberFormat="1" applyFont="1" applyFill="1" applyAlignment="1">
      <alignment horizontal="center" vertical="center"/>
    </xf>
    <xf numFmtId="166" fontId="6" fillId="6" borderId="0" xfId="0" quotePrefix="1" applyNumberFormat="1" applyFont="1" applyFill="1" applyAlignment="1">
      <alignment horizontal="center" vertical="center"/>
    </xf>
    <xf numFmtId="166" fontId="6" fillId="4" borderId="0" xfId="1" quotePrefix="1" applyNumberFormat="1" applyFont="1" applyFill="1" applyAlignment="1">
      <alignment horizontal="center" vertical="center"/>
    </xf>
    <xf numFmtId="0" fontId="10" fillId="4" borderId="0" xfId="0" applyFont="1" applyFill="1" applyAlignment="1">
      <alignment vertical="center" wrapText="1"/>
    </xf>
    <xf numFmtId="3" fontId="1" fillId="0" borderId="1" xfId="0" applyNumberFormat="1" applyFont="1" applyFill="1" applyBorder="1"/>
    <xf numFmtId="3" fontId="0" fillId="0" borderId="0" xfId="0" applyNumberFormat="1" applyFill="1"/>
    <xf numFmtId="0" fontId="1" fillId="0" borderId="6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" fontId="0" fillId="0" borderId="0" xfId="0" applyNumberFormat="1"/>
    <xf numFmtId="0" fontId="0" fillId="0" borderId="0" xfId="0" applyFill="1" applyBorder="1"/>
    <xf numFmtId="0" fontId="0" fillId="0" borderId="0" xfId="0" applyFill="1" applyAlignment="1">
      <alignment horizontal="center"/>
    </xf>
    <xf numFmtId="0" fontId="0" fillId="0" borderId="6" xfId="0" applyBorder="1" applyAlignment="1">
      <alignment horizontal="center" vertical="center" wrapText="1"/>
    </xf>
    <xf numFmtId="167" fontId="0" fillId="0" borderId="0" xfId="0" applyNumberFormat="1" applyFill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3" fontId="0" fillId="0" borderId="1" xfId="0" applyNumberFormat="1" applyBorder="1"/>
    <xf numFmtId="0" fontId="1" fillId="0" borderId="0" xfId="0" quotePrefix="1" applyFont="1" applyBorder="1" applyAlignment="1">
      <alignment horizontal="center"/>
    </xf>
    <xf numFmtId="3" fontId="2" fillId="0" borderId="0" xfId="0" applyNumberFormat="1" applyFont="1" applyBorder="1"/>
    <xf numFmtId="4" fontId="0" fillId="0" borderId="0" xfId="0" applyNumberFormat="1" applyFill="1"/>
    <xf numFmtId="167" fontId="0" fillId="4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Migliaia" xfId="1" builtinId="3"/>
    <cellStyle name="Normal" xfId="2"/>
    <cellStyle name="Normale" xfId="0" builtinId="0"/>
  </cellStyles>
  <dxfs count="197"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06717062543146"/>
          <c:y val="5.4234059497589075E-2"/>
          <c:w val="0.80361249792401179"/>
          <c:h val="0.699937827610976"/>
        </c:manualLayout>
      </c:layout>
      <c:lineChart>
        <c:grouping val="standard"/>
        <c:varyColors val="0"/>
        <c:ser>
          <c:idx val="0"/>
          <c:order val="0"/>
          <c:tx>
            <c:strRef>
              <c:f>Risultato_amministrazione!$A$3</c:f>
              <c:strCache>
                <c:ptCount val="1"/>
                <c:pt idx="0">
                  <c:v>Residui attivi</c:v>
                </c:pt>
              </c:strCache>
            </c:strRef>
          </c:tx>
          <c:marker>
            <c:symbol val="triangle"/>
            <c:size val="5"/>
          </c:marker>
          <c:cat>
            <c:numRef>
              <c:f>Risultato_amministrazione!$B$1:$I$1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Risultato_amministrazione!$B$3:$I$3</c:f>
              <c:numCache>
                <c:formatCode>#,##0</c:formatCode>
                <c:ptCount val="8"/>
                <c:pt idx="0">
                  <c:v>664321530.95000005</c:v>
                </c:pt>
                <c:pt idx="1">
                  <c:v>596422404.61000001</c:v>
                </c:pt>
                <c:pt idx="2">
                  <c:v>616599029.96000004</c:v>
                </c:pt>
                <c:pt idx="3">
                  <c:v>699142014.20000005</c:v>
                </c:pt>
                <c:pt idx="4">
                  <c:v>534706171.20999998</c:v>
                </c:pt>
                <c:pt idx="5">
                  <c:v>645466793.55999994</c:v>
                </c:pt>
                <c:pt idx="6">
                  <c:v>853772620.33000004</c:v>
                </c:pt>
                <c:pt idx="7">
                  <c:v>915667596.76999998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815-456D-8408-112A4369BD40}"/>
            </c:ext>
          </c:extLst>
        </c:ser>
        <c:ser>
          <c:idx val="1"/>
          <c:order val="1"/>
          <c:tx>
            <c:strRef>
              <c:f>Risultato_amministrazione!$A$4</c:f>
              <c:strCache>
                <c:ptCount val="1"/>
                <c:pt idx="0">
                  <c:v>Residui passivi</c:v>
                </c:pt>
              </c:strCache>
            </c:strRef>
          </c:tx>
          <c:marker>
            <c:symbol val="square"/>
            <c:size val="5"/>
          </c:marker>
          <c:cat>
            <c:numRef>
              <c:f>Risultato_amministrazione!$B$1:$I$1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Risultato_amministrazione!$B$4:$I$4</c:f>
              <c:numCache>
                <c:formatCode>#,##0</c:formatCode>
                <c:ptCount val="8"/>
                <c:pt idx="0">
                  <c:v>589958339.24000001</c:v>
                </c:pt>
                <c:pt idx="1">
                  <c:v>526872463.17000002</c:v>
                </c:pt>
                <c:pt idx="2">
                  <c:v>488229614.29000002</c:v>
                </c:pt>
                <c:pt idx="3">
                  <c:v>608505321.70000005</c:v>
                </c:pt>
                <c:pt idx="4">
                  <c:v>474352512.02999997</c:v>
                </c:pt>
                <c:pt idx="5">
                  <c:v>531552112.50999999</c:v>
                </c:pt>
                <c:pt idx="6">
                  <c:v>728184557.14999998</c:v>
                </c:pt>
                <c:pt idx="7">
                  <c:v>790294302.5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815-456D-8408-112A4369B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18095376"/>
        <c:axId val="-1618105712"/>
      </c:lineChart>
      <c:catAx>
        <c:axId val="-161809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1618105712"/>
        <c:crosses val="autoZero"/>
        <c:auto val="1"/>
        <c:lblAlgn val="ctr"/>
        <c:lblOffset val="100"/>
        <c:noMultiLvlLbl val="0"/>
      </c:catAx>
      <c:valAx>
        <c:axId val="-1618105712"/>
        <c:scaling>
          <c:orientation val="minMax"/>
          <c:max val="900000000"/>
          <c:min val="450000000"/>
        </c:scaling>
        <c:delete val="0"/>
        <c:axPos val="l"/>
        <c:numFmt formatCode="#,##0" sourceLinked="1"/>
        <c:majorTickMark val="none"/>
        <c:minorTickMark val="none"/>
        <c:tickLblPos val="nextTo"/>
        <c:crossAx val="-1618095376"/>
        <c:crosses val="autoZero"/>
        <c:crossBetween val="between"/>
        <c:majorUnit val="50000000"/>
      </c:valAx>
      <c:spPr>
        <a:noFill/>
        <a:ln>
          <a:noFill/>
        </a:ln>
      </c:spPr>
    </c:plotArea>
    <c:legend>
      <c:legendPos val="b"/>
      <c:layout/>
      <c:overlay val="0"/>
      <c:spPr>
        <a:noFill/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Risultato_amministrazione!$A$8</c:f>
              <c:strCache>
                <c:ptCount val="1"/>
                <c:pt idx="0">
                  <c:v>Fondo crediti di dubbia esigibilità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Risultato_amministrazione!$B$1:$I$1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Risultato_amministrazione!$B$8:$I$8</c:f>
              <c:numCache>
                <c:formatCode>#,##0</c:formatCode>
                <c:ptCount val="8"/>
                <c:pt idx="0">
                  <c:v>9660400.3200000003</c:v>
                </c:pt>
                <c:pt idx="1">
                  <c:v>12073179.164525824</c:v>
                </c:pt>
                <c:pt idx="2">
                  <c:v>27266581.120000001</c:v>
                </c:pt>
                <c:pt idx="3">
                  <c:v>25844692.690000001</c:v>
                </c:pt>
                <c:pt idx="4">
                  <c:v>92793708.849999994</c:v>
                </c:pt>
                <c:pt idx="5">
                  <c:v>102072178.03</c:v>
                </c:pt>
                <c:pt idx="6">
                  <c:v>92408038.420000002</c:v>
                </c:pt>
                <c:pt idx="7">
                  <c:v>65238878.399999999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570-4566-BAA9-AA8B82BC92A7}"/>
            </c:ext>
          </c:extLst>
        </c:ser>
        <c:ser>
          <c:idx val="3"/>
          <c:order val="1"/>
          <c:tx>
            <c:strRef>
              <c:f>Risultato_amministrazione!$A$9</c:f>
              <c:strCache>
                <c:ptCount val="1"/>
                <c:pt idx="0">
                  <c:v>Fondo a copertura residui perenti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Risultato_amministrazione!$B$1:$I$1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Risultato_amministrazione!$B$9:$I$9</c:f>
              <c:numCache>
                <c:formatCode>#,##0</c:formatCode>
                <c:ptCount val="8"/>
                <c:pt idx="0">
                  <c:v>60890429.479999997</c:v>
                </c:pt>
                <c:pt idx="1">
                  <c:v>3945626.139</c:v>
                </c:pt>
                <c:pt idx="2">
                  <c:v>2981585.74</c:v>
                </c:pt>
                <c:pt idx="3">
                  <c:v>2833244.48</c:v>
                </c:pt>
                <c:pt idx="4">
                  <c:v>31732356.109999999</c:v>
                </c:pt>
                <c:pt idx="5">
                  <c:v>21489697.300000001</c:v>
                </c:pt>
                <c:pt idx="6">
                  <c:v>21489697.300000001</c:v>
                </c:pt>
                <c:pt idx="7">
                  <c:v>21489697.300000001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6C-49BE-BC78-C982C4E28F72}"/>
            </c:ext>
          </c:extLst>
        </c:ser>
        <c:ser>
          <c:idx val="0"/>
          <c:order val="2"/>
          <c:tx>
            <c:strRef>
              <c:f>Risultato_amministrazione!$A$10</c:f>
              <c:strCache>
                <c:ptCount val="1"/>
                <c:pt idx="0">
                  <c:v>Fondo anticipazioni liquidità DL35/2013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Risultato_amministrazione!$B$1:$I$1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Risultato_amministrazione!$B$10:$I$10</c:f>
              <c:numCache>
                <c:formatCode>#,##0</c:formatCode>
                <c:ptCount val="8"/>
                <c:pt idx="0">
                  <c:v>323430525.37</c:v>
                </c:pt>
                <c:pt idx="1">
                  <c:v>313882454.93000001</c:v>
                </c:pt>
                <c:pt idx="2">
                  <c:v>302568173.52999997</c:v>
                </c:pt>
                <c:pt idx="3">
                  <c:v>292804024.42000002</c:v>
                </c:pt>
                <c:pt idx="4">
                  <c:v>282953143.63</c:v>
                </c:pt>
                <c:pt idx="5">
                  <c:v>273013777.45999998</c:v>
                </c:pt>
                <c:pt idx="6">
                  <c:v>263252832.71000001</c:v>
                </c:pt>
                <c:pt idx="7">
                  <c:v>253426881.59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D6C-49BE-BC78-C982C4E28F72}"/>
            </c:ext>
          </c:extLst>
        </c:ser>
        <c:ser>
          <c:idx val="4"/>
          <c:order val="3"/>
          <c:tx>
            <c:strRef>
              <c:f>Risultato_amministrazione!$A$57</c:f>
              <c:strCache>
                <c:ptCount val="1"/>
                <c:pt idx="0">
                  <c:v>Altri accantonamenti</c:v>
                </c:pt>
              </c:strCache>
            </c:strRef>
          </c:tx>
          <c:invertIfNegative val="0"/>
          <c:cat>
            <c:numRef>
              <c:f>Risultato_amministrazione!$B$1:$I$1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Risultato_amministrazione!$B$57:$I$57</c:f>
              <c:numCache>
                <c:formatCode>#,##0</c:formatCode>
                <c:ptCount val="8"/>
                <c:pt idx="0">
                  <c:v>4069456.18</c:v>
                </c:pt>
                <c:pt idx="1">
                  <c:v>11069426.879800001</c:v>
                </c:pt>
                <c:pt idx="2">
                  <c:v>22587629.73</c:v>
                </c:pt>
                <c:pt idx="3">
                  <c:v>20476780.02</c:v>
                </c:pt>
                <c:pt idx="4">
                  <c:v>58886315.390000001</c:v>
                </c:pt>
                <c:pt idx="5">
                  <c:v>65648829.460000001</c:v>
                </c:pt>
                <c:pt idx="6">
                  <c:v>130268176.40000001</c:v>
                </c:pt>
                <c:pt idx="7">
                  <c:v>140762710.67000002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D6C-49BE-BC78-C982C4E28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18104080"/>
        <c:axId val="-1615335920"/>
      </c:barChart>
      <c:lineChart>
        <c:grouping val="standard"/>
        <c:varyColors val="0"/>
        <c:ser>
          <c:idx val="2"/>
          <c:order val="4"/>
          <c:tx>
            <c:strRef>
              <c:f>Risultato_amministrazione!$A$24</c:f>
              <c:strCache>
                <c:ptCount val="1"/>
                <c:pt idx="0">
                  <c:v>Rapporto Fcde/Residui attivi (scala dx)</c:v>
                </c:pt>
              </c:strCache>
            </c:strRef>
          </c:tx>
          <c:spPr>
            <a:ln w="444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Risultato_amministrazione!$B$1:$I$1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Risultato_amministrazione!$B$24:$I$24</c:f>
              <c:numCache>
                <c:formatCode>0.0</c:formatCode>
                <c:ptCount val="8"/>
                <c:pt idx="0">
                  <c:v>1.4541754060244492</c:v>
                </c:pt>
                <c:pt idx="1">
                  <c:v>2.0242665384813074</c:v>
                </c:pt>
                <c:pt idx="2">
                  <c:v>4.4220927693916154</c:v>
                </c:pt>
                <c:pt idx="3">
                  <c:v>3.6966298927941037</c:v>
                </c:pt>
                <c:pt idx="4">
                  <c:v>17.354149595845282</c:v>
                </c:pt>
                <c:pt idx="5">
                  <c:v>15.813699333320047</c:v>
                </c:pt>
                <c:pt idx="6">
                  <c:v>10.823495181220787</c:v>
                </c:pt>
                <c:pt idx="7">
                  <c:v>7.1247337603873833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570-4566-BAA9-AA8B82BC9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15337552"/>
        <c:axId val="-1615342448"/>
      </c:lineChart>
      <c:catAx>
        <c:axId val="-161810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-1615335920"/>
        <c:crosses val="autoZero"/>
        <c:auto val="1"/>
        <c:lblAlgn val="ctr"/>
        <c:lblOffset val="100"/>
        <c:noMultiLvlLbl val="0"/>
      </c:catAx>
      <c:valAx>
        <c:axId val="-161533592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-1618104080"/>
        <c:crosses val="autoZero"/>
        <c:crossBetween val="between"/>
      </c:valAx>
      <c:valAx>
        <c:axId val="-161534244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-1615337552"/>
        <c:crosses val="max"/>
        <c:crossBetween val="between"/>
        <c:majorUnit val="5"/>
      </c:valAx>
      <c:catAx>
        <c:axId val="-1615337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61534244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146337485083706E-2"/>
          <c:y val="1.9227205294990297E-2"/>
          <c:w val="0.93107873641330274"/>
          <c:h val="0.96124949598691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Conto_economico!$A$28</c:f>
              <c:strCache>
                <c:ptCount val="1"/>
                <c:pt idx="0">
                  <c:v>Risultato dell'esercizio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4452-41DC-B25A-48B8A55670DF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09-42A3-BE61-9A72348BA497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3EF-4EE1-84EC-90209335CF23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3EF-4EE1-84EC-90209335CF23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</c:spPr>
          </c:dPt>
          <c:dPt>
            <c:idx val="6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7"/>
            <c:invertIfNegative val="0"/>
            <c:bubble3D val="0"/>
            <c:spPr>
              <a:solidFill>
                <a:srgbClr val="FF0000"/>
              </a:solidFill>
            </c:spPr>
          </c:dPt>
          <c:dLbls>
            <c:dLbl>
              <c:idx val="2"/>
              <c:layout>
                <c:manualLayout>
                  <c:x val="0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200"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909-42A3-BE61-9A72348BA49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5346940544072759E-3"/>
                  <c:y val="3.86461951761159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3EF-4EE1-84EC-90209335CF23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561498886569247E-3"/>
                  <c:y val="3.86473429951690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3EF-4EE1-84EC-90209335CF2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000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Conto_economico!$C$1:$J$1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Conto_economico!$C$28:$J$28</c:f>
              <c:numCache>
                <c:formatCode>#,##0</c:formatCode>
                <c:ptCount val="8"/>
                <c:pt idx="0">
                  <c:v>-497694735.55999976</c:v>
                </c:pt>
                <c:pt idx="1">
                  <c:v>-87914178.130000055</c:v>
                </c:pt>
                <c:pt idx="2">
                  <c:v>5419746.6700000707</c:v>
                </c:pt>
                <c:pt idx="3">
                  <c:v>-110799881.6000001</c:v>
                </c:pt>
                <c:pt idx="4">
                  <c:v>-105929853.83999996</c:v>
                </c:pt>
                <c:pt idx="5">
                  <c:v>-105371527.53999995</c:v>
                </c:pt>
                <c:pt idx="6">
                  <c:v>-31046418.20999999</c:v>
                </c:pt>
                <c:pt idx="7">
                  <c:v>-48752102.870000198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452-41DC-B25A-48B8A5567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615332112"/>
        <c:axId val="-1615337008"/>
      </c:barChart>
      <c:catAx>
        <c:axId val="-1615332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200" b="1"/>
            </a:pPr>
            <a:endParaRPr lang="it-IT"/>
          </a:p>
        </c:txPr>
        <c:crossAx val="-1615337008"/>
        <c:crosses val="autoZero"/>
        <c:auto val="1"/>
        <c:lblAlgn val="ctr"/>
        <c:lblOffset val="100"/>
        <c:noMultiLvlLbl val="0"/>
      </c:catAx>
      <c:valAx>
        <c:axId val="-1615337008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one"/>
        <c:crossAx val="-161533211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522" l="0.70000000000000062" r="0.70000000000000062" t="0.750000000000005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51088489123039"/>
          <c:y val="4.1709101083176783E-2"/>
          <c:w val="0.85004048266482279"/>
          <c:h val="0.74078207229172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Stato_patrimoniale!$A$22</c:f>
              <c:strCache>
                <c:ptCount val="1"/>
                <c:pt idx="0">
                  <c:v>Debiti da finanziamento (D1)</c:v>
                </c:pt>
              </c:strCache>
            </c:strRef>
          </c:tx>
          <c:invertIfNegative val="0"/>
          <c:cat>
            <c:numRef>
              <c:f>Stato_patrimoniale!$B$1:$I$1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Stato_patrimoniale!$B$22:$I$22</c:f>
              <c:numCache>
                <c:formatCode>#,##0</c:formatCode>
                <c:ptCount val="8"/>
                <c:pt idx="0">
                  <c:v>394975334.74000001</c:v>
                </c:pt>
                <c:pt idx="1">
                  <c:v>307048118.74000001</c:v>
                </c:pt>
                <c:pt idx="2">
                  <c:v>362995815.66000003</c:v>
                </c:pt>
                <c:pt idx="3">
                  <c:v>431618573.87</c:v>
                </c:pt>
                <c:pt idx="4">
                  <c:v>546695107.80999994</c:v>
                </c:pt>
                <c:pt idx="5">
                  <c:v>484214944.81999999</c:v>
                </c:pt>
                <c:pt idx="6">
                  <c:v>460804434.06</c:v>
                </c:pt>
                <c:pt idx="7">
                  <c:v>437201609.89999998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78-494A-A3FF-551A6B06C6B4}"/>
            </c:ext>
          </c:extLst>
        </c:ser>
        <c:ser>
          <c:idx val="1"/>
          <c:order val="1"/>
          <c:tx>
            <c:strRef>
              <c:f>Stato_patrimoniale!$A$23</c:f>
              <c:strCache>
                <c:ptCount val="1"/>
                <c:pt idx="0">
                  <c:v>Debiti verso fornitori (D2)</c:v>
                </c:pt>
              </c:strCache>
            </c:strRef>
          </c:tx>
          <c:invertIfNegative val="0"/>
          <c:cat>
            <c:numRef>
              <c:f>Stato_patrimoniale!$B$1:$I$1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Stato_patrimoniale!$B$23:$I$23</c:f>
              <c:numCache>
                <c:formatCode>#,##0</c:formatCode>
                <c:ptCount val="8"/>
                <c:pt idx="0">
                  <c:v>101895443.43000001</c:v>
                </c:pt>
                <c:pt idx="1">
                  <c:v>50900444.770000003</c:v>
                </c:pt>
                <c:pt idx="2">
                  <c:v>43746232.659999996</c:v>
                </c:pt>
                <c:pt idx="3">
                  <c:v>18125179.559999999</c:v>
                </c:pt>
                <c:pt idx="4">
                  <c:v>21598553.829999998</c:v>
                </c:pt>
                <c:pt idx="5">
                  <c:v>40618918.880000003</c:v>
                </c:pt>
                <c:pt idx="6">
                  <c:v>65478291.439999998</c:v>
                </c:pt>
                <c:pt idx="7">
                  <c:v>42141094.020000003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978-494A-A3FF-551A6B06C6B4}"/>
            </c:ext>
          </c:extLst>
        </c:ser>
        <c:ser>
          <c:idx val="2"/>
          <c:order val="2"/>
          <c:tx>
            <c:strRef>
              <c:f>Stato_patrimoniale!$A$24</c:f>
              <c:strCache>
                <c:ptCount val="1"/>
                <c:pt idx="0">
                  <c:v>Debiti per trasferimenti e contributi (D4)</c:v>
                </c:pt>
              </c:strCache>
            </c:strRef>
          </c:tx>
          <c:invertIfNegative val="0"/>
          <c:cat>
            <c:numRef>
              <c:f>Stato_patrimoniale!$B$1:$I$1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Stato_patrimoniale!$B$24:$I$24</c:f>
              <c:numCache>
                <c:formatCode>#,##0</c:formatCode>
                <c:ptCount val="8"/>
                <c:pt idx="0">
                  <c:v>347435257.69999999</c:v>
                </c:pt>
                <c:pt idx="1">
                  <c:v>265610027.31</c:v>
                </c:pt>
                <c:pt idx="2">
                  <c:v>349934785.81999999</c:v>
                </c:pt>
                <c:pt idx="3">
                  <c:v>371197743.85000002</c:v>
                </c:pt>
                <c:pt idx="4">
                  <c:v>304808891.48000002</c:v>
                </c:pt>
                <c:pt idx="5">
                  <c:v>344943217.29000002</c:v>
                </c:pt>
                <c:pt idx="6">
                  <c:v>506657658.12</c:v>
                </c:pt>
                <c:pt idx="7">
                  <c:v>534340344.77999997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978-494A-A3FF-551A6B06C6B4}"/>
            </c:ext>
          </c:extLst>
        </c:ser>
        <c:ser>
          <c:idx val="3"/>
          <c:order val="3"/>
          <c:tx>
            <c:strRef>
              <c:f>Stato_patrimoniale!$A$27</c:f>
              <c:strCache>
                <c:ptCount val="1"/>
                <c:pt idx="0">
                  <c:v>Altri debiti (D5)</c:v>
                </c:pt>
              </c:strCache>
            </c:strRef>
          </c:tx>
          <c:invertIfNegative val="0"/>
          <c:cat>
            <c:numRef>
              <c:f>Stato_patrimoniale!$B$1:$I$1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Stato_patrimoniale!$B$27:$I$27</c:f>
              <c:numCache>
                <c:formatCode>#,##0</c:formatCode>
                <c:ptCount val="8"/>
                <c:pt idx="0">
                  <c:v>19924202.629999999</c:v>
                </c:pt>
                <c:pt idx="1">
                  <c:v>162274816.53999999</c:v>
                </c:pt>
                <c:pt idx="2">
                  <c:v>100562271.62</c:v>
                </c:pt>
                <c:pt idx="3">
                  <c:v>20395206.800000001</c:v>
                </c:pt>
                <c:pt idx="4">
                  <c:v>18635084.16</c:v>
                </c:pt>
                <c:pt idx="5">
                  <c:v>145989976.34</c:v>
                </c:pt>
                <c:pt idx="6">
                  <c:v>156048607.59</c:v>
                </c:pt>
                <c:pt idx="7">
                  <c:v>213812863.56999999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978-494A-A3FF-551A6B06C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15336464"/>
        <c:axId val="-1615334288"/>
      </c:barChart>
      <c:catAx>
        <c:axId val="-161533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1615334288"/>
        <c:crosses val="autoZero"/>
        <c:auto val="1"/>
        <c:lblAlgn val="ctr"/>
        <c:lblOffset val="100"/>
        <c:noMultiLvlLbl val="0"/>
      </c:catAx>
      <c:valAx>
        <c:axId val="-1615334288"/>
        <c:scaling>
          <c:orientation val="minMax"/>
          <c:max val="900000000"/>
        </c:scaling>
        <c:delete val="0"/>
        <c:axPos val="l"/>
        <c:numFmt formatCode="#,##0" sourceLinked="1"/>
        <c:majorTickMark val="none"/>
        <c:minorTickMark val="none"/>
        <c:tickLblPos val="nextTo"/>
        <c:crossAx val="-1615336464"/>
        <c:crosses val="autoZero"/>
        <c:crossBetween val="between"/>
      </c:valAx>
      <c:spPr>
        <a:noFill/>
        <a:ln>
          <a:noFill/>
        </a:ln>
      </c:spPr>
    </c:plotArea>
    <c:legend>
      <c:legendPos val="b"/>
      <c:layout/>
      <c:overlay val="0"/>
      <c:spPr>
        <a:noFill/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it-IT"/>
    </a:p>
  </c:tx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140016946700559E-2"/>
          <c:y val="1.2121212121212118E-2"/>
          <c:w val="0.85332768443314899"/>
          <c:h val="0.832514197089000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Stato_patrimoniale!$A$16</c:f>
              <c:strCache>
                <c:ptCount val="1"/>
                <c:pt idx="0">
                  <c:v>Fondo di dotazione (A1)</c:v>
                </c:pt>
              </c:strCache>
            </c:strRef>
          </c:tx>
          <c:invertIfNegative val="0"/>
          <c:cat>
            <c:numRef>
              <c:f>Stato_patrimoniale!$B$1:$I$1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Stato_patrimoniale!$B$16:$I$16</c:f>
              <c:numCache>
                <c:formatCode>#,##0</c:formatCode>
                <c:ptCount val="8"/>
                <c:pt idx="0">
                  <c:v>330504128.68000001</c:v>
                </c:pt>
                <c:pt idx="1">
                  <c:v>482045906</c:v>
                </c:pt>
                <c:pt idx="2">
                  <c:v>482045906</c:v>
                </c:pt>
                <c:pt idx="3">
                  <c:v>460559001.85000002</c:v>
                </c:pt>
                <c:pt idx="4">
                  <c:v>355632085.63999999</c:v>
                </c:pt>
                <c:pt idx="5">
                  <c:v>288017649.52999997</c:v>
                </c:pt>
                <c:pt idx="6">
                  <c:v>322977951.64999998</c:v>
                </c:pt>
                <c:pt idx="7">
                  <c:v>322977951.64999998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74-44E8-A59E-6B7D2C2D3CAD}"/>
            </c:ext>
          </c:extLst>
        </c:ser>
        <c:ser>
          <c:idx val="1"/>
          <c:order val="1"/>
          <c:tx>
            <c:strRef>
              <c:f>Stato_patrimoniale!$A$17</c:f>
              <c:strCache>
                <c:ptCount val="1"/>
                <c:pt idx="0">
                  <c:v>Riserve (A2)</c:v>
                </c:pt>
              </c:strCache>
            </c:strRef>
          </c:tx>
          <c:invertIfNegative val="0"/>
          <c:cat>
            <c:numRef>
              <c:f>Stato_patrimoniale!$B$1:$I$1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Stato_patrimoniale!$B$17:$I$17</c:f>
              <c:numCache>
                <c:formatCode>#,##0</c:formatCode>
                <c:ptCount val="8"/>
                <c:pt idx="0">
                  <c:v>0</c:v>
                </c:pt>
                <c:pt idx="1">
                  <c:v>-497694735.56</c:v>
                </c:pt>
                <c:pt idx="2">
                  <c:v>-585610239.24000001</c:v>
                </c:pt>
                <c:pt idx="3">
                  <c:v>-518460364.81999999</c:v>
                </c:pt>
                <c:pt idx="4">
                  <c:v>-627965106.21000004</c:v>
                </c:pt>
                <c:pt idx="5">
                  <c:v>72921923.5</c:v>
                </c:pt>
                <c:pt idx="6">
                  <c:v>75065310.019999996</c:v>
                </c:pt>
                <c:pt idx="7">
                  <c:v>75686687.879999995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374-44E8-A59E-6B7D2C2D3CAD}"/>
            </c:ext>
          </c:extLst>
        </c:ser>
        <c:ser>
          <c:idx val="2"/>
          <c:order val="2"/>
          <c:tx>
            <c:strRef>
              <c:f>Stato_patrimoniale!$A$18</c:f>
              <c:strCache>
                <c:ptCount val="1"/>
                <c:pt idx="0">
                  <c:v>Risultato economico dell'esercizio (A3)</c:v>
                </c:pt>
              </c:strCache>
            </c:strRef>
          </c:tx>
          <c:invertIfNegative val="0"/>
          <c:cat>
            <c:numRef>
              <c:f>Stato_patrimoniale!$B$1:$I$1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Stato_patrimoniale!$B$18:$I$18</c:f>
              <c:numCache>
                <c:formatCode>#,##0</c:formatCode>
                <c:ptCount val="8"/>
                <c:pt idx="0">
                  <c:v>-497694735.56</c:v>
                </c:pt>
                <c:pt idx="1">
                  <c:v>-87915503.680000007</c:v>
                </c:pt>
                <c:pt idx="2">
                  <c:v>5419746.6699999999</c:v>
                </c:pt>
                <c:pt idx="3">
                  <c:v>-91760937.689999998</c:v>
                </c:pt>
                <c:pt idx="4">
                  <c:v>-105929853.8</c:v>
                </c:pt>
                <c:pt idx="5">
                  <c:v>-105371527.54000001</c:v>
                </c:pt>
                <c:pt idx="6">
                  <c:v>-31046418.210000001</c:v>
                </c:pt>
                <c:pt idx="7">
                  <c:v>-48752102.869999997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374-44E8-A59E-6B7D2C2D3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15333744"/>
        <c:axId val="-1615333200"/>
      </c:barChart>
      <c:catAx>
        <c:axId val="-1615333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400"/>
            </a:pPr>
            <a:endParaRPr lang="it-IT"/>
          </a:p>
        </c:txPr>
        <c:crossAx val="-1615333200"/>
        <c:crosses val="autoZero"/>
        <c:auto val="1"/>
        <c:lblAlgn val="ctr"/>
        <c:lblOffset val="100"/>
        <c:noMultiLvlLbl val="0"/>
      </c:catAx>
      <c:valAx>
        <c:axId val="-1615333200"/>
        <c:scaling>
          <c:orientation val="minMax"/>
          <c:min val="-600000000"/>
        </c:scaling>
        <c:delete val="0"/>
        <c:axPos val="b"/>
        <c:numFmt formatCode="#,##0" sourceLinked="0"/>
        <c:majorTickMark val="none"/>
        <c:minorTickMark val="none"/>
        <c:tickLblPos val="nextTo"/>
        <c:crossAx val="-1615333744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it-IT"/>
    </a:p>
  </c:tx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133228191836882E-2"/>
          <c:y val="3.03012788295083E-2"/>
          <c:w val="0.9122663790737443"/>
          <c:h val="0.68340956050706358"/>
        </c:manualLayout>
      </c:layout>
      <c:lineChart>
        <c:grouping val="standard"/>
        <c:varyColors val="0"/>
        <c:ser>
          <c:idx val="0"/>
          <c:order val="0"/>
          <c:tx>
            <c:strRef>
              <c:f>Piano_indicatori!$A$73</c:f>
              <c:strCache>
                <c:ptCount val="1"/>
                <c:pt idx="0">
                  <c:v>Entrate natura tributaria, contributiva e perequativa (Titolo 1)</c:v>
                </c:pt>
              </c:strCache>
            </c:strRef>
          </c:tx>
          <c:marker>
            <c:symbol val="triangle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Piano_indicatori!$D$74:$K$74</c:f>
              <c:numCache>
                <c:formatCode>0.00</c:formatCode>
                <c:ptCount val="8"/>
                <c:pt idx="0">
                  <c:v>72.84</c:v>
                </c:pt>
                <c:pt idx="1">
                  <c:v>69.8</c:v>
                </c:pt>
                <c:pt idx="2">
                  <c:v>70.804592032319135</c:v>
                </c:pt>
                <c:pt idx="3">
                  <c:v>63.252302911889693</c:v>
                </c:pt>
                <c:pt idx="4">
                  <c:v>71.355969275894097</c:v>
                </c:pt>
                <c:pt idx="5">
                  <c:v>67.751904500624065</c:v>
                </c:pt>
                <c:pt idx="6">
                  <c:v>65.006686323426194</c:v>
                </c:pt>
                <c:pt idx="7">
                  <c:v>62.995902889109146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3F0-4554-BA49-E20421A575FC}"/>
            </c:ext>
          </c:extLst>
        </c:ser>
        <c:ser>
          <c:idx val="1"/>
          <c:order val="1"/>
          <c:tx>
            <c:strRef>
              <c:f>Piano_indicatori!$A$77</c:f>
              <c:strCache>
                <c:ptCount val="1"/>
                <c:pt idx="0">
                  <c:v>Totale Entrate</c:v>
                </c:pt>
              </c:strCache>
            </c:strRef>
          </c:tx>
          <c:marker>
            <c:symbol val="square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Piano_indicatori!$D$77:$K$77</c:f>
              <c:numCache>
                <c:formatCode>0.00</c:formatCode>
                <c:ptCount val="8"/>
                <c:pt idx="0">
                  <c:v>70.955048849668245</c:v>
                </c:pt>
                <c:pt idx="1">
                  <c:v>65.874096239922437</c:v>
                </c:pt>
                <c:pt idx="2">
                  <c:v>66.084605782285649</c:v>
                </c:pt>
                <c:pt idx="3">
                  <c:v>60.134288972600125</c:v>
                </c:pt>
                <c:pt idx="4">
                  <c:v>72.434150440317623</c:v>
                </c:pt>
                <c:pt idx="5">
                  <c:v>65.272507106537063</c:v>
                </c:pt>
                <c:pt idx="6">
                  <c:v>57.703127494951545</c:v>
                </c:pt>
                <c:pt idx="7">
                  <c:v>59.08286677246587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3F0-4554-BA49-E20421A575FC}"/>
            </c:ext>
          </c:extLst>
        </c:ser>
        <c:ser>
          <c:idx val="2"/>
          <c:order val="2"/>
          <c:tx>
            <c:strRef>
              <c:f>Piano_indicatori!$A$78</c:f>
              <c:strCache>
                <c:ptCount val="1"/>
                <c:pt idx="0">
                  <c:v>Totale Entrate nette</c:v>
                </c:pt>
              </c:strCache>
            </c:strRef>
          </c:tx>
          <c:marker>
            <c:symbol val="diamond"/>
            <c:size val="7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Piano_indicatori!$D$78:$K$78</c:f>
              <c:numCache>
                <c:formatCode>0.00</c:formatCode>
                <c:ptCount val="8"/>
                <c:pt idx="0">
                  <c:v>68.620316118163103</c:v>
                </c:pt>
                <c:pt idx="1">
                  <c:v>64.549513919063855</c:v>
                </c:pt>
                <c:pt idx="2">
                  <c:v>63.284471683286505</c:v>
                </c:pt>
                <c:pt idx="3">
                  <c:v>57.501431737837535</c:v>
                </c:pt>
                <c:pt idx="4">
                  <c:v>70.595201317032732</c:v>
                </c:pt>
                <c:pt idx="5">
                  <c:v>63.066987497951956</c:v>
                </c:pt>
                <c:pt idx="6">
                  <c:v>55.017694666809788</c:v>
                </c:pt>
                <c:pt idx="7">
                  <c:v>55.658434702058138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3F0-4554-BA49-E20421A57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15331568"/>
        <c:axId val="-1615329392"/>
      </c:lineChart>
      <c:catAx>
        <c:axId val="-161533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1615329392"/>
        <c:crosses val="autoZero"/>
        <c:auto val="1"/>
        <c:lblAlgn val="ctr"/>
        <c:lblOffset val="100"/>
        <c:noMultiLvlLbl val="0"/>
      </c:catAx>
      <c:valAx>
        <c:axId val="-1615329392"/>
        <c:scaling>
          <c:orientation val="minMax"/>
          <c:max val="75"/>
          <c:min val="55"/>
        </c:scaling>
        <c:delete val="0"/>
        <c:axPos val="l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-1615331568"/>
        <c:crosses val="autoZero"/>
        <c:crossBetween val="between"/>
        <c:majorUnit val="5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2.5626467744163592E-2"/>
          <c:y val="0.82043195398448021"/>
          <c:w val="0.96177967444791601"/>
          <c:h val="0.17956804601552609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2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478781011404414E-2"/>
          <c:y val="4.1350142172088745E-2"/>
          <c:w val="0.9029842635309353"/>
          <c:h val="0.644953360047296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Piano_indicatori!$B$80</c:f>
              <c:strCache>
                <c:ptCount val="1"/>
                <c:pt idx="0">
                  <c:v>Istruzione e diritto allo studio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Piano_indicatori!$D$80:$K$80</c:f>
              <c:numCache>
                <c:formatCode>0.00</c:formatCode>
                <c:ptCount val="8"/>
                <c:pt idx="0">
                  <c:v>0.90385267201446151</c:v>
                </c:pt>
                <c:pt idx="1">
                  <c:v>2.2200132538104702</c:v>
                </c:pt>
                <c:pt idx="2">
                  <c:v>1.7094017094017095</c:v>
                </c:pt>
                <c:pt idx="3">
                  <c:v>0.87379714633337024</c:v>
                </c:pt>
                <c:pt idx="4">
                  <c:v>0.87135977986700297</c:v>
                </c:pt>
                <c:pt idx="5">
                  <c:v>0.77417947879184379</c:v>
                </c:pt>
                <c:pt idx="6">
                  <c:v>1.0460251046025104</c:v>
                </c:pt>
                <c:pt idx="7">
                  <c:v>0.96046901018392761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AA-4FC4-8050-8C2A7299C75D}"/>
            </c:ext>
          </c:extLst>
        </c:ser>
        <c:ser>
          <c:idx val="1"/>
          <c:order val="1"/>
          <c:tx>
            <c:strRef>
              <c:f>Piano_indicatori!$B$81</c:f>
              <c:strCache>
                <c:ptCount val="1"/>
                <c:pt idx="0">
                  <c:v>Sviluppo sostenibile, tutela territ. e ambiente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Piano_indicatori!$D$81:$K$81</c:f>
              <c:numCache>
                <c:formatCode>0.00</c:formatCode>
                <c:ptCount val="8"/>
                <c:pt idx="0">
                  <c:v>3.1747825104507967</c:v>
                </c:pt>
                <c:pt idx="1">
                  <c:v>4.4068919814446659</c:v>
                </c:pt>
                <c:pt idx="2">
                  <c:v>4.1595441595441596</c:v>
                </c:pt>
                <c:pt idx="3">
                  <c:v>2.2674482911182388</c:v>
                </c:pt>
                <c:pt idx="4">
                  <c:v>3.0612244897959182</c:v>
                </c:pt>
                <c:pt idx="5">
                  <c:v>2.1044597099552935</c:v>
                </c:pt>
                <c:pt idx="6">
                  <c:v>1.6626293767892535</c:v>
                </c:pt>
                <c:pt idx="7">
                  <c:v>5.0334720339207815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AA-4FC4-8050-8C2A7299C75D}"/>
            </c:ext>
          </c:extLst>
        </c:ser>
        <c:ser>
          <c:idx val="2"/>
          <c:order val="2"/>
          <c:tx>
            <c:strRef>
              <c:f>Piano_indicatori!$B$82</c:f>
              <c:strCache>
                <c:ptCount val="1"/>
                <c:pt idx="0">
                  <c:v>Trasporti e diritto alla mobilità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Piano_indicatori!$D$82:$K$82</c:f>
              <c:numCache>
                <c:formatCode>0.00</c:formatCode>
                <c:ptCount val="8"/>
                <c:pt idx="0">
                  <c:v>8.8238617105411805</c:v>
                </c:pt>
                <c:pt idx="1">
                  <c:v>5.1579412414402475</c:v>
                </c:pt>
                <c:pt idx="2">
                  <c:v>6.8945868945868947</c:v>
                </c:pt>
                <c:pt idx="3">
                  <c:v>6.2382479814179845</c:v>
                </c:pt>
                <c:pt idx="4">
                  <c:v>4.6663609263930299</c:v>
                </c:pt>
                <c:pt idx="5">
                  <c:v>8.4178388398211741</c:v>
                </c:pt>
                <c:pt idx="6">
                  <c:v>9.5133230565954641</c:v>
                </c:pt>
                <c:pt idx="7">
                  <c:v>9.8811298107791163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3AA-4FC4-8050-8C2A7299C75D}"/>
            </c:ext>
          </c:extLst>
        </c:ser>
        <c:ser>
          <c:idx val="3"/>
          <c:order val="3"/>
          <c:tx>
            <c:strRef>
              <c:f>Piano_indicatori!$B$83</c:f>
              <c:strCache>
                <c:ptCount val="1"/>
                <c:pt idx="0">
                  <c:v>Diritti sociali, politiche sociali e famiglia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Piano_indicatori!$D$83:$K$83</c:f>
              <c:numCache>
                <c:formatCode>0.00</c:formatCode>
                <c:ptCount val="8"/>
                <c:pt idx="0">
                  <c:v>1.0168342560162693</c:v>
                </c:pt>
                <c:pt idx="1">
                  <c:v>1.0271703114645461</c:v>
                </c:pt>
                <c:pt idx="2">
                  <c:v>1.2193732193732194</c:v>
                </c:pt>
                <c:pt idx="3">
                  <c:v>1.371529698042252</c:v>
                </c:pt>
                <c:pt idx="4">
                  <c:v>1.8000458610410459</c:v>
                </c:pt>
                <c:pt idx="5">
                  <c:v>1.7446298113619017</c:v>
                </c:pt>
                <c:pt idx="6">
                  <c:v>1.6075754239154372</c:v>
                </c:pt>
                <c:pt idx="7">
                  <c:v>1.6525092013499787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3AA-4FC4-8050-8C2A7299C75D}"/>
            </c:ext>
          </c:extLst>
        </c:ser>
        <c:ser>
          <c:idx val="4"/>
          <c:order val="4"/>
          <c:tx>
            <c:strRef>
              <c:f>Piano_indicatori!$B$84</c:f>
              <c:strCache>
                <c:ptCount val="1"/>
                <c:pt idx="0">
                  <c:v>Tutela della salute 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Piano_indicatori!$D$84:$K$84</c:f>
              <c:numCache>
                <c:formatCode>0.00</c:formatCode>
                <c:ptCount val="8"/>
                <c:pt idx="0">
                  <c:v>68.613715964297811</c:v>
                </c:pt>
                <c:pt idx="1">
                  <c:v>64.004859730505856</c:v>
                </c:pt>
                <c:pt idx="2">
                  <c:v>61.76638176638177</c:v>
                </c:pt>
                <c:pt idx="3">
                  <c:v>64.572503041698937</c:v>
                </c:pt>
                <c:pt idx="4">
                  <c:v>65.546892914469154</c:v>
                </c:pt>
                <c:pt idx="5">
                  <c:v>59.731763166503107</c:v>
                </c:pt>
                <c:pt idx="6">
                  <c:v>67.507157013873609</c:v>
                </c:pt>
                <c:pt idx="7">
                  <c:v>63.490372000561848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4D-40F8-A8CE-896B0E784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806243920"/>
        <c:axId val="-1806237936"/>
      </c:barChart>
      <c:catAx>
        <c:axId val="-1806243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it-IT"/>
          </a:p>
        </c:txPr>
        <c:crossAx val="-1806237936"/>
        <c:crosses val="autoZero"/>
        <c:auto val="1"/>
        <c:lblAlgn val="ctr"/>
        <c:lblOffset val="100"/>
        <c:noMultiLvlLbl val="0"/>
      </c:catAx>
      <c:valAx>
        <c:axId val="-1806237936"/>
        <c:scaling>
          <c:orientation val="minMax"/>
          <c:max val="9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400"/>
            </a:pPr>
            <a:endParaRPr lang="it-IT"/>
          </a:p>
        </c:txPr>
        <c:crossAx val="-1806243920"/>
        <c:crosses val="autoZero"/>
        <c:crossBetween val="between"/>
        <c:majorUnit val="20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2.4972222222222232E-2"/>
          <c:y val="0.7808438359249632"/>
          <c:w val="0.45563394884009523"/>
          <c:h val="0.21915616407503691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2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133073571989068E-2"/>
          <c:y val="3.0301278829508307E-2"/>
          <c:w val="0.9122665336936"/>
          <c:h val="0.71915787122354569"/>
        </c:manualLayout>
      </c:layout>
      <c:lineChart>
        <c:grouping val="standard"/>
        <c:varyColors val="0"/>
        <c:ser>
          <c:idx val="0"/>
          <c:order val="0"/>
          <c:tx>
            <c:strRef>
              <c:f>Piano_indicatori!$B$86</c:f>
              <c:strCache>
                <c:ptCount val="1"/>
                <c:pt idx="0">
                  <c:v>Istruzione e diritto allo studio</c:v>
                </c:pt>
              </c:strCache>
            </c:strRef>
          </c:tx>
          <c:marker>
            <c:symbol val="triangle"/>
            <c:size val="5"/>
            <c:spPr>
              <a:solidFill>
                <a:srgbClr val="4BACC6">
                  <a:lumMod val="40000"/>
                  <a:lumOff val="60000"/>
                </a:srgbClr>
              </a:solidFill>
            </c:spPr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Piano_indicatori!$D$86:$K$86</c:f>
              <c:numCache>
                <c:formatCode>0.00</c:formatCode>
                <c:ptCount val="8"/>
                <c:pt idx="0">
                  <c:v>94.89</c:v>
                </c:pt>
                <c:pt idx="1">
                  <c:v>68.39</c:v>
                </c:pt>
                <c:pt idx="2">
                  <c:v>38.889179166687747</c:v>
                </c:pt>
                <c:pt idx="3">
                  <c:v>50.468418286327932</c:v>
                </c:pt>
                <c:pt idx="4">
                  <c:v>60.844536036529298</c:v>
                </c:pt>
                <c:pt idx="5">
                  <c:v>54.416229617032485</c:v>
                </c:pt>
                <c:pt idx="6">
                  <c:v>21.646978972147842</c:v>
                </c:pt>
                <c:pt idx="7">
                  <c:v>21.013815266213776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73A-469B-84B2-5562AE3617E1}"/>
            </c:ext>
          </c:extLst>
        </c:ser>
        <c:ser>
          <c:idx val="1"/>
          <c:order val="1"/>
          <c:tx>
            <c:strRef>
              <c:f>Piano_indicatori!$B$87</c:f>
              <c:strCache>
                <c:ptCount val="1"/>
                <c:pt idx="0">
                  <c:v>Sviluppo sostenibile, tutela territ. e ambiente</c:v>
                </c:pt>
              </c:strCache>
            </c:strRef>
          </c:tx>
          <c:marker>
            <c:symbol val="square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Piano_indicatori!$D$87:$K$87</c:f>
              <c:numCache>
                <c:formatCode>0.00</c:formatCode>
                <c:ptCount val="8"/>
                <c:pt idx="0">
                  <c:v>92.18</c:v>
                </c:pt>
                <c:pt idx="1">
                  <c:v>83.88</c:v>
                </c:pt>
                <c:pt idx="2">
                  <c:v>56.695726362637309</c:v>
                </c:pt>
                <c:pt idx="3">
                  <c:v>81.985315645685532</c:v>
                </c:pt>
                <c:pt idx="4">
                  <c:v>52.374521149336715</c:v>
                </c:pt>
                <c:pt idx="5">
                  <c:v>47.932804212565742</c:v>
                </c:pt>
                <c:pt idx="6">
                  <c:v>35.814534144117907</c:v>
                </c:pt>
                <c:pt idx="7">
                  <c:v>22.323013540400215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73A-469B-84B2-5562AE3617E1}"/>
            </c:ext>
          </c:extLst>
        </c:ser>
        <c:ser>
          <c:idx val="2"/>
          <c:order val="2"/>
          <c:tx>
            <c:strRef>
              <c:f>Piano_indicatori!$B$88</c:f>
              <c:strCache>
                <c:ptCount val="1"/>
                <c:pt idx="0">
                  <c:v>Trasporti e diritto alla mobilità</c:v>
                </c:pt>
              </c:strCache>
            </c:strRef>
          </c:tx>
          <c:marker>
            <c:symbol val="diamond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Piano_indicatori!$D$88:$K$88</c:f>
              <c:numCache>
                <c:formatCode>0.00</c:formatCode>
                <c:ptCount val="8"/>
                <c:pt idx="0">
                  <c:v>98.39</c:v>
                </c:pt>
                <c:pt idx="1">
                  <c:v>92.36</c:v>
                </c:pt>
                <c:pt idx="2">
                  <c:v>77.507928675940107</c:v>
                </c:pt>
                <c:pt idx="3">
                  <c:v>76.365466607024786</c:v>
                </c:pt>
                <c:pt idx="4">
                  <c:v>85.192091984165145</c:v>
                </c:pt>
                <c:pt idx="5">
                  <c:v>56.37258662478699</c:v>
                </c:pt>
                <c:pt idx="6">
                  <c:v>37.389908910359573</c:v>
                </c:pt>
                <c:pt idx="7">
                  <c:v>56.012896859202819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73A-469B-84B2-5562AE3617E1}"/>
            </c:ext>
          </c:extLst>
        </c:ser>
        <c:ser>
          <c:idx val="3"/>
          <c:order val="3"/>
          <c:tx>
            <c:strRef>
              <c:f>Piano_indicatori!$B$89</c:f>
              <c:strCache>
                <c:ptCount val="1"/>
                <c:pt idx="0">
                  <c:v>Diritti sociali, politiche sociali e famiglia</c:v>
                </c:pt>
              </c:strCache>
            </c:strRef>
          </c:tx>
          <c:marker>
            <c:symbol val="circle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Piano_indicatori!$D$89:$K$89</c:f>
              <c:numCache>
                <c:formatCode>0.00</c:formatCode>
                <c:ptCount val="8"/>
                <c:pt idx="0">
                  <c:v>63.67</c:v>
                </c:pt>
                <c:pt idx="1">
                  <c:v>53.15</c:v>
                </c:pt>
                <c:pt idx="2">
                  <c:v>59.337685429312593</c:v>
                </c:pt>
                <c:pt idx="3">
                  <c:v>73.439041861382123</c:v>
                </c:pt>
                <c:pt idx="4">
                  <c:v>68.905541963645774</c:v>
                </c:pt>
                <c:pt idx="5">
                  <c:v>46.805321758025379</c:v>
                </c:pt>
                <c:pt idx="6">
                  <c:v>45.517967703092694</c:v>
                </c:pt>
                <c:pt idx="7">
                  <c:v>56.196796797415537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73A-469B-84B2-5562AE3617E1}"/>
            </c:ext>
          </c:extLst>
        </c:ser>
        <c:ser>
          <c:idx val="4"/>
          <c:order val="4"/>
          <c:tx>
            <c:strRef>
              <c:f>Piano_indicatori!$B$90</c:f>
              <c:strCache>
                <c:ptCount val="1"/>
                <c:pt idx="0">
                  <c:v>Tutela della salute </c:v>
                </c:pt>
              </c:strCache>
            </c:strRef>
          </c:tx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Piano_indicatori!$D$90:$K$90</c:f>
              <c:numCache>
                <c:formatCode>0.00</c:formatCode>
                <c:ptCount val="8"/>
                <c:pt idx="0">
                  <c:v>66.41</c:v>
                </c:pt>
                <c:pt idx="1">
                  <c:v>74.31</c:v>
                </c:pt>
                <c:pt idx="2">
                  <c:v>78.029096688856825</c:v>
                </c:pt>
                <c:pt idx="3">
                  <c:v>67.464742933716565</c:v>
                </c:pt>
                <c:pt idx="4">
                  <c:v>78.288164855080396</c:v>
                </c:pt>
                <c:pt idx="5">
                  <c:v>75.578325124437555</c:v>
                </c:pt>
                <c:pt idx="6">
                  <c:v>67.734954736645818</c:v>
                </c:pt>
                <c:pt idx="7">
                  <c:v>71.141507796290043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75F-4713-B5F3-15B87BDDF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6241200"/>
        <c:axId val="-1810949488"/>
      </c:lineChart>
      <c:catAx>
        <c:axId val="-180624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810949488"/>
        <c:crosses val="autoZero"/>
        <c:auto val="1"/>
        <c:lblAlgn val="ctr"/>
        <c:lblOffset val="100"/>
        <c:noMultiLvlLbl val="0"/>
      </c:catAx>
      <c:valAx>
        <c:axId val="-1810949488"/>
        <c:scaling>
          <c:orientation val="minMax"/>
          <c:max val="10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-1806241200"/>
        <c:crosses val="autoZero"/>
        <c:crossBetween val="between"/>
        <c:majorUnit val="10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7.9534903497887523E-3"/>
          <c:y val="0.8523468476014987"/>
          <c:w val="0.96716740304369175"/>
          <c:h val="0.14765315239850338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2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600392734413727E-2"/>
          <c:y val="0"/>
          <c:w val="0.95679921453118799"/>
          <c:h val="0.80248711293359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Piano_indicatori!$B$20</c:f>
              <c:strCache>
                <c:ptCount val="1"/>
                <c:pt idx="0">
                  <c:v>Spesa di personale procapite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F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Piano_indicatori!$D$20:$K$20</c:f>
              <c:numCache>
                <c:formatCode>0.00</c:formatCode>
                <c:ptCount val="8"/>
                <c:pt idx="0">
                  <c:v>120.81780583090566</c:v>
                </c:pt>
                <c:pt idx="1">
                  <c:v>110.97228820192689</c:v>
                </c:pt>
                <c:pt idx="2">
                  <c:v>114.13552573035321</c:v>
                </c:pt>
                <c:pt idx="3">
                  <c:v>121.29166243128475</c:v>
                </c:pt>
                <c:pt idx="4">
                  <c:v>111.12658141330245</c:v>
                </c:pt>
                <c:pt idx="5">
                  <c:v>103.32523731370671</c:v>
                </c:pt>
                <c:pt idx="6">
                  <c:v>99.254606126989557</c:v>
                </c:pt>
                <c:pt idx="7">
                  <c:v>83.438490138867863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31-4E19-98D9-D92F9A6181BB}"/>
            </c:ext>
          </c:extLst>
        </c:ser>
        <c:ser>
          <c:idx val="1"/>
          <c:order val="1"/>
          <c:tx>
            <c:strRef>
              <c:f>Piano_indicatori!$B$91</c:f>
              <c:strCache>
                <c:ptCount val="1"/>
                <c:pt idx="0">
                  <c:v>Media Regioni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Piano_indicatori!$D$92:$K$92</c:f>
              <c:numCache>
                <c:formatCode>0.00</c:formatCode>
                <c:ptCount val="8"/>
                <c:pt idx="0">
                  <c:v>87.416717844487621</c:v>
                </c:pt>
                <c:pt idx="1">
                  <c:v>86.603571686417567</c:v>
                </c:pt>
                <c:pt idx="2">
                  <c:v>89.651891141899938</c:v>
                </c:pt>
                <c:pt idx="3">
                  <c:v>92.4384780906976</c:v>
                </c:pt>
                <c:pt idx="4">
                  <c:v>89.229130529417745</c:v>
                </c:pt>
                <c:pt idx="5">
                  <c:v>89.641110609822391</c:v>
                </c:pt>
                <c:pt idx="6">
                  <c:v>93.265299188975249</c:v>
                </c:pt>
                <c:pt idx="7">
                  <c:v>98.079318135109489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031-4E19-98D9-D92F9A618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10936976"/>
        <c:axId val="-1588370464"/>
      </c:barChart>
      <c:catAx>
        <c:axId val="-181093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588370464"/>
        <c:crosses val="autoZero"/>
        <c:auto val="1"/>
        <c:lblAlgn val="ctr"/>
        <c:lblOffset val="100"/>
        <c:noMultiLvlLbl val="0"/>
      </c:catAx>
      <c:valAx>
        <c:axId val="-1588370464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one"/>
        <c:crossAx val="-1810936976"/>
        <c:crosses val="autoZero"/>
        <c:crossBetween val="between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47043861785319E-2"/>
          <c:y val="1.4773776546629733E-2"/>
          <c:w val="0.95679921453118866"/>
          <c:h val="0.798793668796940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Piano_indicatori!$B$31</c:f>
              <c:strCache>
                <c:ptCount val="1"/>
                <c:pt idx="0">
                  <c:v>Investimenti complessivi procapite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F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Piano_indicatori!$D$31:$K$31</c:f>
              <c:numCache>
                <c:formatCode>0.00</c:formatCode>
                <c:ptCount val="8"/>
                <c:pt idx="0">
                  <c:v>0</c:v>
                </c:pt>
                <c:pt idx="1">
                  <c:v>573.15822151142379</c:v>
                </c:pt>
                <c:pt idx="2">
                  <c:v>560.89784452838558</c:v>
                </c:pt>
                <c:pt idx="3">
                  <c:v>459.80732035287531</c:v>
                </c:pt>
                <c:pt idx="4">
                  <c:v>465.86359581519793</c:v>
                </c:pt>
                <c:pt idx="5">
                  <c:v>546.3264865406702</c:v>
                </c:pt>
                <c:pt idx="6">
                  <c:v>721.27</c:v>
                </c:pt>
                <c:pt idx="7">
                  <c:v>578.15853497157957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33-4A6E-8076-E1B5B866D10D}"/>
            </c:ext>
          </c:extLst>
        </c:ser>
        <c:ser>
          <c:idx val="1"/>
          <c:order val="1"/>
          <c:tx>
            <c:strRef>
              <c:f>Piano_indicatori!$B$91</c:f>
              <c:strCache>
                <c:ptCount val="1"/>
                <c:pt idx="0">
                  <c:v>Media Regioni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Piano_indicatori!$D$93:$K$93</c:f>
              <c:numCache>
                <c:formatCode>0.00</c:formatCode>
                <c:ptCount val="8"/>
                <c:pt idx="0">
                  <c:v>240.60704064615851</c:v>
                </c:pt>
                <c:pt idx="1">
                  <c:v>229.99227812319813</c:v>
                </c:pt>
                <c:pt idx="2">
                  <c:v>245.46181531546947</c:v>
                </c:pt>
                <c:pt idx="3">
                  <c:v>256.89929597572234</c:v>
                </c:pt>
                <c:pt idx="4">
                  <c:v>271.74341879498382</c:v>
                </c:pt>
                <c:pt idx="5">
                  <c:v>242.54698034747759</c:v>
                </c:pt>
                <c:pt idx="6">
                  <c:v>342.08316171623733</c:v>
                </c:pt>
                <c:pt idx="7">
                  <c:v>390.98185883089599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33-4A6E-8076-E1B5B866D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8369920"/>
        <c:axId val="-1588373184"/>
      </c:barChart>
      <c:catAx>
        <c:axId val="-158836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588373184"/>
        <c:crosses val="autoZero"/>
        <c:auto val="1"/>
        <c:lblAlgn val="ctr"/>
        <c:lblOffset val="100"/>
        <c:noMultiLvlLbl val="0"/>
      </c:catAx>
      <c:valAx>
        <c:axId val="-1588373184"/>
        <c:scaling>
          <c:orientation val="minMax"/>
        </c:scaling>
        <c:delete val="1"/>
        <c:axPos val="l"/>
        <c:numFmt formatCode="0" sourceLinked="0"/>
        <c:majorTickMark val="none"/>
        <c:minorTickMark val="none"/>
        <c:tickLblPos val="none"/>
        <c:crossAx val="-1588369920"/>
        <c:crosses val="autoZero"/>
        <c:crossBetween val="between"/>
        <c:majorUnit val="100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32604501756868032"/>
          <c:y val="0.91535004107865958"/>
          <c:w val="0.3636191867769108"/>
          <c:h val="8.4649958921340043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600392734413748E-2"/>
          <c:y val="3.6934441366574581E-3"/>
          <c:w val="0.95679921453118866"/>
          <c:h val="0.798793668796940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Piano_indicatori!$B$47</c:f>
              <c:strCache>
                <c:ptCount val="1"/>
                <c:pt idx="0">
                  <c:v>Indicatore annuale di tempestività dei pagamenti</c:v>
                </c:pt>
              </c:strCache>
            </c:strRef>
          </c:tx>
          <c:invertIfNegative val="0"/>
          <c:dLbls>
            <c:dLbl>
              <c:idx val="5"/>
              <c:layout>
                <c:manualLayout>
                  <c:x val="0"/>
                  <c:y val="3.0775149067128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F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Piano_indicatori!$D$47:$K$47</c:f>
              <c:numCache>
                <c:formatCode>0.00</c:formatCode>
                <c:ptCount val="8"/>
                <c:pt idx="0">
                  <c:v>279.22000000000003</c:v>
                </c:pt>
                <c:pt idx="1">
                  <c:v>40.97</c:v>
                </c:pt>
                <c:pt idx="2">
                  <c:v>96.13</c:v>
                </c:pt>
                <c:pt idx="3">
                  <c:v>99.75</c:v>
                </c:pt>
                <c:pt idx="4">
                  <c:v>123.46</c:v>
                </c:pt>
                <c:pt idx="5">
                  <c:v>-2.77</c:v>
                </c:pt>
                <c:pt idx="6">
                  <c:v>69.47</c:v>
                </c:pt>
                <c:pt idx="7">
                  <c:v>145.91999999999999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244-41B9-BDCF-288E48435941}"/>
            </c:ext>
          </c:extLst>
        </c:ser>
        <c:ser>
          <c:idx val="1"/>
          <c:order val="1"/>
          <c:tx>
            <c:strRef>
              <c:f>Piano_indicatori!$B$91</c:f>
              <c:strCache>
                <c:ptCount val="1"/>
                <c:pt idx="0">
                  <c:v>Media Regioni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Lbl>
              <c:idx val="5"/>
              <c:layout>
                <c:manualLayout>
                  <c:x val="-1.3996084777210643E-16"/>
                  <c:y val="3.07754519721387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Piano_indicatori!$D$94:$K$94</c:f>
              <c:numCache>
                <c:formatCode>0.00</c:formatCode>
                <c:ptCount val="8"/>
                <c:pt idx="0">
                  <c:v>25.973499999999994</c:v>
                </c:pt>
                <c:pt idx="1">
                  <c:v>7.3942857142857141</c:v>
                </c:pt>
                <c:pt idx="2">
                  <c:v>8.6366666666666649</c:v>
                </c:pt>
                <c:pt idx="3">
                  <c:v>4.303809523809524</c:v>
                </c:pt>
                <c:pt idx="4">
                  <c:v>1.8009523809523793</c:v>
                </c:pt>
                <c:pt idx="5">
                  <c:v>-6.2214285714285733</c:v>
                </c:pt>
                <c:pt idx="6">
                  <c:v>-3.8928571428571428</c:v>
                </c:pt>
                <c:pt idx="7">
                  <c:v>-2.8428571428571443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244-41B9-BDCF-288E48435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8374816"/>
        <c:axId val="-1588361760"/>
      </c:barChart>
      <c:catAx>
        <c:axId val="-158837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588361760"/>
        <c:crosses val="autoZero"/>
        <c:auto val="1"/>
        <c:lblAlgn val="ctr"/>
        <c:lblOffset val="100"/>
        <c:noMultiLvlLbl val="0"/>
      </c:catAx>
      <c:valAx>
        <c:axId val="-1588361760"/>
        <c:scaling>
          <c:orientation val="minMax"/>
          <c:min val="-10"/>
        </c:scaling>
        <c:delete val="1"/>
        <c:axPos val="l"/>
        <c:numFmt formatCode="0" sourceLinked="0"/>
        <c:majorTickMark val="out"/>
        <c:minorTickMark val="none"/>
        <c:tickLblPos val="nextTo"/>
        <c:crossAx val="-1588374816"/>
        <c:crosses val="autoZero"/>
        <c:crossBetween val="between"/>
        <c:majorUnit val="100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600392734413748E-2"/>
          <c:y val="3.8315363493585226E-2"/>
          <c:w val="0.95679921453118866"/>
          <c:h val="0.76417148664264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Piano_indicatori!$B$52</c:f>
              <c:strCache>
                <c:ptCount val="1"/>
                <c:pt idx="0">
                  <c:v>Indebitamento procapite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-1.1451474377326082E-2"/>
                  <c:y val="3.84689363339103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F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Piano_indicatori!$D$52:$K$52</c:f>
              <c:numCache>
                <c:formatCode>0.00</c:formatCode>
                <c:ptCount val="8"/>
                <c:pt idx="0">
                  <c:v>0</c:v>
                </c:pt>
                <c:pt idx="1">
                  <c:v>989.04528196257684</c:v>
                </c:pt>
                <c:pt idx="2">
                  <c:v>1184.0784164481154</c:v>
                </c:pt>
                <c:pt idx="3">
                  <c:v>1420.7793998156621</c:v>
                </c:pt>
                <c:pt idx="4">
                  <c:v>1503.526130721825</c:v>
                </c:pt>
                <c:pt idx="5">
                  <c:v>1645.3442639673251</c:v>
                </c:pt>
                <c:pt idx="6">
                  <c:v>1577.2871266814993</c:v>
                </c:pt>
                <c:pt idx="7">
                  <c:v>1504.2926887928543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0-4DD5-8C34-963CC30C4CFD}"/>
            </c:ext>
          </c:extLst>
        </c:ser>
        <c:ser>
          <c:idx val="1"/>
          <c:order val="1"/>
          <c:tx>
            <c:strRef>
              <c:f>Piano_indicatori!$B$91</c:f>
              <c:strCache>
                <c:ptCount val="1"/>
                <c:pt idx="0">
                  <c:v>Media Regioni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Lbl>
              <c:idx val="3"/>
              <c:layout>
                <c:manualLayout>
                  <c:x val="1.526863250310137E-2"/>
                  <c:y val="1.1540680900173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7.6343162515507207E-3"/>
                  <c:y val="3.8468936333910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9.5428953144383998E-3"/>
                  <c:y val="-3.526278428072473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Piano_indicatori!$D$95:$K$95</c:f>
              <c:numCache>
                <c:formatCode>0.00</c:formatCode>
                <c:ptCount val="8"/>
                <c:pt idx="0">
                  <c:v>1487.8265292558735</c:v>
                </c:pt>
                <c:pt idx="1">
                  <c:v>1454.4140655223978</c:v>
                </c:pt>
                <c:pt idx="2">
                  <c:v>1477.1917407830958</c:v>
                </c:pt>
                <c:pt idx="3">
                  <c:v>1407.183489070514</c:v>
                </c:pt>
                <c:pt idx="4" formatCode="#,##0.00">
                  <c:v>1321.1294634811929</c:v>
                </c:pt>
                <c:pt idx="5" formatCode="#,##0.00">
                  <c:v>1105.098207694675</c:v>
                </c:pt>
                <c:pt idx="6" formatCode="#,##0.00">
                  <c:v>1056.3366075055262</c:v>
                </c:pt>
                <c:pt idx="7" formatCode="#,##0.00">
                  <c:v>1020.6314837158122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0-4DD5-8C34-963CC30C4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8364480"/>
        <c:axId val="-1588372640"/>
      </c:barChart>
      <c:catAx>
        <c:axId val="-158836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588372640"/>
        <c:crosses val="autoZero"/>
        <c:auto val="1"/>
        <c:lblAlgn val="ctr"/>
        <c:lblOffset val="100"/>
        <c:noMultiLvlLbl val="0"/>
      </c:catAx>
      <c:valAx>
        <c:axId val="-1588372640"/>
        <c:scaling>
          <c:orientation val="minMax"/>
          <c:max val="1700"/>
          <c:min val="0"/>
        </c:scaling>
        <c:delete val="1"/>
        <c:axPos val="l"/>
        <c:numFmt formatCode="0" sourceLinked="0"/>
        <c:majorTickMark val="none"/>
        <c:minorTickMark val="none"/>
        <c:tickLblPos val="none"/>
        <c:crossAx val="-1588364480"/>
        <c:crosses val="autoZero"/>
        <c:crossBetween val="between"/>
        <c:majorUnit val="1000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37752097937642"/>
          <c:y val="7.7745360071207401E-3"/>
          <c:w val="0.82147492819649881"/>
          <c:h val="0.9494655159537152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Popolazione!$A$1</c:f>
              <c:strCache>
                <c:ptCount val="1"/>
                <c:pt idx="0">
                  <c:v>Anno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Popolazione!$A$2:$A$12</c:f>
              <c:numCache>
                <c:formatCode>General</c:formatCode>
                <c:ptCount val="11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</c:numCache>
            </c:numRef>
          </c:cat>
          <c:val>
            <c:numRef>
              <c:f>Popolazione!$B$2:$B$12</c:f>
              <c:numCache>
                <c:formatCode>#,##0</c:formatCode>
                <c:ptCount val="11"/>
                <c:pt idx="0">
                  <c:v>287966</c:v>
                </c:pt>
                <c:pt idx="1">
                  <c:v>289224</c:v>
                </c:pt>
                <c:pt idx="2">
                  <c:v>290636</c:v>
                </c:pt>
                <c:pt idx="3">
                  <c:v>292150</c:v>
                </c:pt>
                <c:pt idx="4">
                  <c:v>294294</c:v>
                </c:pt>
                <c:pt idx="5">
                  <c:v>300516</c:v>
                </c:pt>
                <c:pt idx="6">
                  <c:v>303790</c:v>
                </c:pt>
                <c:pt idx="7">
                  <c:v>306564</c:v>
                </c:pt>
                <c:pt idx="8">
                  <c:v>308400</c:v>
                </c:pt>
                <c:pt idx="9">
                  <c:v>310026</c:v>
                </c:pt>
                <c:pt idx="10">
                  <c:v>311398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C94-47EF-9023-381B80469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8375360"/>
        <c:axId val="-1588361216"/>
      </c:barChart>
      <c:catAx>
        <c:axId val="-15883753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200" b="0"/>
            </a:pPr>
            <a:endParaRPr lang="it-IT"/>
          </a:p>
        </c:txPr>
        <c:crossAx val="-1588361216"/>
        <c:crosses val="autoZero"/>
        <c:auto val="1"/>
        <c:lblAlgn val="ctr"/>
        <c:lblOffset val="100"/>
        <c:noMultiLvlLbl val="0"/>
      </c:catAx>
      <c:valAx>
        <c:axId val="-1588361216"/>
        <c:scaling>
          <c:orientation val="minMax"/>
          <c:max val="320000"/>
          <c:min val="0"/>
        </c:scaling>
        <c:delete val="1"/>
        <c:axPos val="b"/>
        <c:numFmt formatCode="#,##0" sourceLinked="1"/>
        <c:majorTickMark val="none"/>
        <c:minorTickMark val="none"/>
        <c:tickLblPos val="none"/>
        <c:crossAx val="-1588375360"/>
        <c:crosses val="autoZero"/>
        <c:crossBetween val="between"/>
        <c:majorUnit val="100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1171574</xdr:colOff>
      <xdr:row>26</xdr:row>
      <xdr:rowOff>142874</xdr:rowOff>
    </xdr:from>
    <xdr:to>
      <xdr:col>9</xdr:col>
      <xdr:colOff>853440</xdr:colOff>
      <xdr:row>52</xdr:row>
      <xdr:rowOff>121919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1733550</xdr:colOff>
      <xdr:row>57</xdr:row>
      <xdr:rowOff>171450</xdr:rowOff>
    </xdr:from>
    <xdr:to>
      <xdr:col>9</xdr:col>
      <xdr:colOff>754380</xdr:colOff>
      <xdr:row>81</xdr:row>
      <xdr:rowOff>45720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31</xdr:row>
      <xdr:rowOff>133349</xdr:rowOff>
    </xdr:from>
    <xdr:to>
      <xdr:col>14</xdr:col>
      <xdr:colOff>104775</xdr:colOff>
      <xdr:row>48</xdr:row>
      <xdr:rowOff>180974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419098</xdr:colOff>
      <xdr:row>32</xdr:row>
      <xdr:rowOff>38100</xdr:rowOff>
    </xdr:from>
    <xdr:to>
      <xdr:col>9</xdr:col>
      <xdr:colOff>638175</xdr:colOff>
      <xdr:row>52</xdr:row>
      <xdr:rowOff>133350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400050</xdr:colOff>
      <xdr:row>55</xdr:row>
      <xdr:rowOff>85725</xdr:rowOff>
    </xdr:from>
    <xdr:to>
      <xdr:col>9</xdr:col>
      <xdr:colOff>514350</xdr:colOff>
      <xdr:row>77</xdr:row>
      <xdr:rowOff>85725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181</xdr:row>
      <xdr:rowOff>28576</xdr:rowOff>
    </xdr:from>
    <xdr:to>
      <xdr:col>2</xdr:col>
      <xdr:colOff>752475</xdr:colOff>
      <xdr:row>199</xdr:row>
      <xdr:rowOff>180976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552449</xdr:colOff>
      <xdr:row>201</xdr:row>
      <xdr:rowOff>123823</xdr:rowOff>
    </xdr:from>
    <xdr:to>
      <xdr:col>3</xdr:col>
      <xdr:colOff>85724</xdr:colOff>
      <xdr:row>219</xdr:row>
      <xdr:rowOff>104775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221</xdr:row>
      <xdr:rowOff>0</xdr:rowOff>
    </xdr:from>
    <xdr:to>
      <xdr:col>3</xdr:col>
      <xdr:colOff>123825</xdr:colOff>
      <xdr:row>239</xdr:row>
      <xdr:rowOff>152400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97</xdr:row>
      <xdr:rowOff>161924</xdr:rowOff>
    </xdr:from>
    <xdr:to>
      <xdr:col>3</xdr:col>
      <xdr:colOff>123825</xdr:colOff>
      <xdr:row>115</xdr:row>
      <xdr:rowOff>171449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118</xdr:row>
      <xdr:rowOff>142875</xdr:rowOff>
    </xdr:from>
    <xdr:to>
      <xdr:col>3</xdr:col>
      <xdr:colOff>123825</xdr:colOff>
      <xdr:row>136</xdr:row>
      <xdr:rowOff>152400</xdr:rowOff>
    </xdr:to>
    <xdr:graphicFrame macro="">
      <xdr:nvGraphicFramePr>
        <xdr:cNvPr id="10" name="Gra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139</xdr:row>
      <xdr:rowOff>0</xdr:rowOff>
    </xdr:from>
    <xdr:to>
      <xdr:col>3</xdr:col>
      <xdr:colOff>123825</xdr:colOff>
      <xdr:row>157</xdr:row>
      <xdr:rowOff>9525</xdr:rowOff>
    </xdr:to>
    <xdr:graphicFrame macro="">
      <xdr:nvGraphicFramePr>
        <xdr:cNvPr id="12" name="Gra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123825</xdr:colOff>
      <xdr:row>178</xdr:row>
      <xdr:rowOff>9525</xdr:rowOff>
    </xdr:to>
    <xdr:graphicFrame macro="">
      <xdr:nvGraphicFramePr>
        <xdr:cNvPr id="13" name="Gra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647698</xdr:colOff>
      <xdr:row>13</xdr:row>
      <xdr:rowOff>190499</xdr:rowOff>
    </xdr:from>
    <xdr:to>
      <xdr:col>10</xdr:col>
      <xdr:colOff>400050</xdr:colOff>
      <xdr:row>31</xdr:row>
      <xdr:rowOff>28575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workbookViewId="0">
      <pane xSplit="1" ySplit="2" topLeftCell="P3" activePane="bottomRight" state="frozen"/>
      <selection pane="topRight" activeCell="B1" sqref="B1"/>
      <selection pane="bottomLeft" activeCell="A3" sqref="A3"/>
      <selection pane="bottomRight" activeCell="W3" sqref="W3:X55"/>
    </sheetView>
  </sheetViews>
  <sheetFormatPr defaultRowHeight="14.4" x14ac:dyDescent="0.3"/>
  <cols>
    <col min="1" max="1" width="60.6640625" bestFit="1" customWidth="1"/>
    <col min="2" max="3" width="15.33203125" bestFit="1" customWidth="1"/>
    <col min="4" max="4" width="7.109375" customWidth="1"/>
    <col min="5" max="6" width="15.33203125" bestFit="1" customWidth="1"/>
    <col min="7" max="7" width="7.109375" customWidth="1"/>
    <col min="8" max="9" width="15.33203125" bestFit="1" customWidth="1"/>
    <col min="10" max="10" width="7.109375" customWidth="1"/>
    <col min="11" max="12" width="15.33203125" bestFit="1" customWidth="1"/>
    <col min="13" max="13" width="7.109375" customWidth="1"/>
    <col min="14" max="15" width="15.33203125" bestFit="1" customWidth="1"/>
    <col min="16" max="16" width="7.109375" customWidth="1"/>
    <col min="17" max="18" width="15.33203125" bestFit="1" customWidth="1"/>
    <col min="19" max="19" width="7.109375" customWidth="1"/>
    <col min="20" max="21" width="15.33203125" bestFit="1" customWidth="1"/>
    <col min="22" max="22" width="7.109375" customWidth="1"/>
    <col min="23" max="24" width="15.33203125" bestFit="1" customWidth="1"/>
    <col min="25" max="25" width="7.109375" customWidth="1"/>
  </cols>
  <sheetData>
    <row r="1" spans="1:27" x14ac:dyDescent="0.3">
      <c r="B1" s="114">
        <v>2016</v>
      </c>
      <c r="C1" s="114"/>
      <c r="D1" s="115"/>
      <c r="E1" s="116">
        <v>2017</v>
      </c>
      <c r="F1" s="114"/>
      <c r="G1" s="115"/>
      <c r="H1" s="116">
        <v>2018</v>
      </c>
      <c r="I1" s="114"/>
      <c r="J1" s="115"/>
      <c r="K1" s="116">
        <v>2019</v>
      </c>
      <c r="L1" s="114"/>
      <c r="M1" s="115"/>
      <c r="N1" s="116">
        <v>2020</v>
      </c>
      <c r="O1" s="114"/>
      <c r="P1" s="115"/>
      <c r="Q1" s="116">
        <v>2021</v>
      </c>
      <c r="R1" s="114"/>
      <c r="S1" s="115"/>
      <c r="T1" s="116">
        <v>2022</v>
      </c>
      <c r="U1" s="114"/>
      <c r="V1" s="115"/>
      <c r="W1" s="116">
        <v>2023</v>
      </c>
      <c r="X1" s="114"/>
      <c r="Y1" s="115"/>
      <c r="Z1" s="113" t="s">
        <v>233</v>
      </c>
      <c r="AA1" s="113"/>
    </row>
    <row r="2" spans="1:27" x14ac:dyDescent="0.3">
      <c r="B2" s="17" t="s">
        <v>73</v>
      </c>
      <c r="C2" s="17" t="s">
        <v>74</v>
      </c>
      <c r="D2" s="18" t="s">
        <v>234</v>
      </c>
      <c r="E2" s="23" t="s">
        <v>73</v>
      </c>
      <c r="F2" s="17" t="s">
        <v>74</v>
      </c>
      <c r="G2" s="18" t="s">
        <v>234</v>
      </c>
      <c r="H2" s="23" t="s">
        <v>73</v>
      </c>
      <c r="I2" s="17" t="s">
        <v>74</v>
      </c>
      <c r="J2" s="18" t="s">
        <v>234</v>
      </c>
      <c r="K2" s="23" t="s">
        <v>73</v>
      </c>
      <c r="L2" s="17" t="s">
        <v>74</v>
      </c>
      <c r="M2" s="18" t="s">
        <v>234</v>
      </c>
      <c r="N2" s="23" t="s">
        <v>73</v>
      </c>
      <c r="O2" s="17" t="s">
        <v>74</v>
      </c>
      <c r="P2" s="18" t="s">
        <v>234</v>
      </c>
      <c r="Q2" s="23" t="s">
        <v>73</v>
      </c>
      <c r="R2" s="17" t="s">
        <v>74</v>
      </c>
      <c r="S2" s="18" t="s">
        <v>234</v>
      </c>
      <c r="T2" s="23" t="s">
        <v>73</v>
      </c>
      <c r="U2" s="17" t="s">
        <v>74</v>
      </c>
      <c r="V2" s="18" t="s">
        <v>234</v>
      </c>
      <c r="W2" s="23" t="s">
        <v>73</v>
      </c>
      <c r="X2" s="17" t="s">
        <v>74</v>
      </c>
      <c r="Y2" s="18" t="s">
        <v>234</v>
      </c>
      <c r="Z2" s="12" t="s">
        <v>73</v>
      </c>
      <c r="AA2" s="12" t="s">
        <v>74</v>
      </c>
    </row>
    <row r="3" spans="1:27" x14ac:dyDescent="0.3">
      <c r="A3" t="s">
        <v>19</v>
      </c>
      <c r="B3" s="28">
        <v>717374223.59000003</v>
      </c>
      <c r="C3" s="28">
        <v>614710685.87</v>
      </c>
      <c r="D3" s="20">
        <f>IF(B3&gt;0,C3/B3*100,"-")</f>
        <v>85.688984306372959</v>
      </c>
      <c r="E3" s="28">
        <v>701516470.74000001</v>
      </c>
      <c r="F3" s="28">
        <v>601487615.77999997</v>
      </c>
      <c r="G3" s="20">
        <f>IF(E3&gt;0,F3/E3*100,"-")</f>
        <v>85.741053969198504</v>
      </c>
      <c r="H3" s="28">
        <v>703180823.77999997</v>
      </c>
      <c r="I3" s="28">
        <v>590583188.47000003</v>
      </c>
      <c r="J3" s="20">
        <f>IF(H3&gt;0,I3/H3*100,"-")</f>
        <v>83.987385391893497</v>
      </c>
      <c r="K3" s="28">
        <v>736903106.13999999</v>
      </c>
      <c r="L3" s="28">
        <v>602623904.20000005</v>
      </c>
      <c r="M3" s="20">
        <f>IF(K3&gt;0,L3/K3*100,"-")</f>
        <v>81.777902573464118</v>
      </c>
      <c r="N3" s="28">
        <v>719962593.23000002</v>
      </c>
      <c r="O3" s="28">
        <v>594236427.08000004</v>
      </c>
      <c r="P3" s="20">
        <f>IF(N3&gt;0,O3/N3*100,"-")</f>
        <v>82.537125215638056</v>
      </c>
      <c r="Q3" s="1">
        <v>750747300.20000005</v>
      </c>
      <c r="R3" s="1">
        <v>607324538.5</v>
      </c>
      <c r="S3" s="20">
        <f>IF(Q3&gt;0,R3/Q3*100,"-")</f>
        <v>80.896000337025256</v>
      </c>
      <c r="T3" s="28">
        <v>782170925.28999996</v>
      </c>
      <c r="U3" s="28">
        <v>611883575.13999999</v>
      </c>
      <c r="V3" s="20">
        <f>IF(T3&gt;0,U3/T3*100,"-")</f>
        <v>78.228882633694965</v>
      </c>
      <c r="W3" s="1">
        <v>783152688.69000006</v>
      </c>
      <c r="X3" s="1">
        <v>619400910.17999995</v>
      </c>
      <c r="Y3" s="20">
        <f>IF(W3&gt;0,X3/W3*100,"-")</f>
        <v>79.09069573853958</v>
      </c>
      <c r="Z3" s="13">
        <f>IF(T3&gt;0,W3/T3*100-100,"-")</f>
        <v>0.12551775682996436</v>
      </c>
      <c r="AA3" s="13">
        <f>IF(U3&gt;0,X3/U3*100-100,"-")</f>
        <v>1.2285564354754825</v>
      </c>
    </row>
    <row r="4" spans="1:27" x14ac:dyDescent="0.3">
      <c r="A4" t="s">
        <v>20</v>
      </c>
      <c r="B4" s="28">
        <v>318850339.13</v>
      </c>
      <c r="C4" s="28">
        <v>257573299.22999999</v>
      </c>
      <c r="D4" s="20">
        <f t="shared" ref="D4:D21" si="0">IF(B4&gt;0,C4/B4*100,"-")</f>
        <v>80.781880280511018</v>
      </c>
      <c r="E4" s="28">
        <v>204887798.52000001</v>
      </c>
      <c r="F4" s="28">
        <v>158154983.22999999</v>
      </c>
      <c r="G4" s="20">
        <f t="shared" ref="G4:G21" si="1">IF(E4&gt;0,F4/E4*100,"-")</f>
        <v>77.191020828193331</v>
      </c>
      <c r="H4" s="28">
        <v>191249610.80000001</v>
      </c>
      <c r="I4" s="28">
        <v>168127458.96000001</v>
      </c>
      <c r="J4" s="20">
        <f t="shared" ref="J4:J13" si="2">IF(H4&gt;0,I4/H4*100,"-")</f>
        <v>87.909961362389339</v>
      </c>
      <c r="K4" s="28">
        <v>182600060.12</v>
      </c>
      <c r="L4" s="28">
        <v>88893142.530000001</v>
      </c>
      <c r="M4" s="20">
        <f t="shared" ref="M4:M13" si="3">IF(K4&gt;0,L4/K4*100,"-")</f>
        <v>48.681880209448856</v>
      </c>
      <c r="N4" s="28">
        <v>242253574.83000001</v>
      </c>
      <c r="O4" s="28">
        <v>232118898.59</v>
      </c>
      <c r="P4" s="20">
        <f t="shared" ref="P4:P13" si="4">IF(N4&gt;0,O4/N4*100,"-")</f>
        <v>95.816500851592394</v>
      </c>
      <c r="Q4" s="1">
        <v>201327503.5</v>
      </c>
      <c r="R4" s="1">
        <v>189868470.08000001</v>
      </c>
      <c r="S4" s="20">
        <f t="shared" ref="S4:S13" si="5">IF(Q4&gt;0,R4/Q4*100,"-")</f>
        <v>94.308262298598464</v>
      </c>
      <c r="T4" s="28">
        <v>249969864.13999999</v>
      </c>
      <c r="U4" s="28">
        <v>188596909.62</v>
      </c>
      <c r="V4" s="20">
        <f t="shared" ref="V4:V13" si="6">IF(T4&gt;0,U4/T4*100,"-")</f>
        <v>75.447858592415372</v>
      </c>
      <c r="W4" s="1">
        <v>285804968.29000002</v>
      </c>
      <c r="X4" s="1">
        <v>250876408.56</v>
      </c>
      <c r="Y4" s="20">
        <f t="shared" ref="Y4:Y21" si="7">IF(W4&gt;0,X4/W4*100,"-")</f>
        <v>87.778882942804984</v>
      </c>
      <c r="Z4" s="13">
        <f t="shared" ref="Z4:AA60" si="8">IF(T4&gt;0,W4/T4*100-100,"-")</f>
        <v>14.335769742999886</v>
      </c>
      <c r="AA4" s="13">
        <f t="shared" si="8"/>
        <v>33.022544783732485</v>
      </c>
    </row>
    <row r="5" spans="1:27" x14ac:dyDescent="0.3">
      <c r="A5" t="s">
        <v>21</v>
      </c>
      <c r="B5" s="28">
        <v>11784934.73</v>
      </c>
      <c r="C5" s="28">
        <v>6760876.6500000004</v>
      </c>
      <c r="D5" s="20">
        <f t="shared" si="0"/>
        <v>57.368808609430452</v>
      </c>
      <c r="E5" s="28">
        <v>6090810.0499999998</v>
      </c>
      <c r="F5" s="28">
        <v>5465537.7199999997</v>
      </c>
      <c r="G5" s="20">
        <f t="shared" si="1"/>
        <v>89.734167953571301</v>
      </c>
      <c r="H5" s="28">
        <v>18037128.879999999</v>
      </c>
      <c r="I5" s="28">
        <v>5224066.5999999996</v>
      </c>
      <c r="J5" s="20">
        <f t="shared" si="2"/>
        <v>28.96285010078611</v>
      </c>
      <c r="K5" s="28">
        <v>10871562.060000001</v>
      </c>
      <c r="L5" s="28">
        <v>3283420.97</v>
      </c>
      <c r="M5" s="20">
        <f t="shared" si="3"/>
        <v>30.201924542939139</v>
      </c>
      <c r="N5" s="28">
        <v>4940550.8099999996</v>
      </c>
      <c r="O5" s="28">
        <v>4886247.28</v>
      </c>
      <c r="P5" s="20">
        <f t="shared" si="4"/>
        <v>98.900860813128659</v>
      </c>
      <c r="Q5" s="1">
        <v>13035862.48</v>
      </c>
      <c r="R5" s="1">
        <v>12884491.359999999</v>
      </c>
      <c r="S5" s="20">
        <f t="shared" si="5"/>
        <v>98.838810088459908</v>
      </c>
      <c r="T5" s="28">
        <v>7067058.1600000001</v>
      </c>
      <c r="U5" s="28">
        <v>3966918.57</v>
      </c>
      <c r="V5" s="20">
        <f t="shared" si="6"/>
        <v>56.132530399325312</v>
      </c>
      <c r="W5" s="1">
        <v>8886751.1300000008</v>
      </c>
      <c r="X5" s="1">
        <v>8721694.5999999996</v>
      </c>
      <c r="Y5" s="20">
        <f t="shared" si="7"/>
        <v>98.142667352945196</v>
      </c>
      <c r="Z5" s="13">
        <f t="shared" si="8"/>
        <v>25.748945725387955</v>
      </c>
      <c r="AA5" s="13">
        <f t="shared" si="8"/>
        <v>119.86069151905983</v>
      </c>
    </row>
    <row r="6" spans="1:27" x14ac:dyDescent="0.3">
      <c r="A6" t="s">
        <v>22</v>
      </c>
      <c r="B6" s="28">
        <v>0</v>
      </c>
      <c r="C6" s="28">
        <v>0</v>
      </c>
      <c r="D6" s="20" t="str">
        <f t="shared" si="0"/>
        <v>-</v>
      </c>
      <c r="E6" s="28">
        <v>102700.33</v>
      </c>
      <c r="F6" s="28">
        <v>102700.33</v>
      </c>
      <c r="G6" s="20">
        <f t="shared" si="1"/>
        <v>100</v>
      </c>
      <c r="H6" s="28">
        <v>142223.59</v>
      </c>
      <c r="I6" s="28">
        <v>142223.59</v>
      </c>
      <c r="J6" s="20">
        <f t="shared" si="2"/>
        <v>100</v>
      </c>
      <c r="K6" s="28">
        <v>152602.48000000001</v>
      </c>
      <c r="L6" s="28">
        <v>152602.48000000001</v>
      </c>
      <c r="M6" s="20">
        <f t="shared" si="3"/>
        <v>100</v>
      </c>
      <c r="N6" s="28">
        <v>105049.01</v>
      </c>
      <c r="O6" s="28">
        <v>105049.01</v>
      </c>
      <c r="P6" s="20">
        <f t="shared" si="4"/>
        <v>100</v>
      </c>
      <c r="Q6" s="1">
        <v>113594.55</v>
      </c>
      <c r="R6" s="1">
        <v>113594.55</v>
      </c>
      <c r="S6" s="20">
        <f t="shared" si="5"/>
        <v>100</v>
      </c>
      <c r="T6" s="28">
        <v>230221.09</v>
      </c>
      <c r="U6" s="28">
        <v>230221.09</v>
      </c>
      <c r="V6" s="20">
        <f t="shared" si="6"/>
        <v>100</v>
      </c>
      <c r="W6" s="1">
        <v>139636.19</v>
      </c>
      <c r="X6" s="1">
        <v>116092.68</v>
      </c>
      <c r="Y6" s="20">
        <f t="shared" si="7"/>
        <v>83.139392445468459</v>
      </c>
      <c r="Z6" s="13">
        <f t="shared" si="8"/>
        <v>-39.346916479285184</v>
      </c>
      <c r="AA6" s="13">
        <f t="shared" si="8"/>
        <v>-49.573394861435162</v>
      </c>
    </row>
    <row r="7" spans="1:27" x14ac:dyDescent="0.3">
      <c r="A7" t="s">
        <v>23</v>
      </c>
      <c r="B7" s="28">
        <v>59498857.770000003</v>
      </c>
      <c r="C7" s="28">
        <v>58306410.740000002</v>
      </c>
      <c r="D7" s="20">
        <f t="shared" si="0"/>
        <v>97.99584887056227</v>
      </c>
      <c r="E7" s="28">
        <v>135244335.31999999</v>
      </c>
      <c r="F7" s="28">
        <v>80023013.689999998</v>
      </c>
      <c r="G7" s="20">
        <f t="shared" si="1"/>
        <v>59.16921658911518</v>
      </c>
      <c r="H7" s="28">
        <v>144999432.93000001</v>
      </c>
      <c r="I7" s="28">
        <v>41311533.530000001</v>
      </c>
      <c r="J7" s="20">
        <f t="shared" si="2"/>
        <v>28.490824202011588</v>
      </c>
      <c r="K7" s="28">
        <v>108095562.37</v>
      </c>
      <c r="L7" s="28">
        <v>63172508.729999997</v>
      </c>
      <c r="M7" s="20">
        <f t="shared" si="3"/>
        <v>58.441352581863612</v>
      </c>
      <c r="N7" s="28">
        <v>95449091.689999998</v>
      </c>
      <c r="O7" s="28">
        <v>49751233.100000001</v>
      </c>
      <c r="P7" s="20">
        <f t="shared" si="4"/>
        <v>52.123317486961831</v>
      </c>
      <c r="Q7" s="1">
        <v>158212947.30000001</v>
      </c>
      <c r="R7" s="1">
        <v>28725597.07</v>
      </c>
      <c r="S7" s="20">
        <f t="shared" si="5"/>
        <v>18.156287181434738</v>
      </c>
      <c r="T7" s="28">
        <v>146892309.66999999</v>
      </c>
      <c r="U7" s="28">
        <v>50514381.270000003</v>
      </c>
      <c r="V7" s="20">
        <f t="shared" si="6"/>
        <v>34.388717410382327</v>
      </c>
      <c r="W7" s="1">
        <v>141236854.41</v>
      </c>
      <c r="X7" s="1">
        <v>20150573.780000001</v>
      </c>
      <c r="Y7" s="20">
        <f t="shared" si="7"/>
        <v>14.267220736525607</v>
      </c>
      <c r="Z7" s="13">
        <f t="shared" si="8"/>
        <v>-3.8500689877538292</v>
      </c>
      <c r="AA7" s="13">
        <f t="shared" si="8"/>
        <v>-60.109233700607099</v>
      </c>
    </row>
    <row r="8" spans="1:27" x14ac:dyDescent="0.3">
      <c r="A8" t="s">
        <v>24</v>
      </c>
      <c r="B8" s="28">
        <v>383609.36</v>
      </c>
      <c r="C8" s="28">
        <v>383609.36</v>
      </c>
      <c r="D8" s="20">
        <f t="shared" si="0"/>
        <v>100</v>
      </c>
      <c r="E8" s="28">
        <v>303400</v>
      </c>
      <c r="F8" s="28">
        <v>303400</v>
      </c>
      <c r="G8" s="20">
        <f t="shared" si="1"/>
        <v>100</v>
      </c>
      <c r="H8" s="28">
        <v>608652.23</v>
      </c>
      <c r="I8" s="28">
        <v>608652.23</v>
      </c>
      <c r="J8" s="20">
        <f t="shared" si="2"/>
        <v>100</v>
      </c>
      <c r="K8" s="28">
        <v>0</v>
      </c>
      <c r="L8" s="28">
        <v>0</v>
      </c>
      <c r="M8" s="20" t="str">
        <f t="shared" si="3"/>
        <v>-</v>
      </c>
      <c r="N8" s="28">
        <v>398069.11</v>
      </c>
      <c r="O8" s="28">
        <v>398069.11</v>
      </c>
      <c r="P8" s="20">
        <f t="shared" si="4"/>
        <v>100</v>
      </c>
      <c r="Q8" s="1">
        <v>2175818.2000000002</v>
      </c>
      <c r="R8" s="1">
        <v>2175818.2000000002</v>
      </c>
      <c r="S8" s="20">
        <f t="shared" si="5"/>
        <v>100</v>
      </c>
      <c r="T8" s="28">
        <v>52151083.299999997</v>
      </c>
      <c r="U8" s="28">
        <v>199605.26</v>
      </c>
      <c r="V8" s="20">
        <f t="shared" si="6"/>
        <v>0.38274422575609285</v>
      </c>
      <c r="W8" s="1">
        <v>10798939.880000001</v>
      </c>
      <c r="X8" s="1">
        <v>42124.19</v>
      </c>
      <c r="Y8" s="20">
        <f t="shared" si="7"/>
        <v>0.39007708597410951</v>
      </c>
      <c r="Z8" s="13">
        <f t="shared" si="8"/>
        <v>-79.292971120314192</v>
      </c>
      <c r="AA8" s="13">
        <f t="shared" si="8"/>
        <v>-78.896252533625614</v>
      </c>
    </row>
    <row r="9" spans="1:27" x14ac:dyDescent="0.3">
      <c r="A9" t="s">
        <v>25</v>
      </c>
      <c r="B9" s="28">
        <v>37122.480000000003</v>
      </c>
      <c r="C9" s="28">
        <v>37122.480000000003</v>
      </c>
      <c r="D9" s="20">
        <f t="shared" si="0"/>
        <v>100</v>
      </c>
      <c r="E9" s="28">
        <v>20360.400000000001</v>
      </c>
      <c r="F9" s="28">
        <v>20360.400000000001</v>
      </c>
      <c r="G9" s="20">
        <f t="shared" si="1"/>
        <v>100</v>
      </c>
      <c r="H9" s="28">
        <v>79354.7</v>
      </c>
      <c r="I9" s="28">
        <v>79354.7</v>
      </c>
      <c r="J9" s="20">
        <f t="shared" si="2"/>
        <v>100</v>
      </c>
      <c r="K9" s="28">
        <v>0</v>
      </c>
      <c r="L9" s="28">
        <v>0</v>
      </c>
      <c r="M9" s="20" t="str">
        <f t="shared" si="3"/>
        <v>-</v>
      </c>
      <c r="N9" s="28">
        <v>124330</v>
      </c>
      <c r="O9" s="28">
        <v>124330</v>
      </c>
      <c r="P9" s="20">
        <f t="shared" si="4"/>
        <v>100</v>
      </c>
      <c r="Q9" s="1">
        <v>1043110.79</v>
      </c>
      <c r="R9" s="1">
        <v>1043110.79</v>
      </c>
      <c r="S9" s="20">
        <f t="shared" si="5"/>
        <v>100</v>
      </c>
      <c r="T9" s="28">
        <v>28930.26</v>
      </c>
      <c r="U9" s="28">
        <v>28229</v>
      </c>
      <c r="V9" s="20">
        <f t="shared" si="6"/>
        <v>97.576032845885251</v>
      </c>
      <c r="W9" s="1">
        <v>9655.14</v>
      </c>
      <c r="X9" s="1">
        <v>9655.14</v>
      </c>
      <c r="Y9" s="20">
        <f t="shared" si="7"/>
        <v>100</v>
      </c>
      <c r="Z9" s="13">
        <f t="shared" si="8"/>
        <v>-66.626155451074411</v>
      </c>
      <c r="AA9" s="13">
        <f t="shared" si="8"/>
        <v>-65.797088100889155</v>
      </c>
    </row>
    <row r="10" spans="1:27" x14ac:dyDescent="0.3">
      <c r="A10" t="s">
        <v>26</v>
      </c>
      <c r="B10" s="28">
        <v>0</v>
      </c>
      <c r="C10" s="28">
        <v>0</v>
      </c>
      <c r="D10" s="20" t="str">
        <f t="shared" si="0"/>
        <v>-</v>
      </c>
      <c r="E10" s="28">
        <v>260195.92</v>
      </c>
      <c r="F10" s="28">
        <v>260195.92</v>
      </c>
      <c r="G10" s="20">
        <f t="shared" si="1"/>
        <v>100</v>
      </c>
      <c r="H10" s="28">
        <v>477683.48</v>
      </c>
      <c r="I10" s="28">
        <v>360659.78</v>
      </c>
      <c r="J10" s="20">
        <f t="shared" si="2"/>
        <v>75.50183230117149</v>
      </c>
      <c r="K10" s="28">
        <v>365994.17</v>
      </c>
      <c r="L10" s="28">
        <v>209881.66</v>
      </c>
      <c r="M10" s="20">
        <f t="shared" si="3"/>
        <v>57.345629303330156</v>
      </c>
      <c r="N10" s="28">
        <v>9706262.6999999993</v>
      </c>
      <c r="O10" s="28">
        <v>8266975.04</v>
      </c>
      <c r="P10" s="20">
        <f t="shared" si="4"/>
        <v>85.171556710493732</v>
      </c>
      <c r="Q10" s="1">
        <v>3263326.63</v>
      </c>
      <c r="R10" s="1">
        <v>3263326.63</v>
      </c>
      <c r="S10" s="20">
        <f t="shared" si="5"/>
        <v>100</v>
      </c>
      <c r="T10" s="28">
        <v>1715926.58</v>
      </c>
      <c r="U10" s="28">
        <v>1607654.13</v>
      </c>
      <c r="V10" s="20">
        <f t="shared" si="6"/>
        <v>93.690146696136594</v>
      </c>
      <c r="W10" s="1">
        <v>1918810.76</v>
      </c>
      <c r="X10" s="1">
        <v>1887332.32</v>
      </c>
      <c r="Y10" s="20">
        <f t="shared" si="7"/>
        <v>98.359481786520732</v>
      </c>
      <c r="Z10" s="13">
        <f t="shared" si="8"/>
        <v>11.823593291503173</v>
      </c>
      <c r="AA10" s="13">
        <f t="shared" si="8"/>
        <v>17.396664169301147</v>
      </c>
    </row>
    <row r="11" spans="1:27" x14ac:dyDescent="0.3">
      <c r="A11" t="s">
        <v>27</v>
      </c>
      <c r="B11" s="28">
        <v>0</v>
      </c>
      <c r="C11" s="28">
        <v>0</v>
      </c>
      <c r="D11" s="20" t="str">
        <f t="shared" si="0"/>
        <v>-</v>
      </c>
      <c r="E11" s="28">
        <v>0</v>
      </c>
      <c r="F11" s="28">
        <v>0</v>
      </c>
      <c r="G11" s="20" t="str">
        <f t="shared" si="1"/>
        <v>-</v>
      </c>
      <c r="H11" s="28">
        <v>0</v>
      </c>
      <c r="I11" s="28">
        <v>0</v>
      </c>
      <c r="J11" s="20" t="str">
        <f t="shared" si="2"/>
        <v>-</v>
      </c>
      <c r="K11" s="28">
        <v>0</v>
      </c>
      <c r="L11" s="28">
        <v>0</v>
      </c>
      <c r="M11" s="20" t="str">
        <f t="shared" si="3"/>
        <v>-</v>
      </c>
      <c r="N11" s="28">
        <v>0</v>
      </c>
      <c r="O11" s="28">
        <v>0</v>
      </c>
      <c r="P11" s="20" t="str">
        <f t="shared" si="4"/>
        <v>-</v>
      </c>
      <c r="Q11" s="28">
        <v>0</v>
      </c>
      <c r="R11" s="28">
        <v>0</v>
      </c>
      <c r="S11" s="20" t="str">
        <f t="shared" si="5"/>
        <v>-</v>
      </c>
      <c r="T11" s="28">
        <v>0</v>
      </c>
      <c r="U11" s="28">
        <v>0</v>
      </c>
      <c r="V11" s="20" t="str">
        <f t="shared" si="6"/>
        <v>-</v>
      </c>
      <c r="W11" s="28">
        <v>0</v>
      </c>
      <c r="X11" s="28">
        <v>0</v>
      </c>
      <c r="Y11" s="20" t="str">
        <f t="shared" si="7"/>
        <v>-</v>
      </c>
      <c r="Z11" s="13" t="str">
        <f t="shared" si="8"/>
        <v>-</v>
      </c>
      <c r="AA11" s="13" t="str">
        <f t="shared" si="8"/>
        <v>-</v>
      </c>
    </row>
    <row r="12" spans="1:27" x14ac:dyDescent="0.3">
      <c r="A12" t="s">
        <v>28</v>
      </c>
      <c r="B12" s="28">
        <v>0</v>
      </c>
      <c r="C12" s="28">
        <v>0</v>
      </c>
      <c r="D12" s="20" t="str">
        <f t="shared" si="0"/>
        <v>-</v>
      </c>
      <c r="E12" s="28">
        <v>0</v>
      </c>
      <c r="F12" s="28">
        <v>0</v>
      </c>
      <c r="G12" s="20" t="str">
        <f t="shared" si="1"/>
        <v>-</v>
      </c>
      <c r="H12" s="28">
        <v>0</v>
      </c>
      <c r="I12" s="28">
        <v>0</v>
      </c>
      <c r="J12" s="20" t="str">
        <f t="shared" si="2"/>
        <v>-</v>
      </c>
      <c r="K12" s="28">
        <v>0</v>
      </c>
      <c r="L12" s="28">
        <v>0</v>
      </c>
      <c r="M12" s="20" t="str">
        <f t="shared" si="3"/>
        <v>-</v>
      </c>
      <c r="N12" s="28">
        <v>0</v>
      </c>
      <c r="O12" s="28">
        <v>0</v>
      </c>
      <c r="P12" s="20" t="str">
        <f t="shared" si="4"/>
        <v>-</v>
      </c>
      <c r="Q12" s="28">
        <v>0</v>
      </c>
      <c r="R12" s="28">
        <v>0</v>
      </c>
      <c r="S12" s="20" t="str">
        <f t="shared" si="5"/>
        <v>-</v>
      </c>
      <c r="T12" s="28">
        <v>0</v>
      </c>
      <c r="U12" s="28">
        <v>0</v>
      </c>
      <c r="V12" s="20" t="str">
        <f t="shared" si="6"/>
        <v>-</v>
      </c>
      <c r="W12" s="28">
        <v>0</v>
      </c>
      <c r="X12" s="28">
        <v>0</v>
      </c>
      <c r="Y12" s="20" t="str">
        <f t="shared" si="7"/>
        <v>-</v>
      </c>
      <c r="Z12" s="13" t="str">
        <f t="shared" si="8"/>
        <v>-</v>
      </c>
      <c r="AA12" s="13" t="str">
        <f t="shared" si="8"/>
        <v>-</v>
      </c>
    </row>
    <row r="13" spans="1:27" x14ac:dyDescent="0.3">
      <c r="A13" t="s">
        <v>29</v>
      </c>
      <c r="B13" s="28">
        <v>0</v>
      </c>
      <c r="C13" s="28">
        <v>0</v>
      </c>
      <c r="D13" s="20" t="str">
        <f t="shared" si="0"/>
        <v>-</v>
      </c>
      <c r="E13" s="28">
        <v>2217140.96</v>
      </c>
      <c r="F13" s="28">
        <v>2098389.88</v>
      </c>
      <c r="G13" s="20">
        <f t="shared" si="1"/>
        <v>94.643954437610503</v>
      </c>
      <c r="H13" s="28">
        <v>15711214.68</v>
      </c>
      <c r="I13" s="28">
        <v>12181248.92</v>
      </c>
      <c r="J13" s="20">
        <f t="shared" si="2"/>
        <v>77.532190655547709</v>
      </c>
      <c r="K13" s="28">
        <v>27373141.07</v>
      </c>
      <c r="L13" s="28">
        <v>26470034.239999998</v>
      </c>
      <c r="M13" s="20">
        <f t="shared" si="3"/>
        <v>96.700755577554915</v>
      </c>
      <c r="N13" s="28">
        <v>12105035.289999999</v>
      </c>
      <c r="O13" s="28">
        <v>11396893.17</v>
      </c>
      <c r="P13" s="20">
        <f t="shared" si="4"/>
        <v>94.150020193786659</v>
      </c>
      <c r="Q13" s="1">
        <v>17333563.16</v>
      </c>
      <c r="R13" s="1">
        <v>16291857.880000001</v>
      </c>
      <c r="S13" s="20">
        <f t="shared" si="5"/>
        <v>93.990241530928259</v>
      </c>
      <c r="T13" s="28">
        <v>9556095.5399999991</v>
      </c>
      <c r="U13" s="28">
        <v>2958294.72</v>
      </c>
      <c r="V13" s="20">
        <f t="shared" si="6"/>
        <v>30.957148844076965</v>
      </c>
      <c r="W13" s="1">
        <v>8606039.8399999999</v>
      </c>
      <c r="X13" s="1">
        <v>6402199.1799999997</v>
      </c>
      <c r="Y13" s="20">
        <f t="shared" si="7"/>
        <v>74.391930539796334</v>
      </c>
      <c r="Z13" s="13">
        <f t="shared" si="8"/>
        <v>-9.9418815563662548</v>
      </c>
      <c r="AA13" s="13">
        <f t="shared" si="8"/>
        <v>116.41519138431207</v>
      </c>
    </row>
    <row r="14" spans="1:27" x14ac:dyDescent="0.3">
      <c r="A14" t="s">
        <v>30</v>
      </c>
      <c r="B14" s="28">
        <f t="shared" ref="B14:C14" si="9">SUM(B3:B5)</f>
        <v>1048009497.45</v>
      </c>
      <c r="C14" s="28">
        <f t="shared" si="9"/>
        <v>879044861.75</v>
      </c>
      <c r="D14" s="20">
        <f>IF(B14&gt;0,C14/B14*100,"-")</f>
        <v>83.877566366419188</v>
      </c>
      <c r="E14" s="28">
        <f t="shared" ref="E14:F14" si="10">SUM(E3:E5)</f>
        <v>912495079.30999994</v>
      </c>
      <c r="F14" s="28">
        <f t="shared" si="10"/>
        <v>765108136.73000002</v>
      </c>
      <c r="G14" s="20">
        <f>IF(E14&gt;0,F14/E14*100,"-")</f>
        <v>83.847919191909583</v>
      </c>
      <c r="H14" s="28">
        <f t="shared" ref="H14:I14" si="11">SUM(H3:H5)</f>
        <v>912467563.45999992</v>
      </c>
      <c r="I14" s="28">
        <f t="shared" si="11"/>
        <v>763934714.03000009</v>
      </c>
      <c r="J14" s="20">
        <f>IF(H14&gt;0,I14/H14*100,"-")</f>
        <v>83.721848822025436</v>
      </c>
      <c r="K14" s="28">
        <f t="shared" ref="K14:L14" si="12">SUM(K3:K5)</f>
        <v>930374728.31999993</v>
      </c>
      <c r="L14" s="28">
        <f t="shared" si="12"/>
        <v>694800467.70000005</v>
      </c>
      <c r="M14" s="20">
        <f>IF(K14&gt;0,L14/K14*100,"-")</f>
        <v>74.679636769005754</v>
      </c>
      <c r="N14" s="28">
        <f t="shared" ref="N14:O14" si="13">SUM(N3:N5)</f>
        <v>967156718.87</v>
      </c>
      <c r="O14" s="28">
        <f t="shared" si="13"/>
        <v>831241572.95000005</v>
      </c>
      <c r="P14" s="20">
        <f>IF(N14&gt;0,O14/N14*100,"-")</f>
        <v>85.946936699276662</v>
      </c>
      <c r="Q14" s="28">
        <f t="shared" ref="Q14:R14" si="14">SUM(Q3:Q5)</f>
        <v>965110666.18000007</v>
      </c>
      <c r="R14" s="28">
        <f t="shared" si="14"/>
        <v>810077499.94000006</v>
      </c>
      <c r="S14" s="20">
        <f>IF(Q14&gt;0,R14/Q14*100,"-")</f>
        <v>83.936229111047339</v>
      </c>
      <c r="T14" s="28">
        <f t="shared" ref="T14:U14" si="15">SUM(T3:T5)</f>
        <v>1039207847.5899999</v>
      </c>
      <c r="U14" s="28">
        <f t="shared" si="15"/>
        <v>804447403.33000004</v>
      </c>
      <c r="V14" s="20">
        <f>IF(T14&gt;0,U14/T14*100,"-")</f>
        <v>77.409673646669745</v>
      </c>
      <c r="W14" s="28">
        <f t="shared" ref="W14:X14" si="16">SUM(W3:W5)</f>
        <v>1077844408.1100001</v>
      </c>
      <c r="X14" s="28">
        <f t="shared" si="16"/>
        <v>878999013.34000003</v>
      </c>
      <c r="Y14" s="20">
        <f>IF(W14&gt;0,X14/W14*100,"-")</f>
        <v>81.551567807576646</v>
      </c>
      <c r="Z14" s="13">
        <f t="shared" si="8"/>
        <v>3.7178857540001644</v>
      </c>
      <c r="AA14" s="13">
        <f t="shared" si="8"/>
        <v>9.2674312455226442</v>
      </c>
    </row>
    <row r="15" spans="1:27" x14ac:dyDescent="0.3">
      <c r="A15" t="s">
        <v>31</v>
      </c>
      <c r="B15" s="27">
        <f t="shared" ref="B15:C15" si="17">SUM(B6:B10)</f>
        <v>59919589.609999999</v>
      </c>
      <c r="C15" s="27">
        <f t="shared" si="17"/>
        <v>58727142.579999998</v>
      </c>
      <c r="D15" s="20">
        <f>IF(B15&gt;0,C15/B15*100,"-")</f>
        <v>98.009921233170473</v>
      </c>
      <c r="E15" s="27">
        <f t="shared" ref="E15:F15" si="18">SUM(E6:E10)</f>
        <v>135930991.97</v>
      </c>
      <c r="F15" s="27">
        <f t="shared" si="18"/>
        <v>80709670.340000004</v>
      </c>
      <c r="G15" s="20">
        <f>IF(E15&gt;0,F15/E15*100,"-")</f>
        <v>59.375473665205533</v>
      </c>
      <c r="H15" s="27">
        <f t="shared" ref="H15:I15" si="19">SUM(H6:H10)</f>
        <v>146307346.92999998</v>
      </c>
      <c r="I15" s="27">
        <f t="shared" si="19"/>
        <v>42502423.830000006</v>
      </c>
      <c r="J15" s="20">
        <f>IF(H15&gt;0,I15/H15*100,"-")</f>
        <v>29.050095379239622</v>
      </c>
      <c r="K15" s="27">
        <f t="shared" ref="K15:L15" si="20">SUM(K6:K10)</f>
        <v>108614159.02000001</v>
      </c>
      <c r="L15" s="27">
        <f t="shared" si="20"/>
        <v>63534992.86999999</v>
      </c>
      <c r="M15" s="20">
        <f>IF(K15&gt;0,L15/K15*100,"-")</f>
        <v>58.496050094445586</v>
      </c>
      <c r="N15" s="27">
        <f t="shared" ref="N15:O15" si="21">SUM(N6:N10)</f>
        <v>105782802.51000001</v>
      </c>
      <c r="O15" s="27">
        <f t="shared" si="21"/>
        <v>58645656.259999998</v>
      </c>
      <c r="P15" s="20">
        <f>IF(N15&gt;0,O15/N15*100,"-")</f>
        <v>55.439688558502723</v>
      </c>
      <c r="Q15" s="27">
        <f t="shared" ref="Q15:R15" si="22">SUM(Q6:Q10)</f>
        <v>164808797.47</v>
      </c>
      <c r="R15" s="27">
        <f t="shared" si="22"/>
        <v>35321447.240000002</v>
      </c>
      <c r="S15" s="20">
        <f>IF(Q15&gt;0,R15/Q15*100,"-")</f>
        <v>21.431772928523149</v>
      </c>
      <c r="T15" s="27">
        <f t="shared" ref="T15:U15" si="23">SUM(T6:T10)</f>
        <v>201018470.90000001</v>
      </c>
      <c r="U15" s="27">
        <f t="shared" si="23"/>
        <v>52580090.750000007</v>
      </c>
      <c r="V15" s="20">
        <f>IF(T15&gt;0,U15/T15*100,"-")</f>
        <v>26.156845445390363</v>
      </c>
      <c r="W15" s="27">
        <f t="shared" ref="W15:X15" si="24">SUM(W6:W10)</f>
        <v>154103896.37999997</v>
      </c>
      <c r="X15" s="27">
        <f t="shared" si="24"/>
        <v>22205778.110000003</v>
      </c>
      <c r="Y15" s="20">
        <f>IF(W15&gt;0,X15/W15*100,"-")</f>
        <v>14.409614962131439</v>
      </c>
      <c r="Z15" s="13">
        <f t="shared" si="8"/>
        <v>-23.338439651816117</v>
      </c>
      <c r="AA15" s="13">
        <f t="shared" si="8"/>
        <v>-57.767706762659024</v>
      </c>
    </row>
    <row r="16" spans="1:27" x14ac:dyDescent="0.3">
      <c r="A16" t="s">
        <v>32</v>
      </c>
      <c r="B16" s="28">
        <f t="shared" ref="B16:C16" si="25">SUM(B11:B13)</f>
        <v>0</v>
      </c>
      <c r="C16" s="28">
        <f t="shared" si="25"/>
        <v>0</v>
      </c>
      <c r="D16" s="20" t="str">
        <f t="shared" si="0"/>
        <v>-</v>
      </c>
      <c r="E16" s="28">
        <f t="shared" ref="E16:F16" si="26">SUM(E11:E13)</f>
        <v>2217140.96</v>
      </c>
      <c r="F16" s="28">
        <f t="shared" si="26"/>
        <v>2098389.88</v>
      </c>
      <c r="G16" s="20">
        <f t="shared" si="1"/>
        <v>94.643954437610503</v>
      </c>
      <c r="H16" s="28">
        <f t="shared" ref="H16:I16" si="27">SUM(H11:H13)</f>
        <v>15711214.68</v>
      </c>
      <c r="I16" s="28">
        <f t="shared" si="27"/>
        <v>12181248.92</v>
      </c>
      <c r="J16" s="20">
        <f t="shared" ref="J16:J21" si="28">IF(H16&gt;0,I16/H16*100,"-")</f>
        <v>77.532190655547709</v>
      </c>
      <c r="K16" s="28">
        <f t="shared" ref="K16:L16" si="29">SUM(K11:K13)</f>
        <v>27373141.07</v>
      </c>
      <c r="L16" s="28">
        <f t="shared" si="29"/>
        <v>26470034.239999998</v>
      </c>
      <c r="M16" s="20">
        <f t="shared" ref="M16:M21" si="30">IF(K16&gt;0,L16/K16*100,"-")</f>
        <v>96.700755577554915</v>
      </c>
      <c r="N16" s="28">
        <f t="shared" ref="N16:O16" si="31">SUM(N11:N13)</f>
        <v>12105035.289999999</v>
      </c>
      <c r="O16" s="28">
        <f t="shared" si="31"/>
        <v>11396893.17</v>
      </c>
      <c r="P16" s="20">
        <f t="shared" ref="P16:P21" si="32">IF(N16&gt;0,O16/N16*100,"-")</f>
        <v>94.150020193786659</v>
      </c>
      <c r="Q16" s="28">
        <f t="shared" ref="Q16:R16" si="33">SUM(Q11:Q13)</f>
        <v>17333563.16</v>
      </c>
      <c r="R16" s="28">
        <f t="shared" si="33"/>
        <v>16291857.880000001</v>
      </c>
      <c r="S16" s="20">
        <f t="shared" ref="S16:S21" si="34">IF(Q16&gt;0,R16/Q16*100,"-")</f>
        <v>93.990241530928259</v>
      </c>
      <c r="T16" s="28">
        <f t="shared" ref="T16:U16" si="35">SUM(T11:T13)</f>
        <v>9556095.5399999991</v>
      </c>
      <c r="U16" s="28">
        <f t="shared" si="35"/>
        <v>2958294.72</v>
      </c>
      <c r="V16" s="20">
        <f t="shared" ref="V16:V21" si="36">IF(T16&gt;0,U16/T16*100,"-")</f>
        <v>30.957148844076965</v>
      </c>
      <c r="W16" s="28">
        <f t="shared" ref="W16:X16" si="37">SUM(W11:W13)</f>
        <v>8606039.8399999999</v>
      </c>
      <c r="X16" s="28">
        <f t="shared" si="37"/>
        <v>6402199.1799999997</v>
      </c>
      <c r="Y16" s="20">
        <f t="shared" si="7"/>
        <v>74.391930539796334</v>
      </c>
      <c r="Z16" s="13">
        <f t="shared" si="8"/>
        <v>-9.9418815563662548</v>
      </c>
      <c r="AA16" s="13">
        <f t="shared" si="8"/>
        <v>116.41519138431207</v>
      </c>
    </row>
    <row r="17" spans="1:27" x14ac:dyDescent="0.3">
      <c r="A17" t="s">
        <v>33</v>
      </c>
      <c r="B17" s="28">
        <v>254346000</v>
      </c>
      <c r="C17" s="28">
        <v>254346000</v>
      </c>
      <c r="D17" s="20">
        <f t="shared" si="0"/>
        <v>100</v>
      </c>
      <c r="E17" s="28">
        <v>0</v>
      </c>
      <c r="F17" s="28">
        <v>0</v>
      </c>
      <c r="G17" s="20" t="str">
        <f t="shared" si="1"/>
        <v>-</v>
      </c>
      <c r="H17" s="28">
        <v>0</v>
      </c>
      <c r="I17" s="28">
        <v>0</v>
      </c>
      <c r="J17" s="20" t="str">
        <f t="shared" si="28"/>
        <v>-</v>
      </c>
      <c r="K17" s="28">
        <v>201345.96</v>
      </c>
      <c r="L17" s="28">
        <v>201345.96</v>
      </c>
      <c r="M17" s="20">
        <f t="shared" si="30"/>
        <v>100</v>
      </c>
      <c r="N17" s="28">
        <v>999258.91</v>
      </c>
      <c r="O17" s="28">
        <v>999258.91</v>
      </c>
      <c r="P17" s="20">
        <f t="shared" si="32"/>
        <v>100</v>
      </c>
      <c r="Q17" s="1">
        <v>73710323.219999999</v>
      </c>
      <c r="R17" s="1">
        <v>73710323.219999999</v>
      </c>
      <c r="S17" s="20">
        <f t="shared" si="34"/>
        <v>100</v>
      </c>
      <c r="T17" s="28">
        <v>0</v>
      </c>
      <c r="U17" s="28">
        <v>0</v>
      </c>
      <c r="V17" s="20" t="str">
        <f t="shared" si="36"/>
        <v>-</v>
      </c>
      <c r="W17" s="28">
        <v>0</v>
      </c>
      <c r="X17" s="28">
        <v>0</v>
      </c>
      <c r="Y17" s="20" t="str">
        <f t="shared" si="7"/>
        <v>-</v>
      </c>
      <c r="Z17" s="13" t="str">
        <f t="shared" si="8"/>
        <v>-</v>
      </c>
      <c r="AA17" s="13" t="str">
        <f t="shared" si="8"/>
        <v>-</v>
      </c>
    </row>
    <row r="18" spans="1:27" x14ac:dyDescent="0.3">
      <c r="A18" t="s">
        <v>34</v>
      </c>
      <c r="B18" s="28">
        <v>0</v>
      </c>
      <c r="C18" s="28">
        <v>0</v>
      </c>
      <c r="D18" s="20" t="str">
        <f t="shared" si="0"/>
        <v>-</v>
      </c>
      <c r="E18" s="28">
        <v>0</v>
      </c>
      <c r="F18" s="28">
        <v>0</v>
      </c>
      <c r="G18" s="20" t="str">
        <f t="shared" si="1"/>
        <v>-</v>
      </c>
      <c r="H18" s="28">
        <v>0</v>
      </c>
      <c r="I18" s="28">
        <v>0</v>
      </c>
      <c r="J18" s="20" t="str">
        <f t="shared" si="28"/>
        <v>-</v>
      </c>
      <c r="K18" s="28">
        <v>0</v>
      </c>
      <c r="L18" s="28">
        <v>0</v>
      </c>
      <c r="M18" s="20" t="str">
        <f t="shared" si="30"/>
        <v>-</v>
      </c>
      <c r="N18" s="28">
        <v>0</v>
      </c>
      <c r="O18" s="28">
        <v>0</v>
      </c>
      <c r="P18" s="20" t="str">
        <f t="shared" si="32"/>
        <v>-</v>
      </c>
      <c r="Q18" s="28">
        <v>0</v>
      </c>
      <c r="R18" s="28">
        <v>0</v>
      </c>
      <c r="S18" s="20" t="str">
        <f t="shared" si="34"/>
        <v>-</v>
      </c>
      <c r="T18" s="28">
        <v>0</v>
      </c>
      <c r="U18" s="28">
        <v>0</v>
      </c>
      <c r="V18" s="20" t="str">
        <f t="shared" si="36"/>
        <v>-</v>
      </c>
      <c r="W18" s="28">
        <v>0</v>
      </c>
      <c r="X18" s="28">
        <v>0</v>
      </c>
      <c r="Y18" s="20" t="str">
        <f t="shared" si="7"/>
        <v>-</v>
      </c>
      <c r="Z18" s="13" t="str">
        <f t="shared" si="8"/>
        <v>-</v>
      </c>
      <c r="AA18" s="13" t="str">
        <f t="shared" si="8"/>
        <v>-</v>
      </c>
    </row>
    <row r="19" spans="1:27" x14ac:dyDescent="0.3">
      <c r="A19" t="s">
        <v>35</v>
      </c>
      <c r="B19" s="28">
        <v>203025545.78</v>
      </c>
      <c r="C19" s="28">
        <v>202017552.28999999</v>
      </c>
      <c r="D19" s="20">
        <f t="shared" si="0"/>
        <v>99.503513961197626</v>
      </c>
      <c r="E19" s="28">
        <v>119844776.72</v>
      </c>
      <c r="F19" s="28">
        <v>109871398.95</v>
      </c>
      <c r="G19" s="20">
        <f t="shared" si="1"/>
        <v>91.678087236708407</v>
      </c>
      <c r="H19" s="28">
        <v>157663403.25</v>
      </c>
      <c r="I19" s="28">
        <v>153190617.22</v>
      </c>
      <c r="J19" s="20">
        <f t="shared" si="28"/>
        <v>97.163079105359856</v>
      </c>
      <c r="K19" s="28">
        <v>118035286.06999999</v>
      </c>
      <c r="L19" s="28">
        <v>117781918.36</v>
      </c>
      <c r="M19" s="20">
        <f t="shared" si="30"/>
        <v>99.785345790707254</v>
      </c>
      <c r="N19" s="28">
        <v>171241718.31999999</v>
      </c>
      <c r="O19" s="28">
        <v>162544471.05000001</v>
      </c>
      <c r="P19" s="20">
        <f t="shared" si="32"/>
        <v>94.921069844821687</v>
      </c>
      <c r="Q19" s="1">
        <v>114869406.7</v>
      </c>
      <c r="R19" s="1">
        <v>114177916.17</v>
      </c>
      <c r="S19" s="20">
        <f t="shared" si="34"/>
        <v>99.398020282453501</v>
      </c>
      <c r="T19" s="28">
        <v>127943238.52</v>
      </c>
      <c r="U19" s="28">
        <v>127734724.75</v>
      </c>
      <c r="V19" s="20">
        <f t="shared" si="36"/>
        <v>99.837026346673724</v>
      </c>
      <c r="W19" s="1">
        <v>181772963.06</v>
      </c>
      <c r="X19" s="1">
        <v>181258072.22</v>
      </c>
      <c r="Y19" s="20">
        <f t="shared" si="7"/>
        <v>99.716739590238163</v>
      </c>
      <c r="Z19" s="13">
        <f t="shared" si="8"/>
        <v>42.073129586746688</v>
      </c>
      <c r="AA19" s="13">
        <f t="shared" si="8"/>
        <v>41.901955458670216</v>
      </c>
    </row>
    <row r="20" spans="1:27" x14ac:dyDescent="0.3">
      <c r="A20" t="s">
        <v>36</v>
      </c>
      <c r="B20" s="28">
        <f t="shared" ref="B20:C20" si="38">B14+B15+B16+B17+B18+B19</f>
        <v>1565300632.8399999</v>
      </c>
      <c r="C20" s="28">
        <f t="shared" si="38"/>
        <v>1394135556.6199999</v>
      </c>
      <c r="D20" s="20">
        <f t="shared" si="0"/>
        <v>89.065035008038876</v>
      </c>
      <c r="E20" s="28">
        <f t="shared" ref="E20:F20" si="39">E14+E15+E16+E17+E18+E19</f>
        <v>1170487988.96</v>
      </c>
      <c r="F20" s="28">
        <f t="shared" si="39"/>
        <v>957787595.9000001</v>
      </c>
      <c r="G20" s="20">
        <f t="shared" si="1"/>
        <v>81.828058462266824</v>
      </c>
      <c r="H20" s="28">
        <f t="shared" ref="H20:I20" si="40">H14+H15+H16+H17+H18+H19</f>
        <v>1232149528.3199999</v>
      </c>
      <c r="I20" s="28">
        <f t="shared" si="40"/>
        <v>971809004.00000012</v>
      </c>
      <c r="J20" s="20">
        <f t="shared" si="28"/>
        <v>78.871028366584156</v>
      </c>
      <c r="K20" s="28">
        <f t="shared" ref="K20:L20" si="41">K14+K15+K16+K17+K18+K19</f>
        <v>1184598660.4400001</v>
      </c>
      <c r="L20" s="28">
        <f t="shared" si="41"/>
        <v>902788759.13000011</v>
      </c>
      <c r="M20" s="20">
        <f t="shared" si="30"/>
        <v>76.210516631402726</v>
      </c>
      <c r="N20" s="28">
        <f t="shared" ref="N20:O20" si="42">N14+N15+N16+N17+N18+N19</f>
        <v>1257285533.9000001</v>
      </c>
      <c r="O20" s="28">
        <f t="shared" si="42"/>
        <v>1064827852.3399999</v>
      </c>
      <c r="P20" s="20">
        <f t="shared" si="32"/>
        <v>84.692603519980722</v>
      </c>
      <c r="Q20" s="28">
        <f t="shared" ref="Q20:R20" si="43">Q14+Q15+Q16+Q17+Q18+Q19</f>
        <v>1335832756.7300003</v>
      </c>
      <c r="R20" s="28">
        <f t="shared" si="43"/>
        <v>1049579044.45</v>
      </c>
      <c r="S20" s="20">
        <f t="shared" si="34"/>
        <v>78.571141421870522</v>
      </c>
      <c r="T20" s="28">
        <f t="shared" ref="T20:U20" si="44">T14+T15+T16+T17+T18+T19</f>
        <v>1377725652.55</v>
      </c>
      <c r="U20" s="28">
        <f t="shared" si="44"/>
        <v>987720513.55000007</v>
      </c>
      <c r="V20" s="20">
        <f t="shared" si="36"/>
        <v>71.692104427456329</v>
      </c>
      <c r="W20" s="28">
        <f t="shared" ref="W20:X20" si="45">W14+W15+W16+W17+W18+W19</f>
        <v>1422327307.3899999</v>
      </c>
      <c r="X20" s="28">
        <f t="shared" si="45"/>
        <v>1088865062.8499999</v>
      </c>
      <c r="Y20" s="20">
        <f t="shared" si="7"/>
        <v>76.555168222713093</v>
      </c>
      <c r="Z20" s="13">
        <f t="shared" si="8"/>
        <v>3.2373393612471233</v>
      </c>
      <c r="AA20" s="13">
        <f t="shared" si="8"/>
        <v>10.240199318780242</v>
      </c>
    </row>
    <row r="21" spans="1:27" x14ac:dyDescent="0.3">
      <c r="A21" t="s">
        <v>37</v>
      </c>
      <c r="B21" s="28">
        <f t="shared" ref="B21:C21" si="46">B20-B19</f>
        <v>1362275087.0599999</v>
      </c>
      <c r="C21" s="28">
        <f t="shared" si="46"/>
        <v>1192118004.3299999</v>
      </c>
      <c r="D21" s="20">
        <f t="shared" si="0"/>
        <v>87.509344893238463</v>
      </c>
      <c r="E21" s="28">
        <f t="shared" ref="E21:F21" si="47">E20-E19</f>
        <v>1050643212.24</v>
      </c>
      <c r="F21" s="28">
        <f t="shared" si="47"/>
        <v>847916196.95000005</v>
      </c>
      <c r="G21" s="20">
        <f t="shared" si="1"/>
        <v>80.704485316401517</v>
      </c>
      <c r="H21" s="28">
        <f t="shared" ref="H21:I21" si="48">H20-H19</f>
        <v>1074486125.0699999</v>
      </c>
      <c r="I21" s="28">
        <f t="shared" si="48"/>
        <v>818618386.78000009</v>
      </c>
      <c r="J21" s="20">
        <f t="shared" si="28"/>
        <v>76.186966744374601</v>
      </c>
      <c r="K21" s="28">
        <f t="shared" ref="K21:L21" si="49">K20-K19</f>
        <v>1066563374.3700001</v>
      </c>
      <c r="L21" s="28">
        <f t="shared" si="49"/>
        <v>785006840.7700001</v>
      </c>
      <c r="M21" s="20">
        <f t="shared" si="30"/>
        <v>73.601518637717106</v>
      </c>
      <c r="N21" s="28">
        <f t="shared" ref="N21:O21" si="50">N20-N19</f>
        <v>1086043815.5800002</v>
      </c>
      <c r="O21" s="28">
        <f t="shared" si="50"/>
        <v>902283381.28999996</v>
      </c>
      <c r="P21" s="20">
        <f t="shared" si="32"/>
        <v>83.079832355395055</v>
      </c>
      <c r="Q21" s="28">
        <f t="shared" ref="Q21:R21" si="51">Q20-Q19</f>
        <v>1220963350.0300002</v>
      </c>
      <c r="R21" s="28">
        <f t="shared" si="51"/>
        <v>935401128.28000009</v>
      </c>
      <c r="S21" s="20">
        <f t="shared" si="34"/>
        <v>76.61172862043864</v>
      </c>
      <c r="T21" s="28">
        <f t="shared" ref="T21:U21" si="52">T20-T19</f>
        <v>1249782414.03</v>
      </c>
      <c r="U21" s="28">
        <f t="shared" si="52"/>
        <v>859985788.80000007</v>
      </c>
      <c r="V21" s="20">
        <f t="shared" si="36"/>
        <v>68.810840922854979</v>
      </c>
      <c r="W21" s="28">
        <f t="shared" ref="W21:X21" si="53">W20-W19</f>
        <v>1240554344.3299999</v>
      </c>
      <c r="X21" s="28">
        <f t="shared" si="53"/>
        <v>907606990.62999988</v>
      </c>
      <c r="Y21" s="20">
        <f t="shared" si="7"/>
        <v>73.161405203911585</v>
      </c>
      <c r="Z21" s="13">
        <f t="shared" si="8"/>
        <v>-0.73837410387649527</v>
      </c>
      <c r="AA21" s="13">
        <f t="shared" si="8"/>
        <v>5.5374405542734735</v>
      </c>
    </row>
    <row r="22" spans="1:27" x14ac:dyDescent="0.3">
      <c r="B22" s="12" t="s">
        <v>75</v>
      </c>
      <c r="C22" s="12" t="s">
        <v>76</v>
      </c>
      <c r="D22" s="18"/>
      <c r="E22" s="12" t="s">
        <v>75</v>
      </c>
      <c r="F22" s="12" t="s">
        <v>76</v>
      </c>
      <c r="G22" s="18"/>
      <c r="H22" s="12" t="s">
        <v>75</v>
      </c>
      <c r="I22" s="12" t="s">
        <v>76</v>
      </c>
      <c r="J22" s="18"/>
      <c r="K22" s="12" t="s">
        <v>75</v>
      </c>
      <c r="L22" s="12" t="s">
        <v>76</v>
      </c>
      <c r="M22" s="18"/>
      <c r="N22" s="12" t="s">
        <v>75</v>
      </c>
      <c r="O22" s="12" t="s">
        <v>76</v>
      </c>
      <c r="P22" s="18"/>
      <c r="Q22" s="12" t="s">
        <v>75</v>
      </c>
      <c r="R22" s="12" t="s">
        <v>76</v>
      </c>
      <c r="S22" s="18"/>
      <c r="T22" s="12" t="s">
        <v>75</v>
      </c>
      <c r="U22" s="12" t="s">
        <v>76</v>
      </c>
      <c r="V22" s="18"/>
      <c r="W22" s="12" t="s">
        <v>75</v>
      </c>
      <c r="X22" s="12" t="s">
        <v>76</v>
      </c>
      <c r="Y22" s="18"/>
    </row>
    <row r="23" spans="1:27" x14ac:dyDescent="0.3">
      <c r="A23" s="5" t="s">
        <v>38</v>
      </c>
      <c r="B23" s="27">
        <v>37698417.5</v>
      </c>
      <c r="C23" s="27">
        <v>35162614.960000001</v>
      </c>
      <c r="D23" s="20">
        <f>IF(B23&gt;0,C23/B23*100,"-")</f>
        <v>93.273450961170994</v>
      </c>
      <c r="E23" s="27">
        <v>34451235.899999999</v>
      </c>
      <c r="F23" s="27">
        <v>32042470.41</v>
      </c>
      <c r="G23" s="20">
        <f>IF(E23&gt;0,F23/E23*100,"-")</f>
        <v>93.0081884522465</v>
      </c>
      <c r="H23" s="27">
        <v>32501169.559999999</v>
      </c>
      <c r="I23" s="27">
        <v>30408674.739999998</v>
      </c>
      <c r="J23" s="20">
        <f>IF(H23&gt;0,I23/H23*100,"-")</f>
        <v>93.561786088537303</v>
      </c>
      <c r="K23" s="27">
        <v>33655614.869999997</v>
      </c>
      <c r="L23" s="27">
        <v>33410434.859999999</v>
      </c>
      <c r="M23" s="20">
        <f>IF(K23&gt;0,L23/K23*100,"-")</f>
        <v>99.271503400110078</v>
      </c>
      <c r="N23" s="1">
        <v>31024701.77</v>
      </c>
      <c r="O23" s="1">
        <v>28078604</v>
      </c>
      <c r="P23" s="20">
        <f>IF(N23&gt;0,O23/N23*100,"-")</f>
        <v>90.504025496068451</v>
      </c>
      <c r="Q23" s="1">
        <v>28483976.800000001</v>
      </c>
      <c r="R23" s="1">
        <v>27304118.219999999</v>
      </c>
      <c r="S23" s="20">
        <f>IF(Q23&gt;0,R23/Q23*100,"-")</f>
        <v>95.857816525113861</v>
      </c>
      <c r="T23" s="1">
        <v>26595503.260000002</v>
      </c>
      <c r="U23" s="1">
        <v>25034315.390000001</v>
      </c>
      <c r="V23" s="20">
        <f>IF(T23&gt;0,U23/T23*100,"-")</f>
        <v>94.129880323234758</v>
      </c>
      <c r="W23" s="1">
        <v>22378196.969999999</v>
      </c>
      <c r="X23" s="1">
        <v>21726837.34</v>
      </c>
      <c r="Y23" s="20">
        <f>IF(W23&gt;0,X23/W23*100,"-")</f>
        <v>97.089311391470872</v>
      </c>
      <c r="Z23" s="13">
        <f t="shared" si="8"/>
        <v>-15.857215593069412</v>
      </c>
      <c r="AA23" s="13">
        <f t="shared" si="8"/>
        <v>-13.211777508088673</v>
      </c>
    </row>
    <row r="24" spans="1:27" x14ac:dyDescent="0.3">
      <c r="A24" s="5" t="s">
        <v>39</v>
      </c>
      <c r="B24" s="27">
        <v>1046665.79</v>
      </c>
      <c r="C24" s="27">
        <v>613652.31000000006</v>
      </c>
      <c r="D24" s="20">
        <f t="shared" ref="D24:D57" si="54">IF(B24&gt;0,C24/B24*100,"-")</f>
        <v>58.629250699022087</v>
      </c>
      <c r="E24" s="27">
        <v>1124039.3899999999</v>
      </c>
      <c r="F24" s="27">
        <v>909437.72</v>
      </c>
      <c r="G24" s="20">
        <f t="shared" ref="G24:G57" si="55">IF(E24&gt;0,F24/E24*100,"-")</f>
        <v>80.907993802601524</v>
      </c>
      <c r="H24" s="27">
        <v>2975787.87</v>
      </c>
      <c r="I24" s="27">
        <v>2444469.06</v>
      </c>
      <c r="J24" s="20">
        <f t="shared" ref="J24:J26" si="56">IF(H24&gt;0,I24/H24*100,"-")</f>
        <v>82.145272673619701</v>
      </c>
      <c r="K24" s="27">
        <v>2848263.8</v>
      </c>
      <c r="L24" s="27">
        <v>2740455.13</v>
      </c>
      <c r="M24" s="20">
        <f t="shared" ref="M24:M26" si="57">IF(K24&gt;0,L24/K24*100,"-")</f>
        <v>96.214933813363785</v>
      </c>
      <c r="N24" s="1">
        <v>2835183.01</v>
      </c>
      <c r="O24" s="1">
        <v>2292221.2999999998</v>
      </c>
      <c r="P24" s="20">
        <f t="shared" ref="P24:P26" si="58">IF(N24&gt;0,O24/N24*100,"-")</f>
        <v>80.849147723977083</v>
      </c>
      <c r="Q24" s="1">
        <v>2299687.79</v>
      </c>
      <c r="R24" s="1">
        <v>1833824.14</v>
      </c>
      <c r="S24" s="20">
        <f t="shared" ref="S24:S26" si="59">IF(Q24&gt;0,R24/Q24*100,"-")</f>
        <v>79.742308846193424</v>
      </c>
      <c r="T24" s="1">
        <v>2205436.17</v>
      </c>
      <c r="U24" s="1">
        <v>2072949.48</v>
      </c>
      <c r="V24" s="20">
        <f t="shared" ref="V24:V26" si="60">IF(T24&gt;0,U24/T24*100,"-")</f>
        <v>93.992721630207058</v>
      </c>
      <c r="W24" s="1">
        <v>2038180.2900000003</v>
      </c>
      <c r="X24" s="1">
        <v>1964640.3100000003</v>
      </c>
      <c r="Y24" s="20">
        <f t="shared" ref="Y24:Y57" si="61">IF(W24&gt;0,X24/W24*100,"-")</f>
        <v>96.391880523974649</v>
      </c>
      <c r="Z24" s="13">
        <f t="shared" si="8"/>
        <v>-7.5838005323001312</v>
      </c>
      <c r="AA24" s="13">
        <f t="shared" si="8"/>
        <v>-5.2248822774011643</v>
      </c>
    </row>
    <row r="25" spans="1:27" x14ac:dyDescent="0.3">
      <c r="A25" s="5" t="s">
        <v>40</v>
      </c>
      <c r="B25" s="27">
        <v>393241429.19999999</v>
      </c>
      <c r="C25" s="27">
        <v>293294990.14999998</v>
      </c>
      <c r="D25" s="20">
        <f t="shared" si="54"/>
        <v>74.583949800678823</v>
      </c>
      <c r="E25" s="27">
        <v>165795195.47999999</v>
      </c>
      <c r="F25" s="27">
        <v>154566549.91999999</v>
      </c>
      <c r="G25" s="20">
        <f t="shared" si="55"/>
        <v>93.227399908971108</v>
      </c>
      <c r="H25" s="27">
        <v>179352240.43000001</v>
      </c>
      <c r="I25" s="27">
        <v>171270796.46000001</v>
      </c>
      <c r="J25" s="20">
        <f t="shared" si="56"/>
        <v>95.494093661375729</v>
      </c>
      <c r="K25" s="27">
        <v>174006692.52000001</v>
      </c>
      <c r="L25" s="27">
        <v>85762788.379999995</v>
      </c>
      <c r="M25" s="20">
        <f t="shared" si="57"/>
        <v>49.287063122668442</v>
      </c>
      <c r="N25" s="1">
        <v>178132238.68000001</v>
      </c>
      <c r="O25" s="1">
        <v>162200163.55000001</v>
      </c>
      <c r="P25" s="20">
        <f t="shared" si="58"/>
        <v>91.056040586442819</v>
      </c>
      <c r="Q25" s="1">
        <v>159218619.00999999</v>
      </c>
      <c r="R25" s="1">
        <v>122635280.92</v>
      </c>
      <c r="S25" s="20">
        <f t="shared" si="59"/>
        <v>77.02320349374321</v>
      </c>
      <c r="T25" s="1">
        <v>186431187.66999999</v>
      </c>
      <c r="U25" s="1">
        <v>110308918.86</v>
      </c>
      <c r="V25" s="20">
        <f t="shared" si="60"/>
        <v>59.168704677919415</v>
      </c>
      <c r="W25" s="1">
        <v>207666299.21999997</v>
      </c>
      <c r="X25" s="1">
        <v>155579083.95000002</v>
      </c>
      <c r="Y25" s="20">
        <f t="shared" si="61"/>
        <v>74.9178294862282</v>
      </c>
      <c r="Z25" s="13">
        <f t="shared" si="8"/>
        <v>11.390321445351745</v>
      </c>
      <c r="AA25" s="13">
        <f t="shared" si="8"/>
        <v>41.039442284313594</v>
      </c>
    </row>
    <row r="26" spans="1:27" x14ac:dyDescent="0.3">
      <c r="A26" s="5" t="s">
        <v>41</v>
      </c>
      <c r="B26" s="27">
        <v>859023192.05999994</v>
      </c>
      <c r="C26" s="27">
        <v>629463560.26999998</v>
      </c>
      <c r="D26" s="20">
        <f t="shared" si="54"/>
        <v>73.276666577592707</v>
      </c>
      <c r="E26" s="27">
        <v>644720389.03999996</v>
      </c>
      <c r="F26" s="27">
        <v>552267608.38999999</v>
      </c>
      <c r="G26" s="20">
        <f t="shared" si="55"/>
        <v>85.660019099494619</v>
      </c>
      <c r="H26" s="27">
        <v>616377000.47000003</v>
      </c>
      <c r="I26" s="27">
        <v>559608749.10000002</v>
      </c>
      <c r="J26" s="20">
        <f t="shared" si="56"/>
        <v>90.790011417247385</v>
      </c>
      <c r="K26" s="27">
        <v>641793701.32000005</v>
      </c>
      <c r="L26" s="27">
        <v>555098979.27999997</v>
      </c>
      <c r="M26" s="20">
        <f t="shared" si="57"/>
        <v>86.491808526370392</v>
      </c>
      <c r="N26" s="1">
        <v>684578964.33000004</v>
      </c>
      <c r="O26" s="1">
        <v>595185043.07000005</v>
      </c>
      <c r="P26" s="20">
        <f t="shared" si="58"/>
        <v>86.941766265416859</v>
      </c>
      <c r="Q26" s="1">
        <v>686812963.52999997</v>
      </c>
      <c r="R26" s="1">
        <v>588050768.33000004</v>
      </c>
      <c r="S26" s="20">
        <f t="shared" si="59"/>
        <v>85.620219704008832</v>
      </c>
      <c r="T26" s="1">
        <v>726482306.05999994</v>
      </c>
      <c r="U26" s="1">
        <v>577242478.11000001</v>
      </c>
      <c r="V26" s="20">
        <f t="shared" si="60"/>
        <v>79.457197139544064</v>
      </c>
      <c r="W26" s="1">
        <v>709701058.11000001</v>
      </c>
      <c r="X26" s="1">
        <v>590244752.53999984</v>
      </c>
      <c r="Y26" s="20">
        <f t="shared" si="61"/>
        <v>83.168081235763765</v>
      </c>
      <c r="Z26" s="13">
        <f t="shared" si="8"/>
        <v>-2.3099320947004571</v>
      </c>
      <c r="AA26" s="13">
        <f t="shared" si="8"/>
        <v>2.2524805299450037</v>
      </c>
    </row>
    <row r="27" spans="1:27" x14ac:dyDescent="0.3">
      <c r="A27" s="5" t="s">
        <v>351</v>
      </c>
      <c r="B27" s="27">
        <v>0</v>
      </c>
      <c r="C27" s="27">
        <v>0</v>
      </c>
      <c r="D27" s="20"/>
      <c r="E27" s="27">
        <v>0</v>
      </c>
      <c r="F27" s="27">
        <v>0</v>
      </c>
      <c r="G27" s="20"/>
      <c r="H27" s="27">
        <v>0</v>
      </c>
      <c r="I27" s="27">
        <v>0</v>
      </c>
      <c r="J27" s="20"/>
      <c r="K27" s="27">
        <v>0</v>
      </c>
      <c r="L27" s="27">
        <v>0</v>
      </c>
      <c r="M27" s="20"/>
      <c r="N27" s="28">
        <v>0</v>
      </c>
      <c r="O27" s="28">
        <v>0</v>
      </c>
      <c r="P27" s="20"/>
      <c r="Q27" s="28">
        <v>0</v>
      </c>
      <c r="R27" s="28">
        <v>0</v>
      </c>
      <c r="S27" s="20"/>
      <c r="T27" s="28">
        <v>0</v>
      </c>
      <c r="U27" s="28">
        <v>0</v>
      </c>
      <c r="V27" s="20"/>
      <c r="W27" s="28">
        <v>0</v>
      </c>
      <c r="X27" s="28">
        <v>0</v>
      </c>
      <c r="Y27" s="20"/>
      <c r="Z27" s="13" t="str">
        <f t="shared" si="8"/>
        <v>-</v>
      </c>
      <c r="AA27" s="13" t="str">
        <f t="shared" si="8"/>
        <v>-</v>
      </c>
    </row>
    <row r="28" spans="1:27" x14ac:dyDescent="0.3">
      <c r="A28" s="5" t="s">
        <v>352</v>
      </c>
      <c r="B28" s="27">
        <v>0</v>
      </c>
      <c r="C28" s="27">
        <v>0</v>
      </c>
      <c r="D28" s="20"/>
      <c r="E28" s="27">
        <v>0</v>
      </c>
      <c r="F28" s="27">
        <v>0</v>
      </c>
      <c r="G28" s="20"/>
      <c r="H28" s="27">
        <v>0</v>
      </c>
      <c r="I28" s="27">
        <v>0</v>
      </c>
      <c r="J28" s="20"/>
      <c r="K28" s="27">
        <v>0</v>
      </c>
      <c r="L28" s="27">
        <v>0</v>
      </c>
      <c r="M28" s="20"/>
      <c r="N28" s="28">
        <v>0</v>
      </c>
      <c r="O28" s="28">
        <v>0</v>
      </c>
      <c r="P28" s="20"/>
      <c r="Q28" s="28">
        <v>0</v>
      </c>
      <c r="R28" s="28">
        <v>0</v>
      </c>
      <c r="S28" s="20"/>
      <c r="T28" s="28">
        <v>0</v>
      </c>
      <c r="U28" s="28">
        <v>0</v>
      </c>
      <c r="V28" s="20"/>
      <c r="W28" s="28">
        <v>0</v>
      </c>
      <c r="X28" s="28">
        <v>0</v>
      </c>
      <c r="Y28" s="20"/>
      <c r="Z28" s="13" t="str">
        <f t="shared" si="8"/>
        <v>-</v>
      </c>
      <c r="AA28" s="13" t="str">
        <f t="shared" si="8"/>
        <v>-</v>
      </c>
    </row>
    <row r="29" spans="1:27" x14ac:dyDescent="0.3">
      <c r="A29" s="5" t="s">
        <v>42</v>
      </c>
      <c r="B29" s="27">
        <v>16280127.550000001</v>
      </c>
      <c r="C29" s="27">
        <v>16280127.550000001</v>
      </c>
      <c r="D29" s="20">
        <f t="shared" si="54"/>
        <v>100</v>
      </c>
      <c r="E29" s="27">
        <v>15091460.119999999</v>
      </c>
      <c r="F29" s="27">
        <v>15091460.119999999</v>
      </c>
      <c r="G29" s="20">
        <f t="shared" si="55"/>
        <v>100</v>
      </c>
      <c r="H29" s="27">
        <v>16088119.83</v>
      </c>
      <c r="I29" s="27">
        <v>16088119.83</v>
      </c>
      <c r="J29" s="20">
        <f t="shared" ref="J29:J57" si="62">IF(H29&gt;0,I29/H29*100,"-")</f>
        <v>100</v>
      </c>
      <c r="K29" s="27">
        <v>11636669.26</v>
      </c>
      <c r="L29" s="27">
        <v>11636669.26</v>
      </c>
      <c r="M29" s="20">
        <f t="shared" ref="M29:M57" si="63">IF(K29&gt;0,L29/K29*100,"-")</f>
        <v>100</v>
      </c>
      <c r="N29" s="1">
        <v>14482561.720000001</v>
      </c>
      <c r="O29" s="1">
        <v>14482561.720000001</v>
      </c>
      <c r="P29" s="20">
        <f t="shared" ref="P29:P57" si="64">IF(N29&gt;0,O29/N29*100,"-")</f>
        <v>100</v>
      </c>
      <c r="Q29" s="1">
        <v>13274705</v>
      </c>
      <c r="R29" s="1">
        <v>13274705.9</v>
      </c>
      <c r="S29" s="20">
        <f t="shared" ref="S29:S57" si="65">IF(Q29&gt;0,R29/Q29*100,"-")</f>
        <v>100.00000677981168</v>
      </c>
      <c r="T29" s="1">
        <v>11903778.300000001</v>
      </c>
      <c r="U29" s="1">
        <v>10942897.33</v>
      </c>
      <c r="V29" s="20">
        <f t="shared" ref="V29:V57" si="66">IF(T29&gt;0,U29/T29*100,"-")</f>
        <v>91.927932915215663</v>
      </c>
      <c r="W29" s="1">
        <v>13892698.420000002</v>
      </c>
      <c r="X29" s="1">
        <v>13553632.630000001</v>
      </c>
      <c r="Y29" s="20">
        <f t="shared" si="61"/>
        <v>97.559395736166849</v>
      </c>
      <c r="Z29" s="13">
        <f t="shared" si="8"/>
        <v>16.70830949531377</v>
      </c>
      <c r="AA29" s="13">
        <f t="shared" si="8"/>
        <v>23.85780676971774</v>
      </c>
    </row>
    <row r="30" spans="1:27" x14ac:dyDescent="0.3">
      <c r="A30" s="5" t="s">
        <v>43</v>
      </c>
      <c r="B30" s="27">
        <v>0</v>
      </c>
      <c r="C30" s="27">
        <v>0</v>
      </c>
      <c r="D30" s="20" t="str">
        <f t="shared" si="54"/>
        <v>-</v>
      </c>
      <c r="E30" s="27">
        <v>0</v>
      </c>
      <c r="F30" s="27">
        <v>0</v>
      </c>
      <c r="G30" s="20" t="str">
        <f t="shared" si="55"/>
        <v>-</v>
      </c>
      <c r="H30" s="27">
        <v>0</v>
      </c>
      <c r="I30" s="27">
        <v>0</v>
      </c>
      <c r="J30" s="20" t="str">
        <f t="shared" si="62"/>
        <v>-</v>
      </c>
      <c r="K30" s="27">
        <v>0</v>
      </c>
      <c r="L30" s="27">
        <v>0</v>
      </c>
      <c r="M30" s="20" t="str">
        <f t="shared" si="63"/>
        <v>-</v>
      </c>
      <c r="N30" s="28">
        <v>0</v>
      </c>
      <c r="O30" s="28">
        <v>0</v>
      </c>
      <c r="P30" s="20" t="str">
        <f t="shared" si="64"/>
        <v>-</v>
      </c>
      <c r="Q30" s="28">
        <v>0</v>
      </c>
      <c r="R30" s="28">
        <v>0</v>
      </c>
      <c r="S30" s="20" t="str">
        <f t="shared" si="65"/>
        <v>-</v>
      </c>
      <c r="T30" s="28">
        <v>0</v>
      </c>
      <c r="U30" s="28">
        <v>0</v>
      </c>
      <c r="V30" s="20" t="str">
        <f t="shared" si="66"/>
        <v>-</v>
      </c>
      <c r="W30" s="28">
        <v>0</v>
      </c>
      <c r="X30" s="28">
        <v>0</v>
      </c>
      <c r="Y30" s="20" t="str">
        <f t="shared" si="61"/>
        <v>-</v>
      </c>
      <c r="Z30" s="13" t="str">
        <f t="shared" si="8"/>
        <v>-</v>
      </c>
      <c r="AA30" s="13" t="str">
        <f t="shared" si="8"/>
        <v>-</v>
      </c>
    </row>
    <row r="31" spans="1:27" x14ac:dyDescent="0.3">
      <c r="A31" s="5" t="s">
        <v>44</v>
      </c>
      <c r="B31" s="27">
        <v>567159.06000000006</v>
      </c>
      <c r="C31" s="27">
        <v>259902.07</v>
      </c>
      <c r="D31" s="20">
        <f t="shared" si="54"/>
        <v>45.825252266974275</v>
      </c>
      <c r="E31" s="27">
        <v>254584.82</v>
      </c>
      <c r="F31" s="27">
        <v>187990.95</v>
      </c>
      <c r="G31" s="20">
        <f t="shared" si="55"/>
        <v>73.842167808748385</v>
      </c>
      <c r="H31" s="27">
        <v>266896.40999999997</v>
      </c>
      <c r="I31" s="27">
        <v>136380.57999999999</v>
      </c>
      <c r="J31" s="20">
        <f t="shared" si="62"/>
        <v>51.098694058867252</v>
      </c>
      <c r="K31" s="27">
        <v>266413.03999999998</v>
      </c>
      <c r="L31" s="27">
        <v>155752.51999999999</v>
      </c>
      <c r="M31" s="20">
        <f t="shared" si="63"/>
        <v>58.462798968098561</v>
      </c>
      <c r="N31" s="1">
        <v>138014.01</v>
      </c>
      <c r="O31" s="1">
        <v>72263.100000000006</v>
      </c>
      <c r="P31" s="20">
        <f t="shared" si="64"/>
        <v>52.359249615310802</v>
      </c>
      <c r="Q31" s="1">
        <v>45007.24</v>
      </c>
      <c r="R31" s="1">
        <v>25763.99</v>
      </c>
      <c r="S31" s="20">
        <f t="shared" si="65"/>
        <v>57.244101171278231</v>
      </c>
      <c r="T31" s="1">
        <v>61132.14</v>
      </c>
      <c r="U31" s="1">
        <v>41110.959999999999</v>
      </c>
      <c r="V31" s="20">
        <f t="shared" si="66"/>
        <v>67.249338891129938</v>
      </c>
      <c r="W31" s="1">
        <v>84674.59</v>
      </c>
      <c r="X31" s="1">
        <v>77493.62</v>
      </c>
      <c r="Y31" s="20">
        <f t="shared" si="61"/>
        <v>91.519333013599464</v>
      </c>
      <c r="Z31" s="13">
        <f t="shared" si="8"/>
        <v>38.510757189262478</v>
      </c>
      <c r="AA31" s="13">
        <f t="shared" si="8"/>
        <v>88.498687454634961</v>
      </c>
    </row>
    <row r="32" spans="1:27" x14ac:dyDescent="0.3">
      <c r="A32" s="5" t="s">
        <v>45</v>
      </c>
      <c r="B32" s="27">
        <v>2615971.19</v>
      </c>
      <c r="C32" s="27">
        <v>2486337.84</v>
      </c>
      <c r="D32" s="20">
        <f t="shared" si="54"/>
        <v>95.044542138095949</v>
      </c>
      <c r="E32" s="27">
        <v>19672776.16</v>
      </c>
      <c r="F32" s="27">
        <v>12643903.77</v>
      </c>
      <c r="G32" s="20">
        <f t="shared" si="55"/>
        <v>64.27107016908181</v>
      </c>
      <c r="H32" s="27">
        <v>11261556.130000001</v>
      </c>
      <c r="I32" s="27">
        <v>10007145.76</v>
      </c>
      <c r="J32" s="20">
        <f t="shared" si="62"/>
        <v>88.861127578467247</v>
      </c>
      <c r="K32" s="27">
        <v>16427949.1</v>
      </c>
      <c r="L32" s="27">
        <v>10663798.08</v>
      </c>
      <c r="M32" s="20">
        <f t="shared" si="63"/>
        <v>64.912534212806889</v>
      </c>
      <c r="N32" s="1">
        <v>16730880.970000001</v>
      </c>
      <c r="O32" s="1">
        <v>14613579.07</v>
      </c>
      <c r="P32" s="20">
        <f t="shared" si="64"/>
        <v>87.34494672577901</v>
      </c>
      <c r="Q32" s="1">
        <v>18956990.449999999</v>
      </c>
      <c r="R32" s="1">
        <v>17958130.030000001</v>
      </c>
      <c r="S32" s="20">
        <f t="shared" si="65"/>
        <v>94.730912469283865</v>
      </c>
      <c r="T32" s="1">
        <v>21508108.760000002</v>
      </c>
      <c r="U32" s="1">
        <v>14546787.859999999</v>
      </c>
      <c r="V32" s="20">
        <f t="shared" si="66"/>
        <v>67.633970156658251</v>
      </c>
      <c r="W32" s="1">
        <v>26815712.240000002</v>
      </c>
      <c r="X32" s="1">
        <v>16573956.66</v>
      </c>
      <c r="Y32" s="20">
        <f t="shared" si="61"/>
        <v>61.806885872221009</v>
      </c>
      <c r="Z32" s="13">
        <f t="shared" si="8"/>
        <v>24.677220759971647</v>
      </c>
      <c r="AA32" s="13">
        <f t="shared" si="8"/>
        <v>13.935508096424513</v>
      </c>
    </row>
    <row r="33" spans="1:27" x14ac:dyDescent="0.3">
      <c r="A33" s="5" t="s">
        <v>46</v>
      </c>
      <c r="B33" s="28">
        <v>0</v>
      </c>
      <c r="C33" s="28">
        <v>0</v>
      </c>
      <c r="D33" s="20" t="str">
        <f t="shared" si="54"/>
        <v>-</v>
      </c>
      <c r="E33" s="28">
        <v>0</v>
      </c>
      <c r="F33" s="28">
        <v>0</v>
      </c>
      <c r="G33" s="20" t="str">
        <f t="shared" si="55"/>
        <v>-</v>
      </c>
      <c r="H33" s="28">
        <v>0</v>
      </c>
      <c r="I33" s="28">
        <v>0</v>
      </c>
      <c r="J33" s="20" t="str">
        <f t="shared" si="62"/>
        <v>-</v>
      </c>
      <c r="K33" s="28">
        <v>0</v>
      </c>
      <c r="L33" s="28">
        <v>0</v>
      </c>
      <c r="M33" s="20" t="str">
        <f t="shared" si="63"/>
        <v>-</v>
      </c>
      <c r="N33" s="28">
        <v>0</v>
      </c>
      <c r="O33" s="28">
        <v>0</v>
      </c>
      <c r="P33" s="20" t="str">
        <f t="shared" si="64"/>
        <v>-</v>
      </c>
      <c r="Q33" s="28">
        <v>0</v>
      </c>
      <c r="R33" s="28">
        <v>0</v>
      </c>
      <c r="S33" s="20" t="str">
        <f t="shared" si="65"/>
        <v>-</v>
      </c>
      <c r="T33" s="28">
        <v>0</v>
      </c>
      <c r="U33" s="28">
        <v>0</v>
      </c>
      <c r="V33" s="20" t="str">
        <f t="shared" si="66"/>
        <v>-</v>
      </c>
      <c r="W33" s="28">
        <v>0</v>
      </c>
      <c r="X33" s="28">
        <v>0</v>
      </c>
      <c r="Y33" s="20" t="str">
        <f t="shared" si="61"/>
        <v>-</v>
      </c>
      <c r="Z33" s="13" t="str">
        <f t="shared" si="8"/>
        <v>-</v>
      </c>
      <c r="AA33" s="13" t="str">
        <f t="shared" si="8"/>
        <v>-</v>
      </c>
    </row>
    <row r="34" spans="1:27" x14ac:dyDescent="0.3">
      <c r="A34" s="5" t="s">
        <v>47</v>
      </c>
      <c r="B34" s="27">
        <v>1673391.1</v>
      </c>
      <c r="C34" s="27">
        <v>0</v>
      </c>
      <c r="D34" s="20">
        <f t="shared" si="54"/>
        <v>0</v>
      </c>
      <c r="E34" s="28">
        <v>271221.65999999997</v>
      </c>
      <c r="F34" s="27">
        <v>0</v>
      </c>
      <c r="G34" s="20">
        <f t="shared" si="55"/>
        <v>0</v>
      </c>
      <c r="H34" s="28">
        <v>757438.59</v>
      </c>
      <c r="I34" s="27">
        <v>0</v>
      </c>
      <c r="J34" s="20">
        <f t="shared" si="62"/>
        <v>0</v>
      </c>
      <c r="K34" s="28">
        <v>4669944.01</v>
      </c>
      <c r="L34" s="27">
        <v>0</v>
      </c>
      <c r="M34" s="20">
        <f t="shared" si="63"/>
        <v>0</v>
      </c>
      <c r="N34" s="28">
        <v>1642041.12</v>
      </c>
      <c r="O34" s="27">
        <v>0</v>
      </c>
      <c r="P34" s="20">
        <f t="shared" si="64"/>
        <v>0</v>
      </c>
      <c r="Q34" s="1">
        <v>15597711.800000001</v>
      </c>
      <c r="R34" s="1">
        <v>1346445.33</v>
      </c>
      <c r="S34" s="20">
        <f t="shared" si="65"/>
        <v>8.6323259928421034</v>
      </c>
      <c r="T34" s="28">
        <v>3723802.07</v>
      </c>
      <c r="U34" s="27">
        <v>1640827.73</v>
      </c>
      <c r="V34" s="20">
        <f t="shared" si="66"/>
        <v>44.063236959315617</v>
      </c>
      <c r="W34" s="1">
        <v>21605168.949999999</v>
      </c>
      <c r="X34" s="1">
        <v>5851907.7300000004</v>
      </c>
      <c r="Y34" s="20">
        <f t="shared" si="61"/>
        <v>27.085683724773652</v>
      </c>
      <c r="Z34" s="13">
        <f t="shared" si="8"/>
        <v>480.1911203620981</v>
      </c>
      <c r="AA34" s="13">
        <f t="shared" si="8"/>
        <v>256.6436392442003</v>
      </c>
    </row>
    <row r="35" spans="1:27" x14ac:dyDescent="0.3">
      <c r="A35" s="5" t="s">
        <v>48</v>
      </c>
      <c r="B35" s="27">
        <v>128045312.64</v>
      </c>
      <c r="C35" s="27">
        <v>0</v>
      </c>
      <c r="D35" s="20">
        <f t="shared" si="54"/>
        <v>0</v>
      </c>
      <c r="E35" s="27">
        <v>177665175.05000001</v>
      </c>
      <c r="F35" s="27">
        <v>0</v>
      </c>
      <c r="G35" s="20">
        <f t="shared" si="55"/>
        <v>0</v>
      </c>
      <c r="H35" s="27">
        <v>171193648.22</v>
      </c>
      <c r="I35" s="27">
        <v>0</v>
      </c>
      <c r="J35" s="20">
        <f t="shared" si="62"/>
        <v>0</v>
      </c>
      <c r="K35" s="27">
        <v>135014921.84</v>
      </c>
      <c r="L35" s="27">
        <v>0</v>
      </c>
      <c r="M35" s="20">
        <f t="shared" si="63"/>
        <v>0</v>
      </c>
      <c r="N35" s="27">
        <v>138357423.24000001</v>
      </c>
      <c r="O35" s="27">
        <v>0</v>
      </c>
      <c r="P35" s="20">
        <f t="shared" si="64"/>
        <v>0</v>
      </c>
      <c r="Q35" s="1">
        <v>145182895.22999999</v>
      </c>
      <c r="R35" s="1">
        <v>53367378.079999998</v>
      </c>
      <c r="S35" s="20">
        <f t="shared" si="65"/>
        <v>36.758722847794807</v>
      </c>
      <c r="T35" s="27">
        <v>208542488.02000001</v>
      </c>
      <c r="U35" s="27">
        <v>47818973.780000001</v>
      </c>
      <c r="V35" s="20">
        <f t="shared" si="66"/>
        <v>22.930086925698319</v>
      </c>
      <c r="W35" s="1">
        <v>146428515.02000001</v>
      </c>
      <c r="X35" s="1">
        <v>28360404.949999999</v>
      </c>
      <c r="Y35" s="20">
        <f t="shared" si="61"/>
        <v>19.368088890423003</v>
      </c>
      <c r="Z35" s="13">
        <f t="shared" si="8"/>
        <v>-29.784804808717453</v>
      </c>
      <c r="AA35" s="13">
        <f t="shared" si="8"/>
        <v>-40.69215060850685</v>
      </c>
    </row>
    <row r="36" spans="1:27" x14ac:dyDescent="0.3">
      <c r="A36" s="5" t="s">
        <v>49</v>
      </c>
      <c r="B36" s="27">
        <v>77844.02</v>
      </c>
      <c r="C36" s="27">
        <v>0</v>
      </c>
      <c r="D36" s="20">
        <f t="shared" si="54"/>
        <v>0</v>
      </c>
      <c r="E36" s="27">
        <v>87961.88</v>
      </c>
      <c r="F36" s="27">
        <v>0</v>
      </c>
      <c r="G36" s="20">
        <f t="shared" si="55"/>
        <v>0</v>
      </c>
      <c r="H36" s="27">
        <v>1540562.87</v>
      </c>
      <c r="I36" s="27">
        <v>0</v>
      </c>
      <c r="J36" s="20">
        <f t="shared" si="62"/>
        <v>0</v>
      </c>
      <c r="K36" s="27">
        <v>58102.06</v>
      </c>
      <c r="L36" s="27">
        <v>0</v>
      </c>
      <c r="M36" s="20">
        <f t="shared" si="63"/>
        <v>0</v>
      </c>
      <c r="N36" s="27">
        <v>2818383.14</v>
      </c>
      <c r="O36" s="27">
        <v>0</v>
      </c>
      <c r="P36" s="20">
        <f t="shared" si="64"/>
        <v>0</v>
      </c>
      <c r="Q36" s="1">
        <v>5325713.78</v>
      </c>
      <c r="R36" s="1">
        <v>2873680.6</v>
      </c>
      <c r="S36" s="20">
        <f t="shared" si="65"/>
        <v>53.958600080832731</v>
      </c>
      <c r="T36" s="27">
        <v>630211.30000000005</v>
      </c>
      <c r="U36" s="27">
        <v>0</v>
      </c>
      <c r="V36" s="20">
        <f t="shared" si="66"/>
        <v>0</v>
      </c>
      <c r="W36" s="1">
        <v>2267215.5699999998</v>
      </c>
      <c r="X36" s="1">
        <v>701148.64</v>
      </c>
      <c r="Y36" s="20">
        <f t="shared" si="61"/>
        <v>30.92553920666662</v>
      </c>
      <c r="Z36" s="13">
        <f t="shared" si="8"/>
        <v>259.75482667479935</v>
      </c>
      <c r="AA36" s="13" t="str">
        <f t="shared" si="8"/>
        <v>-</v>
      </c>
    </row>
    <row r="37" spans="1:27" x14ac:dyDescent="0.3">
      <c r="A37" s="5" t="s">
        <v>50</v>
      </c>
      <c r="B37" s="27">
        <v>4874921.05</v>
      </c>
      <c r="C37" s="27">
        <v>0</v>
      </c>
      <c r="D37" s="20">
        <f t="shared" si="54"/>
        <v>0</v>
      </c>
      <c r="E37" s="27">
        <v>1601096.65</v>
      </c>
      <c r="F37" s="27">
        <v>0</v>
      </c>
      <c r="G37" s="20">
        <f t="shared" si="55"/>
        <v>0</v>
      </c>
      <c r="H37" s="27">
        <v>5170214.04</v>
      </c>
      <c r="I37" s="27">
        <v>0</v>
      </c>
      <c r="J37" s="20">
        <f t="shared" si="62"/>
        <v>0</v>
      </c>
      <c r="K37" s="27">
        <v>3999.16</v>
      </c>
      <c r="L37" s="27">
        <v>0</v>
      </c>
      <c r="M37" s="20">
        <f t="shared" si="63"/>
        <v>0</v>
      </c>
      <c r="N37" s="27">
        <v>940699.46</v>
      </c>
      <c r="O37" s="27">
        <v>0</v>
      </c>
      <c r="P37" s="20">
        <f t="shared" si="64"/>
        <v>0</v>
      </c>
      <c r="Q37" s="1">
        <v>3703188.69</v>
      </c>
      <c r="R37" s="1">
        <v>1115715.67</v>
      </c>
      <c r="S37" s="20">
        <f t="shared" si="65"/>
        <v>30.128512571148512</v>
      </c>
      <c r="T37" s="27">
        <v>452370.45</v>
      </c>
      <c r="U37" s="27">
        <v>202020.86</v>
      </c>
      <c r="V37" s="20">
        <f t="shared" si="66"/>
        <v>44.658279514057561</v>
      </c>
      <c r="W37" s="1">
        <v>1031698.66</v>
      </c>
      <c r="X37" s="1">
        <v>50334.79</v>
      </c>
      <c r="Y37" s="20">
        <f t="shared" si="61"/>
        <v>4.8788267302780053</v>
      </c>
      <c r="Z37" s="13">
        <f t="shared" si="8"/>
        <v>128.06499849846514</v>
      </c>
      <c r="AA37" s="13">
        <f t="shared" si="8"/>
        <v>-75.084360100239152</v>
      </c>
    </row>
    <row r="38" spans="1:27" x14ac:dyDescent="0.3">
      <c r="A38" s="5" t="s">
        <v>51</v>
      </c>
      <c r="B38" s="27">
        <v>0</v>
      </c>
      <c r="C38" s="27">
        <v>0</v>
      </c>
      <c r="D38" s="20" t="str">
        <f t="shared" si="54"/>
        <v>-</v>
      </c>
      <c r="E38" s="27">
        <v>1967158.2</v>
      </c>
      <c r="F38" s="27">
        <v>1967158.2</v>
      </c>
      <c r="G38" s="20">
        <f t="shared" si="55"/>
        <v>100</v>
      </c>
      <c r="H38" s="27">
        <v>0</v>
      </c>
      <c r="I38" s="27">
        <v>0</v>
      </c>
      <c r="J38" s="20" t="str">
        <f t="shared" si="62"/>
        <v>-</v>
      </c>
      <c r="K38" s="27">
        <v>1947750</v>
      </c>
      <c r="L38" s="27"/>
      <c r="M38" s="20">
        <f t="shared" si="63"/>
        <v>0</v>
      </c>
      <c r="N38" s="27">
        <v>0</v>
      </c>
      <c r="O38" s="27">
        <v>0</v>
      </c>
      <c r="P38" s="20" t="str">
        <f t="shared" si="64"/>
        <v>-</v>
      </c>
      <c r="Q38" s="27">
        <v>0</v>
      </c>
      <c r="R38" s="27">
        <v>0</v>
      </c>
      <c r="S38" s="20" t="str">
        <f t="shared" si="65"/>
        <v>-</v>
      </c>
      <c r="T38" s="27">
        <v>0</v>
      </c>
      <c r="U38" s="27">
        <v>0</v>
      </c>
      <c r="V38" s="20" t="str">
        <f t="shared" si="66"/>
        <v>-</v>
      </c>
      <c r="W38" s="27">
        <v>0</v>
      </c>
      <c r="X38" s="27">
        <v>0</v>
      </c>
      <c r="Y38" s="20" t="str">
        <f t="shared" si="61"/>
        <v>-</v>
      </c>
      <c r="Z38" s="13" t="str">
        <f t="shared" si="8"/>
        <v>-</v>
      </c>
      <c r="AA38" s="13" t="str">
        <f t="shared" si="8"/>
        <v>-</v>
      </c>
    </row>
    <row r="39" spans="1:27" x14ac:dyDescent="0.3">
      <c r="A39" s="5" t="s">
        <v>262</v>
      </c>
      <c r="B39" s="27">
        <v>0</v>
      </c>
      <c r="C39" s="27">
        <v>0</v>
      </c>
      <c r="D39" s="20" t="str">
        <f t="shared" si="54"/>
        <v>-</v>
      </c>
      <c r="E39" s="27">
        <v>0</v>
      </c>
      <c r="F39" s="27">
        <v>0</v>
      </c>
      <c r="G39" s="20" t="str">
        <f t="shared" si="55"/>
        <v>-</v>
      </c>
      <c r="H39" s="27">
        <v>0</v>
      </c>
      <c r="I39" s="27">
        <v>0</v>
      </c>
      <c r="J39" s="20" t="str">
        <f t="shared" si="62"/>
        <v>-</v>
      </c>
      <c r="K39" s="27">
        <v>0</v>
      </c>
      <c r="L39" s="27">
        <v>0</v>
      </c>
      <c r="M39" s="20" t="str">
        <f t="shared" si="63"/>
        <v>-</v>
      </c>
      <c r="N39" s="27">
        <v>0</v>
      </c>
      <c r="O39" s="27">
        <v>0</v>
      </c>
      <c r="P39" s="20" t="str">
        <f t="shared" si="64"/>
        <v>-</v>
      </c>
      <c r="Q39" s="27">
        <v>0</v>
      </c>
      <c r="R39" s="27">
        <v>0</v>
      </c>
      <c r="S39" s="20" t="str">
        <f t="shared" si="65"/>
        <v>-</v>
      </c>
      <c r="T39" s="27">
        <v>0</v>
      </c>
      <c r="U39" s="27">
        <v>0</v>
      </c>
      <c r="V39" s="20" t="str">
        <f t="shared" si="66"/>
        <v>-</v>
      </c>
      <c r="W39" s="27">
        <v>0</v>
      </c>
      <c r="X39" s="27">
        <v>0</v>
      </c>
      <c r="Y39" s="20" t="str">
        <f t="shared" si="61"/>
        <v>-</v>
      </c>
      <c r="Z39" s="13" t="str">
        <f t="shared" si="8"/>
        <v>-</v>
      </c>
      <c r="AA39" s="13" t="str">
        <f t="shared" si="8"/>
        <v>-</v>
      </c>
    </row>
    <row r="40" spans="1:27" x14ac:dyDescent="0.3">
      <c r="A40" s="5" t="s">
        <v>52</v>
      </c>
      <c r="B40" s="27">
        <v>0</v>
      </c>
      <c r="C40" s="27">
        <v>0</v>
      </c>
      <c r="D40" s="20" t="str">
        <f t="shared" si="54"/>
        <v>-</v>
      </c>
      <c r="E40" s="27">
        <v>0</v>
      </c>
      <c r="F40" s="27">
        <v>0</v>
      </c>
      <c r="G40" s="20" t="str">
        <f t="shared" si="55"/>
        <v>-</v>
      </c>
      <c r="H40" s="27">
        <v>0</v>
      </c>
      <c r="I40" s="27">
        <v>0</v>
      </c>
      <c r="J40" s="20" t="str">
        <f t="shared" si="62"/>
        <v>-</v>
      </c>
      <c r="K40" s="27">
        <v>0</v>
      </c>
      <c r="L40" s="27">
        <v>0</v>
      </c>
      <c r="M40" s="20" t="str">
        <f t="shared" si="63"/>
        <v>-</v>
      </c>
      <c r="N40" s="27">
        <v>0</v>
      </c>
      <c r="O40" s="27">
        <v>0</v>
      </c>
      <c r="P40" s="20" t="str">
        <f t="shared" si="64"/>
        <v>-</v>
      </c>
      <c r="Q40" s="27">
        <v>0</v>
      </c>
      <c r="R40" s="27">
        <v>0</v>
      </c>
      <c r="S40" s="20" t="str">
        <f t="shared" si="65"/>
        <v>-</v>
      </c>
      <c r="T40" s="27">
        <v>0</v>
      </c>
      <c r="U40" s="27">
        <v>0</v>
      </c>
      <c r="V40" s="20" t="str">
        <f t="shared" si="66"/>
        <v>-</v>
      </c>
      <c r="W40" s="27">
        <v>0</v>
      </c>
      <c r="X40" s="27">
        <v>0</v>
      </c>
      <c r="Y40" s="20" t="str">
        <f t="shared" si="61"/>
        <v>-</v>
      </c>
      <c r="Z40" s="13" t="str">
        <f t="shared" si="8"/>
        <v>-</v>
      </c>
      <c r="AA40" s="13" t="str">
        <f t="shared" si="8"/>
        <v>-</v>
      </c>
    </row>
    <row r="41" spans="1:27" x14ac:dyDescent="0.3">
      <c r="A41" s="5" t="s">
        <v>53</v>
      </c>
      <c r="B41" s="27">
        <v>1637500</v>
      </c>
      <c r="C41" s="27">
        <v>1637500</v>
      </c>
      <c r="D41" s="20">
        <f t="shared" si="54"/>
        <v>100</v>
      </c>
      <c r="E41" s="27">
        <v>3854640.96</v>
      </c>
      <c r="F41" s="27">
        <v>3854640.96</v>
      </c>
      <c r="G41" s="20">
        <f t="shared" si="55"/>
        <v>100</v>
      </c>
      <c r="H41" s="27">
        <v>17348714.68</v>
      </c>
      <c r="I41" s="27">
        <v>15711214.68</v>
      </c>
      <c r="J41" s="20">
        <f t="shared" si="62"/>
        <v>90.561260414941586</v>
      </c>
      <c r="K41" s="27">
        <v>29010641.07</v>
      </c>
      <c r="L41" s="27"/>
      <c r="M41" s="20">
        <f t="shared" si="63"/>
        <v>0</v>
      </c>
      <c r="N41" s="27">
        <v>12105035.289999999</v>
      </c>
      <c r="O41" s="27">
        <v>12105035.289999999</v>
      </c>
      <c r="P41" s="20">
        <f t="shared" si="64"/>
        <v>100</v>
      </c>
      <c r="Q41" s="27">
        <v>17333563.16</v>
      </c>
      <c r="R41" s="27">
        <v>17333563.16</v>
      </c>
      <c r="S41" s="20">
        <f t="shared" si="65"/>
        <v>100</v>
      </c>
      <c r="T41" s="27">
        <v>9556095.5399999991</v>
      </c>
      <c r="U41" s="27">
        <v>9391512.6600000001</v>
      </c>
      <c r="V41" s="20">
        <f t="shared" si="66"/>
        <v>98.27771834939189</v>
      </c>
      <c r="W41" s="1">
        <v>8606039.8399999999</v>
      </c>
      <c r="X41" s="1">
        <v>8606039.8399999999</v>
      </c>
      <c r="Y41" s="20">
        <f t="shared" si="61"/>
        <v>100</v>
      </c>
      <c r="Z41" s="13">
        <f t="shared" si="8"/>
        <v>-9.9418815563662548</v>
      </c>
      <c r="AA41" s="13">
        <f t="shared" si="8"/>
        <v>-8.363645436431753</v>
      </c>
    </row>
    <row r="42" spans="1:27" x14ac:dyDescent="0.3">
      <c r="A42" s="5" t="s">
        <v>54</v>
      </c>
      <c r="B42" s="27">
        <v>8888190.9299999997</v>
      </c>
      <c r="C42" s="27">
        <v>8888190.9299999997</v>
      </c>
      <c r="D42" s="20">
        <f t="shared" si="54"/>
        <v>100</v>
      </c>
      <c r="E42" s="27">
        <v>8944318.2599999998</v>
      </c>
      <c r="F42" s="27">
        <v>8944318.2599999998</v>
      </c>
      <c r="G42" s="20">
        <f t="shared" si="55"/>
        <v>100</v>
      </c>
      <c r="H42" s="27">
        <v>9001782.6300000008</v>
      </c>
      <c r="I42" s="27">
        <v>9001782.6300000008</v>
      </c>
      <c r="J42" s="20">
        <f t="shared" si="62"/>
        <v>100</v>
      </c>
      <c r="K42" s="27">
        <v>9110384.9100000001</v>
      </c>
      <c r="L42" s="27">
        <v>9110384.9100000001</v>
      </c>
      <c r="M42" s="20">
        <f t="shared" si="63"/>
        <v>100</v>
      </c>
      <c r="N42" s="27">
        <v>9120722.7599999998</v>
      </c>
      <c r="O42" s="27">
        <v>9120722.7599999998</v>
      </c>
      <c r="P42" s="20">
        <f t="shared" si="64"/>
        <v>100</v>
      </c>
      <c r="Q42" s="29">
        <v>0</v>
      </c>
      <c r="R42" s="29">
        <v>0</v>
      </c>
      <c r="S42" s="20" t="str">
        <f t="shared" si="65"/>
        <v>-</v>
      </c>
      <c r="T42" s="27">
        <v>9309773.6099999994</v>
      </c>
      <c r="U42" s="27">
        <v>9309773.6099999994</v>
      </c>
      <c r="V42" s="20">
        <f t="shared" si="66"/>
        <v>100</v>
      </c>
      <c r="W42" s="27">
        <v>9309773.6099999994</v>
      </c>
      <c r="X42" s="27">
        <v>9309773.6099999994</v>
      </c>
      <c r="Y42" s="20">
        <f t="shared" si="61"/>
        <v>100</v>
      </c>
      <c r="Z42" s="13">
        <f t="shared" si="8"/>
        <v>0</v>
      </c>
      <c r="AA42" s="13">
        <f t="shared" si="8"/>
        <v>0</v>
      </c>
    </row>
    <row r="43" spans="1:27" x14ac:dyDescent="0.3">
      <c r="A43" s="5" t="s">
        <v>55</v>
      </c>
      <c r="B43" s="27">
        <v>0</v>
      </c>
      <c r="C43" s="27">
        <v>0</v>
      </c>
      <c r="D43" s="20" t="str">
        <f t="shared" si="54"/>
        <v>-</v>
      </c>
      <c r="E43" s="27">
        <v>0</v>
      </c>
      <c r="F43" s="27">
        <v>0</v>
      </c>
      <c r="G43" s="20" t="str">
        <f t="shared" si="55"/>
        <v>-</v>
      </c>
      <c r="H43" s="27">
        <v>0</v>
      </c>
      <c r="I43" s="27">
        <v>0</v>
      </c>
      <c r="J43" s="20" t="str">
        <f t="shared" si="62"/>
        <v>-</v>
      </c>
      <c r="K43" s="27">
        <v>201345.96</v>
      </c>
      <c r="L43" s="27">
        <v>201345.96</v>
      </c>
      <c r="M43" s="20">
        <f t="shared" si="63"/>
        <v>100</v>
      </c>
      <c r="N43" s="27">
        <v>999258.91</v>
      </c>
      <c r="O43" s="27">
        <v>999258.91</v>
      </c>
      <c r="P43" s="20">
        <f t="shared" si="64"/>
        <v>100</v>
      </c>
      <c r="Q43" s="29">
        <v>0</v>
      </c>
      <c r="R43" s="29">
        <v>0</v>
      </c>
      <c r="S43" s="20" t="str">
        <f t="shared" si="65"/>
        <v>-</v>
      </c>
      <c r="T43" s="27">
        <v>0</v>
      </c>
      <c r="U43" s="27">
        <v>0</v>
      </c>
      <c r="V43" s="20" t="str">
        <f t="shared" si="66"/>
        <v>-</v>
      </c>
      <c r="W43" s="27">
        <v>0</v>
      </c>
      <c r="X43" s="27">
        <v>0</v>
      </c>
      <c r="Y43" s="20" t="str">
        <f t="shared" si="61"/>
        <v>-</v>
      </c>
      <c r="Z43" s="13" t="str">
        <f t="shared" si="8"/>
        <v>-</v>
      </c>
      <c r="AA43" s="13" t="str">
        <f t="shared" si="8"/>
        <v>-</v>
      </c>
    </row>
    <row r="44" spans="1:27" x14ac:dyDescent="0.3">
      <c r="A44" s="5" t="s">
        <v>56</v>
      </c>
      <c r="B44" s="27">
        <v>8671629.3499999996</v>
      </c>
      <c r="C44" s="27">
        <v>8671629.3499999996</v>
      </c>
      <c r="D44" s="20">
        <f t="shared" si="54"/>
        <v>100</v>
      </c>
      <c r="E44" s="27">
        <v>16067686.77</v>
      </c>
      <c r="F44" s="27">
        <v>16067686.77</v>
      </c>
      <c r="G44" s="20">
        <f t="shared" si="55"/>
        <v>100</v>
      </c>
      <c r="H44" s="27">
        <v>15600781.289999999</v>
      </c>
      <c r="I44" s="27">
        <v>15600781.289999999</v>
      </c>
      <c r="J44" s="20">
        <f t="shared" si="62"/>
        <v>100</v>
      </c>
      <c r="K44" s="27">
        <v>10904809.98</v>
      </c>
      <c r="L44" s="27">
        <v>10904809.98</v>
      </c>
      <c r="M44" s="20">
        <f t="shared" si="63"/>
        <v>100</v>
      </c>
      <c r="N44" s="27">
        <v>9960078.1099999994</v>
      </c>
      <c r="O44" s="27">
        <v>9960078.1099999994</v>
      </c>
      <c r="P44" s="20">
        <f t="shared" si="64"/>
        <v>100</v>
      </c>
      <c r="Q44" s="29">
        <v>0</v>
      </c>
      <c r="R44" s="29">
        <v>0</v>
      </c>
      <c r="S44" s="20" t="str">
        <f t="shared" si="65"/>
        <v>-</v>
      </c>
      <c r="T44" s="27">
        <v>14169656.130000001</v>
      </c>
      <c r="U44" s="27">
        <v>14169656.130000001</v>
      </c>
      <c r="V44" s="20">
        <f t="shared" si="66"/>
        <v>100</v>
      </c>
      <c r="W44" s="27">
        <v>14364964.900000002</v>
      </c>
      <c r="X44" s="27">
        <v>14364964.900000002</v>
      </c>
      <c r="Y44" s="20">
        <f t="shared" si="61"/>
        <v>100</v>
      </c>
      <c r="Z44" s="13">
        <f t="shared" si="8"/>
        <v>1.3783592785042487</v>
      </c>
      <c r="AA44" s="13">
        <f t="shared" si="8"/>
        <v>1.3783592785042487</v>
      </c>
    </row>
    <row r="45" spans="1:27" x14ac:dyDescent="0.3">
      <c r="A45" s="5" t="s">
        <v>57</v>
      </c>
      <c r="B45" s="27">
        <v>0</v>
      </c>
      <c r="C45" s="27">
        <v>0</v>
      </c>
      <c r="D45" s="20" t="str">
        <f t="shared" si="54"/>
        <v>-</v>
      </c>
      <c r="E45" s="27">
        <v>0</v>
      </c>
      <c r="F45" s="27">
        <v>0</v>
      </c>
      <c r="G45" s="20" t="str">
        <f t="shared" si="55"/>
        <v>-</v>
      </c>
      <c r="H45" s="27">
        <v>0</v>
      </c>
      <c r="I45" s="27">
        <v>0</v>
      </c>
      <c r="J45" s="20" t="str">
        <f t="shared" si="62"/>
        <v>-</v>
      </c>
      <c r="K45" s="27">
        <v>0</v>
      </c>
      <c r="L45" s="27">
        <v>0</v>
      </c>
      <c r="M45" s="20" t="str">
        <f t="shared" si="63"/>
        <v>-</v>
      </c>
      <c r="N45" s="27">
        <v>0</v>
      </c>
      <c r="O45" s="27">
        <v>0</v>
      </c>
      <c r="P45" s="20" t="str">
        <f t="shared" si="64"/>
        <v>-</v>
      </c>
      <c r="Q45" s="29">
        <v>0</v>
      </c>
      <c r="R45" s="29">
        <v>0</v>
      </c>
      <c r="S45" s="20" t="str">
        <f t="shared" si="65"/>
        <v>-</v>
      </c>
      <c r="T45" s="27">
        <v>0</v>
      </c>
      <c r="U45" s="27">
        <v>0</v>
      </c>
      <c r="V45" s="20" t="str">
        <f t="shared" si="66"/>
        <v>-</v>
      </c>
      <c r="W45" s="27">
        <v>0</v>
      </c>
      <c r="X45" s="27">
        <v>0</v>
      </c>
      <c r="Y45" s="20" t="str">
        <f t="shared" si="61"/>
        <v>-</v>
      </c>
      <c r="Z45" s="13" t="str">
        <f t="shared" si="8"/>
        <v>-</v>
      </c>
      <c r="AA45" s="13" t="str">
        <f t="shared" si="8"/>
        <v>-</v>
      </c>
    </row>
    <row r="46" spans="1:27" x14ac:dyDescent="0.3">
      <c r="A46" s="5" t="s">
        <v>58</v>
      </c>
      <c r="B46" s="27">
        <v>0</v>
      </c>
      <c r="C46" s="27">
        <v>0</v>
      </c>
      <c r="D46" s="20" t="str">
        <f t="shared" si="54"/>
        <v>-</v>
      </c>
      <c r="E46" s="27">
        <v>0</v>
      </c>
      <c r="F46" s="27">
        <v>0</v>
      </c>
      <c r="G46" s="20" t="str">
        <f t="shared" si="55"/>
        <v>-</v>
      </c>
      <c r="H46" s="27">
        <v>0</v>
      </c>
      <c r="I46" s="27">
        <v>0</v>
      </c>
      <c r="J46" s="20" t="str">
        <f t="shared" si="62"/>
        <v>-</v>
      </c>
      <c r="K46" s="27">
        <v>0</v>
      </c>
      <c r="L46" s="27">
        <v>0</v>
      </c>
      <c r="M46" s="20" t="str">
        <f t="shared" si="63"/>
        <v>-</v>
      </c>
      <c r="N46" s="27">
        <v>0</v>
      </c>
      <c r="O46" s="27">
        <v>0</v>
      </c>
      <c r="P46" s="20" t="str">
        <f t="shared" si="64"/>
        <v>-</v>
      </c>
      <c r="Q46" s="29">
        <v>0</v>
      </c>
      <c r="R46" s="29">
        <v>0</v>
      </c>
      <c r="S46" s="20" t="str">
        <f t="shared" si="65"/>
        <v>-</v>
      </c>
      <c r="T46" s="27">
        <v>0</v>
      </c>
      <c r="U46" s="27">
        <v>0</v>
      </c>
      <c r="V46" s="20" t="str">
        <f t="shared" si="66"/>
        <v>-</v>
      </c>
      <c r="W46" s="27">
        <v>0</v>
      </c>
      <c r="X46" s="27">
        <v>0</v>
      </c>
      <c r="Y46" s="20" t="str">
        <f t="shared" si="61"/>
        <v>-</v>
      </c>
      <c r="Z46" s="13" t="str">
        <f t="shared" si="8"/>
        <v>-</v>
      </c>
      <c r="AA46" s="13" t="str">
        <f t="shared" si="8"/>
        <v>-</v>
      </c>
    </row>
    <row r="47" spans="1:27" x14ac:dyDescent="0.3">
      <c r="A47" s="5" t="s">
        <v>59</v>
      </c>
      <c r="B47" s="27">
        <v>0</v>
      </c>
      <c r="C47" s="27">
        <v>0</v>
      </c>
      <c r="D47" s="20" t="str">
        <f t="shared" si="54"/>
        <v>-</v>
      </c>
      <c r="E47" s="27">
        <v>0</v>
      </c>
      <c r="F47" s="27">
        <v>0</v>
      </c>
      <c r="G47" s="20" t="str">
        <f t="shared" si="55"/>
        <v>-</v>
      </c>
      <c r="H47" s="27">
        <v>0</v>
      </c>
      <c r="I47" s="27">
        <v>0</v>
      </c>
      <c r="J47" s="20" t="str">
        <f t="shared" si="62"/>
        <v>-</v>
      </c>
      <c r="K47" s="27">
        <v>0</v>
      </c>
      <c r="L47" s="27">
        <v>0</v>
      </c>
      <c r="M47" s="20" t="str">
        <f t="shared" si="63"/>
        <v>-</v>
      </c>
      <c r="N47" s="27">
        <v>0</v>
      </c>
      <c r="O47" s="27">
        <v>0</v>
      </c>
      <c r="P47" s="20" t="str">
        <f t="shared" si="64"/>
        <v>-</v>
      </c>
      <c r="Q47" s="27">
        <v>0</v>
      </c>
      <c r="R47" s="27">
        <v>0</v>
      </c>
      <c r="S47" s="20" t="str">
        <f t="shared" si="65"/>
        <v>-</v>
      </c>
      <c r="T47" s="27">
        <v>0</v>
      </c>
      <c r="U47" s="27">
        <v>0</v>
      </c>
      <c r="V47" s="20" t="str">
        <f t="shared" si="66"/>
        <v>-</v>
      </c>
      <c r="W47" s="27">
        <v>0</v>
      </c>
      <c r="X47" s="27">
        <v>0</v>
      </c>
      <c r="Y47" s="20" t="str">
        <f t="shared" si="61"/>
        <v>-</v>
      </c>
      <c r="Z47" s="13" t="str">
        <f t="shared" si="8"/>
        <v>-</v>
      </c>
      <c r="AA47" s="13" t="str">
        <f t="shared" si="8"/>
        <v>-</v>
      </c>
    </row>
    <row r="48" spans="1:27" x14ac:dyDescent="0.3">
      <c r="A48" s="5" t="s">
        <v>60</v>
      </c>
      <c r="B48" s="27">
        <v>190890459.58000001</v>
      </c>
      <c r="C48" s="27">
        <v>0</v>
      </c>
      <c r="D48" s="20">
        <f t="shared" si="54"/>
        <v>0</v>
      </c>
      <c r="E48" s="27">
        <v>112102195.29000001</v>
      </c>
      <c r="F48" s="27">
        <v>0</v>
      </c>
      <c r="G48" s="20">
        <f t="shared" si="55"/>
        <v>0</v>
      </c>
      <c r="H48" s="27">
        <v>155296218.68000001</v>
      </c>
      <c r="I48" s="27">
        <v>0</v>
      </c>
      <c r="J48" s="20">
        <f t="shared" si="62"/>
        <v>0</v>
      </c>
      <c r="K48" s="27">
        <v>115565729.98999999</v>
      </c>
      <c r="L48" s="27">
        <v>0</v>
      </c>
      <c r="M48" s="20">
        <f t="shared" si="63"/>
        <v>0</v>
      </c>
      <c r="N48" s="27">
        <v>169522197.22999999</v>
      </c>
      <c r="O48" s="27">
        <v>0</v>
      </c>
      <c r="P48" s="20">
        <f t="shared" si="64"/>
        <v>0</v>
      </c>
      <c r="Q48" s="29">
        <v>0</v>
      </c>
      <c r="R48" s="29">
        <v>0</v>
      </c>
      <c r="S48" s="20" t="str">
        <f t="shared" si="65"/>
        <v>-</v>
      </c>
      <c r="T48" s="27">
        <v>119060238.52</v>
      </c>
      <c r="U48" s="27"/>
      <c r="V48" s="20">
        <f t="shared" si="66"/>
        <v>0</v>
      </c>
      <c r="W48" s="27">
        <v>179847953.38</v>
      </c>
      <c r="X48" s="27">
        <v>97530563.950000003</v>
      </c>
      <c r="Y48" s="20">
        <f t="shared" si="61"/>
        <v>54.229454445849647</v>
      </c>
      <c r="Z48" s="13">
        <f t="shared" si="8"/>
        <v>51.056268335787649</v>
      </c>
      <c r="AA48" s="13" t="str">
        <f t="shared" si="8"/>
        <v>-</v>
      </c>
    </row>
    <row r="49" spans="1:27" x14ac:dyDescent="0.3">
      <c r="A49" s="5" t="s">
        <v>61</v>
      </c>
      <c r="B49" s="27">
        <v>12135086.199999999</v>
      </c>
      <c r="C49" s="27">
        <v>0</v>
      </c>
      <c r="D49" s="20">
        <f t="shared" si="54"/>
        <v>0</v>
      </c>
      <c r="E49" s="27">
        <v>7742581.4299999997</v>
      </c>
      <c r="F49" s="27">
        <v>0</v>
      </c>
      <c r="G49" s="20">
        <f t="shared" si="55"/>
        <v>0</v>
      </c>
      <c r="H49" s="27">
        <v>2367184.5699999998</v>
      </c>
      <c r="I49" s="27">
        <v>0</v>
      </c>
      <c r="J49" s="20">
        <f t="shared" si="62"/>
        <v>0</v>
      </c>
      <c r="K49" s="27">
        <v>2469556.08</v>
      </c>
      <c r="L49" s="27">
        <v>0</v>
      </c>
      <c r="M49" s="20">
        <f t="shared" si="63"/>
        <v>0</v>
      </c>
      <c r="N49" s="27">
        <v>1719521.09</v>
      </c>
      <c r="O49" s="27">
        <v>0</v>
      </c>
      <c r="P49" s="20">
        <f t="shared" si="64"/>
        <v>0</v>
      </c>
      <c r="Q49" s="29">
        <v>0</v>
      </c>
      <c r="R49" s="29">
        <v>0</v>
      </c>
      <c r="S49" s="20" t="str">
        <f t="shared" si="65"/>
        <v>-</v>
      </c>
      <c r="T49" s="27">
        <v>8883000</v>
      </c>
      <c r="U49" s="27">
        <v>0</v>
      </c>
      <c r="V49" s="20">
        <f t="shared" si="66"/>
        <v>0</v>
      </c>
      <c r="W49" s="27">
        <v>1925009.6800000002</v>
      </c>
      <c r="X49" s="27">
        <v>1786287.96</v>
      </c>
      <c r="Y49" s="20">
        <f t="shared" si="61"/>
        <v>92.79371312044519</v>
      </c>
      <c r="Z49" s="13">
        <f t="shared" si="8"/>
        <v>-78.329284250816158</v>
      </c>
      <c r="AA49" s="13" t="str">
        <f t="shared" si="8"/>
        <v>-</v>
      </c>
    </row>
    <row r="50" spans="1:27" x14ac:dyDescent="0.3">
      <c r="A50" s="5" t="s">
        <v>62</v>
      </c>
      <c r="B50" s="27">
        <f t="shared" ref="B50:C50" si="67">SUM(B23:B32)</f>
        <v>1310472962.3499999</v>
      </c>
      <c r="C50" s="27">
        <f t="shared" si="67"/>
        <v>977561185.14999998</v>
      </c>
      <c r="D50" s="20">
        <f t="shared" si="54"/>
        <v>74.596059074503358</v>
      </c>
      <c r="E50" s="27">
        <f t="shared" ref="E50:F50" si="68">SUM(E23:E32)</f>
        <v>881109680.90999997</v>
      </c>
      <c r="F50" s="27">
        <f t="shared" si="68"/>
        <v>767709421.27999997</v>
      </c>
      <c r="G50" s="20">
        <f t="shared" si="55"/>
        <v>87.129836150150851</v>
      </c>
      <c r="H50" s="27">
        <f t="shared" ref="H50:I50" si="69">SUM(H23:H32)</f>
        <v>858822770.70000005</v>
      </c>
      <c r="I50" s="27">
        <f t="shared" si="69"/>
        <v>789964335.53000009</v>
      </c>
      <c r="J50" s="20">
        <f t="shared" si="62"/>
        <v>91.982229917602723</v>
      </c>
      <c r="K50" s="27">
        <f t="shared" ref="K50:L50" si="70">SUM(K23:K32)</f>
        <v>880635303.90999997</v>
      </c>
      <c r="L50" s="27">
        <f t="shared" si="70"/>
        <v>699468877.50999999</v>
      </c>
      <c r="M50" s="20">
        <f t="shared" si="63"/>
        <v>79.427757938430886</v>
      </c>
      <c r="N50" s="27">
        <f t="shared" ref="N50:O50" si="71">SUM(N23:N32)</f>
        <v>927922544.49000013</v>
      </c>
      <c r="O50" s="27">
        <f t="shared" si="71"/>
        <v>816924435.81000018</v>
      </c>
      <c r="P50" s="20">
        <f t="shared" si="64"/>
        <v>88.037998501156565</v>
      </c>
      <c r="Q50" s="27">
        <f t="shared" ref="Q50:R50" si="72">SUM(Q23:Q32)</f>
        <v>909091949.82000005</v>
      </c>
      <c r="R50" s="27">
        <f t="shared" si="72"/>
        <v>771082591.52999997</v>
      </c>
      <c r="S50" s="20">
        <f t="shared" si="65"/>
        <v>84.818987967352939</v>
      </c>
      <c r="T50" s="27">
        <f t="shared" ref="T50:U50" si="73">SUM(T23:T32)</f>
        <v>975187452.3599999</v>
      </c>
      <c r="U50" s="27">
        <f t="shared" si="73"/>
        <v>740189457.99000013</v>
      </c>
      <c r="V50" s="20">
        <f t="shared" si="66"/>
        <v>75.902274603585866</v>
      </c>
      <c r="W50" s="27">
        <f t="shared" ref="W50:X50" si="74">SUM(W23:W32)</f>
        <v>982576819.83999991</v>
      </c>
      <c r="X50" s="27">
        <f t="shared" si="74"/>
        <v>799720397.04999983</v>
      </c>
      <c r="Y50" s="20">
        <f t="shared" si="61"/>
        <v>81.390114330218381</v>
      </c>
      <c r="Z50" s="13">
        <f t="shared" si="8"/>
        <v>0.757738162249467</v>
      </c>
      <c r="AA50" s="13">
        <f t="shared" si="8"/>
        <v>8.0426623775022676</v>
      </c>
    </row>
    <row r="51" spans="1:27" x14ac:dyDescent="0.3">
      <c r="A51" s="5" t="s">
        <v>63</v>
      </c>
      <c r="B51" s="27">
        <f t="shared" ref="B51" si="75">SUM(B33:B37)</f>
        <v>134671468.81</v>
      </c>
      <c r="C51" s="29">
        <v>114830789.33</v>
      </c>
      <c r="D51" s="20">
        <f t="shared" si="54"/>
        <v>85.267347527045956</v>
      </c>
      <c r="E51" s="27">
        <f t="shared" ref="E51" si="76">SUM(E33:E37)</f>
        <v>179625455.24000001</v>
      </c>
      <c r="F51" s="29">
        <v>137134769.02000001</v>
      </c>
      <c r="G51" s="20">
        <f t="shared" si="55"/>
        <v>76.344841457338205</v>
      </c>
      <c r="H51" s="27">
        <f t="shared" ref="H51" si="77">SUM(H33:H37)</f>
        <v>178661863.72</v>
      </c>
      <c r="I51" s="29">
        <v>96232352.5</v>
      </c>
      <c r="J51" s="20">
        <f t="shared" si="62"/>
        <v>53.862839274315391</v>
      </c>
      <c r="K51" s="27">
        <f t="shared" ref="K51" si="78">SUM(K33:K37)</f>
        <v>139746967.06999999</v>
      </c>
      <c r="L51" s="29">
        <v>91870030.329999998</v>
      </c>
      <c r="M51" s="20">
        <f t="shared" si="63"/>
        <v>65.740267754062813</v>
      </c>
      <c r="N51" s="27">
        <f t="shared" ref="N51" si="79">SUM(N33:N37)</f>
        <v>143758546.96000001</v>
      </c>
      <c r="O51" s="29">
        <v>74177657.340000004</v>
      </c>
      <c r="P51" s="20">
        <f t="shared" si="64"/>
        <v>51.598780669812641</v>
      </c>
      <c r="Q51" s="27">
        <f t="shared" ref="Q51:R51" si="80">SUM(Q33:Q37)</f>
        <v>169809509.5</v>
      </c>
      <c r="R51" s="27">
        <f t="shared" si="80"/>
        <v>58703219.68</v>
      </c>
      <c r="S51" s="20">
        <f t="shared" si="65"/>
        <v>34.570042545232134</v>
      </c>
      <c r="T51" s="27">
        <f t="shared" ref="T51:U51" si="81">SUM(T33:T37)</f>
        <v>213348871.84</v>
      </c>
      <c r="U51" s="27">
        <f t="shared" si="81"/>
        <v>49661822.369999997</v>
      </c>
      <c r="V51" s="20">
        <f t="shared" si="66"/>
        <v>23.2772837942371</v>
      </c>
      <c r="W51" s="27">
        <f t="shared" ref="W51:X51" si="82">SUM(W33:W37)</f>
        <v>171332598.19999999</v>
      </c>
      <c r="X51" s="27">
        <f t="shared" si="82"/>
        <v>34963796.109999999</v>
      </c>
      <c r="Y51" s="20">
        <f t="shared" si="61"/>
        <v>20.406972448515639</v>
      </c>
      <c r="Z51" s="13">
        <f t="shared" si="8"/>
        <v>-19.693693844094909</v>
      </c>
      <c r="AA51" s="13">
        <f t="shared" si="8"/>
        <v>-29.596228165962074</v>
      </c>
    </row>
    <row r="52" spans="1:27" x14ac:dyDescent="0.3">
      <c r="A52" s="5" t="s">
        <v>64</v>
      </c>
      <c r="B52" s="27">
        <f t="shared" ref="B52:C52" si="83">SUM(B38:B41)</f>
        <v>1637500</v>
      </c>
      <c r="C52" s="27">
        <f t="shared" si="83"/>
        <v>1637500</v>
      </c>
      <c r="D52" s="20">
        <f t="shared" si="54"/>
        <v>100</v>
      </c>
      <c r="E52" s="27">
        <f t="shared" ref="E52:F52" si="84">SUM(E38:E41)</f>
        <v>5821799.1600000001</v>
      </c>
      <c r="F52" s="27">
        <f t="shared" si="84"/>
        <v>5821799.1600000001</v>
      </c>
      <c r="G52" s="20">
        <f t="shared" si="55"/>
        <v>100</v>
      </c>
      <c r="H52" s="27">
        <f t="shared" ref="H52:I52" si="85">SUM(H38:H41)</f>
        <v>17348714.68</v>
      </c>
      <c r="I52" s="27">
        <f t="shared" si="85"/>
        <v>15711214.68</v>
      </c>
      <c r="J52" s="20">
        <f t="shared" si="62"/>
        <v>90.561260414941586</v>
      </c>
      <c r="K52" s="27">
        <f t="shared" ref="K52" si="86">SUM(K38:K41)</f>
        <v>30958391.07</v>
      </c>
      <c r="L52" s="29">
        <v>29320891.07</v>
      </c>
      <c r="M52" s="20">
        <f t="shared" si="63"/>
        <v>94.710642435204562</v>
      </c>
      <c r="N52" s="27">
        <f t="shared" ref="N52:O52" si="87">SUM(N38:N41)</f>
        <v>12105035.289999999</v>
      </c>
      <c r="O52" s="27">
        <f t="shared" si="87"/>
        <v>12105035.289999999</v>
      </c>
      <c r="P52" s="20">
        <f t="shared" si="64"/>
        <v>100</v>
      </c>
      <c r="Q52" s="27">
        <f t="shared" ref="Q52:R52" si="88">SUM(Q38:Q41)</f>
        <v>17333563.16</v>
      </c>
      <c r="R52" s="27">
        <f t="shared" si="88"/>
        <v>17333563.16</v>
      </c>
      <c r="S52" s="20">
        <f t="shared" si="65"/>
        <v>100</v>
      </c>
      <c r="T52" s="27">
        <f t="shared" ref="T52:U52" si="89">SUM(T38:T41)</f>
        <v>9556095.5399999991</v>
      </c>
      <c r="U52" s="27">
        <f t="shared" si="89"/>
        <v>9391512.6600000001</v>
      </c>
      <c r="V52" s="20">
        <f t="shared" si="66"/>
        <v>98.27771834939189</v>
      </c>
      <c r="W52" s="27">
        <f t="shared" ref="W52:X52" si="90">SUM(W38:W41)</f>
        <v>8606039.8399999999</v>
      </c>
      <c r="X52" s="27">
        <f t="shared" si="90"/>
        <v>8606039.8399999999</v>
      </c>
      <c r="Y52" s="20">
        <f t="shared" si="61"/>
        <v>100</v>
      </c>
      <c r="Z52" s="13">
        <f t="shared" si="8"/>
        <v>-9.9418815563662548</v>
      </c>
      <c r="AA52" s="13">
        <f t="shared" si="8"/>
        <v>-8.363645436431753</v>
      </c>
    </row>
    <row r="53" spans="1:27" x14ac:dyDescent="0.3">
      <c r="A53" s="5" t="s">
        <v>65</v>
      </c>
      <c r="B53" s="27">
        <f t="shared" ref="B53:C53" si="91">SUM(B42:B46)</f>
        <v>17559820.280000001</v>
      </c>
      <c r="C53" s="27">
        <f t="shared" si="91"/>
        <v>17559820.280000001</v>
      </c>
      <c r="D53" s="20">
        <f t="shared" si="54"/>
        <v>100</v>
      </c>
      <c r="E53" s="27">
        <f t="shared" ref="E53:F53" si="92">SUM(E42:E46)</f>
        <v>25012005.030000001</v>
      </c>
      <c r="F53" s="27">
        <f t="shared" si="92"/>
        <v>25012005.030000001</v>
      </c>
      <c r="G53" s="20">
        <f t="shared" si="55"/>
        <v>100</v>
      </c>
      <c r="H53" s="27">
        <f t="shared" ref="H53:I53" si="93">SUM(H42:H46)</f>
        <v>24602563.920000002</v>
      </c>
      <c r="I53" s="27">
        <f t="shared" si="93"/>
        <v>24602563.920000002</v>
      </c>
      <c r="J53" s="20">
        <f t="shared" si="62"/>
        <v>100</v>
      </c>
      <c r="K53" s="27">
        <f t="shared" ref="K53:L53" si="94">SUM(K42:K46)</f>
        <v>20216540.850000001</v>
      </c>
      <c r="L53" s="27">
        <f t="shared" si="94"/>
        <v>20216540.850000001</v>
      </c>
      <c r="M53" s="20">
        <f t="shared" si="63"/>
        <v>100</v>
      </c>
      <c r="N53" s="27">
        <f t="shared" ref="N53:O53" si="95">SUM(N42:N46)</f>
        <v>20080059.780000001</v>
      </c>
      <c r="O53" s="27">
        <f t="shared" si="95"/>
        <v>20080059.780000001</v>
      </c>
      <c r="P53" s="20">
        <f t="shared" si="64"/>
        <v>100</v>
      </c>
      <c r="Q53" s="29">
        <v>94759673.299999997</v>
      </c>
      <c r="R53" s="29">
        <v>94759673.299999997</v>
      </c>
      <c r="S53" s="20">
        <f t="shared" si="65"/>
        <v>100</v>
      </c>
      <c r="T53" s="27">
        <f t="shared" ref="T53:U53" si="96">SUM(T42:T46)</f>
        <v>23479429.740000002</v>
      </c>
      <c r="U53" s="27">
        <f t="shared" si="96"/>
        <v>23479429.740000002</v>
      </c>
      <c r="V53" s="20">
        <f t="shared" si="66"/>
        <v>100</v>
      </c>
      <c r="W53" s="27">
        <f t="shared" ref="W53:X53" si="97">SUM(W42:W46)</f>
        <v>23674738.510000002</v>
      </c>
      <c r="X53" s="27">
        <f t="shared" si="97"/>
        <v>23674738.510000002</v>
      </c>
      <c r="Y53" s="20">
        <f t="shared" si="61"/>
        <v>100</v>
      </c>
      <c r="Z53" s="13">
        <f t="shared" si="8"/>
        <v>0.83182927423177944</v>
      </c>
      <c r="AA53" s="13">
        <f t="shared" si="8"/>
        <v>0.83182927423177944</v>
      </c>
    </row>
    <row r="54" spans="1:27" x14ac:dyDescent="0.3">
      <c r="A54" s="5" t="s">
        <v>66</v>
      </c>
      <c r="B54" s="27">
        <f t="shared" ref="B54:C54" si="98">B47</f>
        <v>0</v>
      </c>
      <c r="C54" s="27">
        <f t="shared" si="98"/>
        <v>0</v>
      </c>
      <c r="D54" s="20" t="str">
        <f t="shared" si="54"/>
        <v>-</v>
      </c>
      <c r="E54" s="27">
        <f t="shared" ref="E54:F54" si="99">E47</f>
        <v>0</v>
      </c>
      <c r="F54" s="27">
        <f t="shared" si="99"/>
        <v>0</v>
      </c>
      <c r="G54" s="20" t="str">
        <f t="shared" si="55"/>
        <v>-</v>
      </c>
      <c r="H54" s="27">
        <f t="shared" ref="H54:I54" si="100">H47</f>
        <v>0</v>
      </c>
      <c r="I54" s="27">
        <f t="shared" si="100"/>
        <v>0</v>
      </c>
      <c r="J54" s="20" t="str">
        <f t="shared" si="62"/>
        <v>-</v>
      </c>
      <c r="K54" s="27">
        <f t="shared" ref="K54:L54" si="101">K47</f>
        <v>0</v>
      </c>
      <c r="L54" s="27">
        <f t="shared" si="101"/>
        <v>0</v>
      </c>
      <c r="M54" s="20" t="str">
        <f t="shared" si="63"/>
        <v>-</v>
      </c>
      <c r="N54" s="27">
        <f t="shared" ref="N54:O54" si="102">N47</f>
        <v>0</v>
      </c>
      <c r="O54" s="27">
        <f t="shared" si="102"/>
        <v>0</v>
      </c>
      <c r="P54" s="20" t="str">
        <f t="shared" si="64"/>
        <v>-</v>
      </c>
      <c r="Q54" s="27">
        <f t="shared" ref="Q54:R54" si="103">Q47</f>
        <v>0</v>
      </c>
      <c r="R54" s="27">
        <f t="shared" si="103"/>
        <v>0</v>
      </c>
      <c r="S54" s="20" t="str">
        <f t="shared" si="65"/>
        <v>-</v>
      </c>
      <c r="T54" s="27">
        <f t="shared" ref="T54:U54" si="104">T47</f>
        <v>0</v>
      </c>
      <c r="U54" s="27">
        <f t="shared" si="104"/>
        <v>0</v>
      </c>
      <c r="V54" s="20" t="str">
        <f t="shared" si="66"/>
        <v>-</v>
      </c>
      <c r="W54" s="27">
        <f t="shared" ref="W54:X54" si="105">W47</f>
        <v>0</v>
      </c>
      <c r="X54" s="27">
        <f t="shared" si="105"/>
        <v>0</v>
      </c>
      <c r="Y54" s="20" t="str">
        <f t="shared" si="61"/>
        <v>-</v>
      </c>
      <c r="Z54" s="13" t="str">
        <f t="shared" si="8"/>
        <v>-</v>
      </c>
      <c r="AA54" s="13" t="str">
        <f t="shared" si="8"/>
        <v>-</v>
      </c>
    </row>
    <row r="55" spans="1:27" x14ac:dyDescent="0.3">
      <c r="A55" s="5" t="s">
        <v>67</v>
      </c>
      <c r="B55" s="27">
        <f>SUM(B48:B49)</f>
        <v>203025545.78</v>
      </c>
      <c r="C55" s="29">
        <v>187074091.19999999</v>
      </c>
      <c r="D55" s="20">
        <f t="shared" si="54"/>
        <v>92.143129319654619</v>
      </c>
      <c r="E55" s="27">
        <f>SUM(E48:E49)</f>
        <v>119844776.72</v>
      </c>
      <c r="F55" s="29">
        <v>62478915.469999999</v>
      </c>
      <c r="G55" s="20">
        <f t="shared" si="55"/>
        <v>52.133198609041557</v>
      </c>
      <c r="H55" s="27">
        <f>SUM(H48:H49)</f>
        <v>157663403.25</v>
      </c>
      <c r="I55" s="29">
        <v>84315731.829999998</v>
      </c>
      <c r="J55" s="20">
        <f t="shared" si="62"/>
        <v>53.478315253860288</v>
      </c>
      <c r="K55" s="27">
        <f>SUM(K48:K49)</f>
        <v>118035286.06999999</v>
      </c>
      <c r="L55" s="29">
        <v>52571649.950000003</v>
      </c>
      <c r="M55" s="20">
        <f t="shared" si="63"/>
        <v>44.538927044937019</v>
      </c>
      <c r="N55" s="27">
        <f>SUM(N48:N49)</f>
        <v>171241718.31999999</v>
      </c>
      <c r="O55" s="29">
        <v>112341874.09</v>
      </c>
      <c r="P55" s="20">
        <f t="shared" si="64"/>
        <v>65.60426699296859</v>
      </c>
      <c r="Q55" s="29">
        <v>114869406.72</v>
      </c>
      <c r="R55" s="29">
        <v>58236087.950000003</v>
      </c>
      <c r="S55" s="20">
        <f t="shared" si="65"/>
        <v>50.697648410384346</v>
      </c>
      <c r="T55" s="27">
        <f>SUM(T48:T49)</f>
        <v>127943238.52</v>
      </c>
      <c r="U55" s="29">
        <v>66211459.170000002</v>
      </c>
      <c r="V55" s="20">
        <f t="shared" si="66"/>
        <v>51.750651254345001</v>
      </c>
      <c r="W55" s="27">
        <f t="shared" ref="W55:X55" si="106">SUM(W48:W49)</f>
        <v>181772963.06</v>
      </c>
      <c r="X55" s="27">
        <f t="shared" si="106"/>
        <v>99316851.909999996</v>
      </c>
      <c r="Y55" s="20">
        <f t="shared" si="61"/>
        <v>54.637857158777393</v>
      </c>
      <c r="Z55" s="13">
        <f t="shared" si="8"/>
        <v>42.073129586746688</v>
      </c>
      <c r="AA55" s="13">
        <f t="shared" si="8"/>
        <v>49.999491258757587</v>
      </c>
    </row>
    <row r="56" spans="1:27" x14ac:dyDescent="0.3">
      <c r="A56" s="5" t="s">
        <v>68</v>
      </c>
      <c r="B56" s="19">
        <f t="shared" ref="B56:C56" si="107">SUM(B50:B55)</f>
        <v>1667367297.2199998</v>
      </c>
      <c r="C56" s="19">
        <f t="shared" si="107"/>
        <v>1298663385.96</v>
      </c>
      <c r="D56" s="20">
        <f t="shared" si="54"/>
        <v>77.88706112476001</v>
      </c>
      <c r="E56" s="19">
        <f t="shared" ref="E56:F56" si="108">SUM(E50:E55)</f>
        <v>1211413717.0599999</v>
      </c>
      <c r="F56" s="19">
        <f t="shared" si="108"/>
        <v>998156909.95999992</v>
      </c>
      <c r="G56" s="20">
        <f t="shared" si="55"/>
        <v>82.396038273567143</v>
      </c>
      <c r="H56" s="24">
        <f t="shared" ref="H56:I56" si="109">SUM(H50:H55)</f>
        <v>1237099316.27</v>
      </c>
      <c r="I56" s="19">
        <f t="shared" si="109"/>
        <v>1010826198.46</v>
      </c>
      <c r="J56" s="20">
        <f t="shared" si="62"/>
        <v>81.709381386432256</v>
      </c>
      <c r="K56" s="24">
        <f t="shared" ref="K56:L56" si="110">SUM(K50:K55)</f>
        <v>1189592488.97</v>
      </c>
      <c r="L56" s="19">
        <f t="shared" si="110"/>
        <v>893447989.71000016</v>
      </c>
      <c r="M56" s="20">
        <f t="shared" si="63"/>
        <v>75.105382556978455</v>
      </c>
      <c r="N56" s="24">
        <f t="shared" ref="N56:O56" si="111">SUM(N50:N55)</f>
        <v>1275107904.8400002</v>
      </c>
      <c r="O56" s="19">
        <f t="shared" si="111"/>
        <v>1035629062.3100002</v>
      </c>
      <c r="P56" s="20">
        <f t="shared" si="64"/>
        <v>81.218935148861021</v>
      </c>
      <c r="Q56" s="24">
        <f t="shared" ref="Q56:R56" si="112">SUM(Q50:Q55)</f>
        <v>1305864102.5000002</v>
      </c>
      <c r="R56" s="19">
        <f t="shared" si="112"/>
        <v>1000115135.6199999</v>
      </c>
      <c r="S56" s="20">
        <f t="shared" si="65"/>
        <v>76.586463607150094</v>
      </c>
      <c r="T56" s="24">
        <f t="shared" ref="T56:U56" si="113">SUM(T50:T55)</f>
        <v>1349515087.9999998</v>
      </c>
      <c r="U56" s="19">
        <f t="shared" si="113"/>
        <v>888933681.93000007</v>
      </c>
      <c r="V56" s="20">
        <f t="shared" si="66"/>
        <v>65.870599731301425</v>
      </c>
      <c r="W56" s="24">
        <f t="shared" ref="W56:X56" si="114">SUM(W50:W55)</f>
        <v>1367963159.4499998</v>
      </c>
      <c r="X56" s="19">
        <f t="shared" si="114"/>
        <v>966281823.41999984</v>
      </c>
      <c r="Y56" s="20">
        <f t="shared" si="61"/>
        <v>70.63653847290017</v>
      </c>
      <c r="Z56" s="13">
        <f t="shared" si="8"/>
        <v>1.3670148347389386</v>
      </c>
      <c r="AA56" s="13">
        <f t="shared" si="8"/>
        <v>8.7012274438815354</v>
      </c>
    </row>
    <row r="57" spans="1:27" x14ac:dyDescent="0.3">
      <c r="A57" s="14" t="s">
        <v>69</v>
      </c>
      <c r="B57" s="15">
        <f t="shared" ref="B57:C57" si="115">B56-B55</f>
        <v>1464341751.4399998</v>
      </c>
      <c r="C57" s="15">
        <f t="shared" si="115"/>
        <v>1111589294.76</v>
      </c>
      <c r="D57" s="21">
        <f t="shared" si="54"/>
        <v>75.910510211628463</v>
      </c>
      <c r="E57" s="15">
        <f t="shared" ref="E57:F57" si="116">E56-E55</f>
        <v>1091568940.3399999</v>
      </c>
      <c r="F57" s="15">
        <f t="shared" si="116"/>
        <v>935677994.48999989</v>
      </c>
      <c r="G57" s="21">
        <f t="shared" si="55"/>
        <v>85.718634885173316</v>
      </c>
      <c r="H57" s="25">
        <f t="shared" ref="H57:I57" si="117">H56-H55</f>
        <v>1079435913.02</v>
      </c>
      <c r="I57" s="15">
        <f t="shared" si="117"/>
        <v>926510466.63</v>
      </c>
      <c r="J57" s="21">
        <f t="shared" si="62"/>
        <v>85.832836896990798</v>
      </c>
      <c r="K57" s="25">
        <f t="shared" ref="K57:L57" si="118">K56-K55</f>
        <v>1071557202.9000001</v>
      </c>
      <c r="L57" s="15">
        <f t="shared" si="118"/>
        <v>840876339.76000011</v>
      </c>
      <c r="M57" s="21">
        <f t="shared" si="63"/>
        <v>78.472370628866216</v>
      </c>
      <c r="N57" s="25">
        <f t="shared" ref="N57:O57" si="119">N56-N55</f>
        <v>1103866186.5200002</v>
      </c>
      <c r="O57" s="15">
        <f t="shared" si="119"/>
        <v>923287188.22000015</v>
      </c>
      <c r="P57" s="21">
        <f t="shared" si="64"/>
        <v>83.641223863438967</v>
      </c>
      <c r="Q57" s="25">
        <f t="shared" ref="Q57:R57" si="120">Q56-Q55</f>
        <v>1190994695.7800002</v>
      </c>
      <c r="R57" s="15">
        <f t="shared" si="120"/>
        <v>941879047.66999984</v>
      </c>
      <c r="S57" s="21">
        <f t="shared" si="65"/>
        <v>79.083395669797611</v>
      </c>
      <c r="T57" s="25">
        <f t="shared" ref="T57:U57" si="121">T56-T55</f>
        <v>1221571849.4799998</v>
      </c>
      <c r="U57" s="15">
        <f t="shared" si="121"/>
        <v>822722222.76000011</v>
      </c>
      <c r="V57" s="21">
        <f t="shared" si="66"/>
        <v>67.349474622406987</v>
      </c>
      <c r="W57" s="25">
        <f t="shared" ref="W57:X57" si="122">W56-W55</f>
        <v>1186190196.3899999</v>
      </c>
      <c r="X57" s="15">
        <f t="shared" si="122"/>
        <v>866964971.50999987</v>
      </c>
      <c r="Y57" s="21">
        <f t="shared" si="61"/>
        <v>73.088192277130915</v>
      </c>
      <c r="Z57" s="16">
        <f t="shared" si="8"/>
        <v>-2.8964037690506075</v>
      </c>
      <c r="AA57" s="16">
        <f t="shared" si="8"/>
        <v>5.3776046794479271</v>
      </c>
    </row>
    <row r="58" spans="1:27" x14ac:dyDescent="0.3">
      <c r="A58" s="5" t="s">
        <v>70</v>
      </c>
      <c r="B58" s="19">
        <f t="shared" ref="B58:F58" si="123">B21-B57</f>
        <v>-102066664.37999988</v>
      </c>
      <c r="C58" s="19">
        <f t="shared" si="123"/>
        <v>80528709.569999933</v>
      </c>
      <c r="D58" s="22"/>
      <c r="E58" s="24">
        <f t="shared" si="123"/>
        <v>-40925728.099999905</v>
      </c>
      <c r="F58" s="19">
        <f t="shared" si="123"/>
        <v>-87761797.539999843</v>
      </c>
      <c r="G58" s="22"/>
      <c r="H58" s="24">
        <f t="shared" ref="H58:I58" si="124">H21-H57</f>
        <v>-4949787.9500000477</v>
      </c>
      <c r="I58" s="19">
        <f t="shared" si="124"/>
        <v>-107892079.8499999</v>
      </c>
      <c r="J58" s="22"/>
      <c r="K58" s="24">
        <f t="shared" ref="K58:L58" si="125">K21-K57</f>
        <v>-4993828.5299999714</v>
      </c>
      <c r="L58" s="19">
        <f t="shared" si="125"/>
        <v>-55869498.99000001</v>
      </c>
      <c r="M58" s="22"/>
      <c r="N58" s="24">
        <f t="shared" ref="N58:O58" si="126">N21-N57</f>
        <v>-17822370.940000057</v>
      </c>
      <c r="O58" s="19">
        <f t="shared" si="126"/>
        <v>-21003806.930000186</v>
      </c>
      <c r="P58" s="22"/>
      <c r="Q58" s="24">
        <f t="shared" ref="Q58:R58" si="127">Q21-Q57</f>
        <v>29968654.25</v>
      </c>
      <c r="R58" s="19">
        <f t="shared" si="127"/>
        <v>-6477919.3899997473</v>
      </c>
      <c r="S58" s="22"/>
      <c r="T58" s="24">
        <f t="shared" ref="T58:U58" si="128">T21-T57</f>
        <v>28210564.550000191</v>
      </c>
      <c r="U58" s="19">
        <f t="shared" si="128"/>
        <v>37263566.039999962</v>
      </c>
      <c r="V58" s="22"/>
      <c r="W58" s="24">
        <f t="shared" ref="W58:X58" si="129">W21-W57</f>
        <v>54364147.940000057</v>
      </c>
      <c r="X58" s="19">
        <f t="shared" si="129"/>
        <v>40642019.120000005</v>
      </c>
      <c r="Y58" s="22"/>
      <c r="Z58" s="13">
        <f t="shared" si="8"/>
        <v>92.70847218830184</v>
      </c>
      <c r="AA58" s="13">
        <f t="shared" si="8"/>
        <v>9.0663708255229665</v>
      </c>
    </row>
    <row r="59" spans="1:27" x14ac:dyDescent="0.3">
      <c r="A59" s="5" t="s">
        <v>71</v>
      </c>
      <c r="B59" s="19">
        <f>B14-B50</f>
        <v>-262463464.89999986</v>
      </c>
      <c r="C59" s="19">
        <f>C14-C50</f>
        <v>-98516323.399999976</v>
      </c>
      <c r="D59" s="22"/>
      <c r="E59" s="24">
        <f>E14-E50</f>
        <v>31385398.399999976</v>
      </c>
      <c r="F59" s="19">
        <f>F14-F50</f>
        <v>-2601284.5499999523</v>
      </c>
      <c r="G59" s="22"/>
      <c r="H59" s="24">
        <f>H14-H50</f>
        <v>53644792.759999871</v>
      </c>
      <c r="I59" s="19">
        <f>I14-I50</f>
        <v>-26029621.5</v>
      </c>
      <c r="J59" s="22"/>
      <c r="K59" s="24">
        <f>K14-K50</f>
        <v>49739424.409999967</v>
      </c>
      <c r="L59" s="19">
        <f>L14-L50</f>
        <v>-4668409.8099999428</v>
      </c>
      <c r="M59" s="22"/>
      <c r="N59" s="24">
        <f>N14-N50</f>
        <v>39234174.379999876</v>
      </c>
      <c r="O59" s="19">
        <f>O14-O50</f>
        <v>14317137.139999866</v>
      </c>
      <c r="P59" s="22"/>
      <c r="Q59" s="24">
        <f>Q14-Q50</f>
        <v>56018716.360000014</v>
      </c>
      <c r="R59" s="19">
        <f>R14-R50</f>
        <v>38994908.410000086</v>
      </c>
      <c r="S59" s="22"/>
      <c r="T59" s="24">
        <f>T14-T50</f>
        <v>64020395.230000019</v>
      </c>
      <c r="U59" s="19">
        <f>U14-U50</f>
        <v>64257945.339999914</v>
      </c>
      <c r="V59" s="22"/>
      <c r="W59" s="24">
        <f>W14-W50</f>
        <v>95267588.270000219</v>
      </c>
      <c r="X59" s="19">
        <f>X14-X50</f>
        <v>79278616.2900002</v>
      </c>
      <c r="Y59" s="22"/>
      <c r="Z59" s="13">
        <f t="shared" si="8"/>
        <v>48.808185153717602</v>
      </c>
      <c r="AA59" s="13">
        <f t="shared" si="8"/>
        <v>23.375585494561506</v>
      </c>
    </row>
    <row r="60" spans="1:27" x14ac:dyDescent="0.3">
      <c r="A60" s="5" t="s">
        <v>72</v>
      </c>
      <c r="B60" s="19">
        <f>B15-B51</f>
        <v>-74751879.200000003</v>
      </c>
      <c r="C60" s="19">
        <f>C15-C51</f>
        <v>-56103646.75</v>
      </c>
      <c r="D60" s="22"/>
      <c r="E60" s="24">
        <f>E15-E51</f>
        <v>-43694463.270000011</v>
      </c>
      <c r="F60" s="19">
        <f>F15-F51</f>
        <v>-56425098.680000007</v>
      </c>
      <c r="G60" s="22"/>
      <c r="H60" s="24">
        <f>H15-H51</f>
        <v>-32354516.790000021</v>
      </c>
      <c r="I60" s="19">
        <f>I15-I51</f>
        <v>-53729928.669999994</v>
      </c>
      <c r="J60" s="22"/>
      <c r="K60" s="24">
        <f>K15-K51</f>
        <v>-31132808.049999982</v>
      </c>
      <c r="L60" s="19">
        <f>L15-L51</f>
        <v>-28335037.460000008</v>
      </c>
      <c r="M60" s="22"/>
      <c r="N60" s="24">
        <f>N15-N51</f>
        <v>-37975744.450000003</v>
      </c>
      <c r="O60" s="19">
        <f>O15-O51</f>
        <v>-15532001.080000006</v>
      </c>
      <c r="P60" s="22"/>
      <c r="Q60" s="24">
        <f>Q15-Q51</f>
        <v>-5000712.0300000012</v>
      </c>
      <c r="R60" s="19">
        <f>R15-R51</f>
        <v>-23381772.439999998</v>
      </c>
      <c r="S60" s="22"/>
      <c r="T60" s="24">
        <f>T15-T51</f>
        <v>-12330400.939999998</v>
      </c>
      <c r="U60" s="19">
        <f>U15-U51</f>
        <v>2918268.3800000101</v>
      </c>
      <c r="V60" s="22"/>
      <c r="W60" s="24">
        <f>W15-W51</f>
        <v>-17228701.820000023</v>
      </c>
      <c r="X60" s="19">
        <f>X15-X51</f>
        <v>-12758017.999999996</v>
      </c>
      <c r="Y60" s="22"/>
      <c r="Z60" s="13" t="str">
        <f t="shared" si="8"/>
        <v>-</v>
      </c>
      <c r="AA60" s="13">
        <f t="shared" si="8"/>
        <v>-537.17768000487854</v>
      </c>
    </row>
    <row r="61" spans="1:27" x14ac:dyDescent="0.3">
      <c r="F61" s="6"/>
      <c r="I61" s="6"/>
      <c r="L61" s="6"/>
      <c r="O61" s="6"/>
      <c r="R61" s="6"/>
      <c r="U61" s="6"/>
      <c r="X61" s="6"/>
    </row>
    <row r="62" spans="1:27" x14ac:dyDescent="0.3">
      <c r="F62" s="6"/>
      <c r="I62" s="6"/>
      <c r="L62" s="6"/>
      <c r="O62" s="6"/>
      <c r="R62" s="6"/>
      <c r="U62" s="6"/>
      <c r="X62" s="6"/>
    </row>
  </sheetData>
  <mergeCells count="9">
    <mergeCell ref="Z1:AA1"/>
    <mergeCell ref="B1:D1"/>
    <mergeCell ref="E1:G1"/>
    <mergeCell ref="W1:Y1"/>
    <mergeCell ref="H1:J1"/>
    <mergeCell ref="K1:M1"/>
    <mergeCell ref="N1:P1"/>
    <mergeCell ref="Q1:S1"/>
    <mergeCell ref="T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>
      <selection activeCell="K1" sqref="K1:K21"/>
    </sheetView>
  </sheetViews>
  <sheetFormatPr defaultRowHeight="14.4" x14ac:dyDescent="0.3"/>
  <cols>
    <col min="1" max="1" width="55.6640625" bestFit="1" customWidth="1"/>
    <col min="2" max="2" width="15.33203125" bestFit="1" customWidth="1"/>
    <col min="3" max="9" width="14.33203125" bestFit="1" customWidth="1"/>
    <col min="10" max="10" width="8.44140625" customWidth="1"/>
    <col min="11" max="11" width="6.5546875" bestFit="1" customWidth="1"/>
    <col min="12" max="12" width="13.88671875" customWidth="1"/>
    <col min="13" max="13" width="7" bestFit="1" customWidth="1"/>
  </cols>
  <sheetData>
    <row r="1" spans="1:13" ht="28.8" x14ac:dyDescent="0.3">
      <c r="A1" s="41"/>
      <c r="B1" s="42">
        <v>2016</v>
      </c>
      <c r="C1" s="42">
        <v>2017</v>
      </c>
      <c r="D1" s="42">
        <v>2018</v>
      </c>
      <c r="E1" s="42">
        <v>2019</v>
      </c>
      <c r="F1" s="42">
        <v>2020</v>
      </c>
      <c r="G1" s="42">
        <v>2021</v>
      </c>
      <c r="H1" s="42">
        <v>2022</v>
      </c>
      <c r="I1" s="42">
        <v>2023</v>
      </c>
      <c r="J1" s="54" t="s">
        <v>296</v>
      </c>
      <c r="K1" s="42" t="s">
        <v>233</v>
      </c>
      <c r="L1" s="54" t="s">
        <v>371</v>
      </c>
      <c r="M1" s="42" t="s">
        <v>268</v>
      </c>
    </row>
    <row r="2" spans="1:13" x14ac:dyDescent="0.3">
      <c r="A2" s="55" t="s">
        <v>19</v>
      </c>
      <c r="B2" s="56">
        <f>Entrate_Uscite!B3</f>
        <v>717374223.59000003</v>
      </c>
      <c r="C2" s="56">
        <f>Entrate_Uscite!E3</f>
        <v>701516470.74000001</v>
      </c>
      <c r="D2" s="56">
        <f>Entrate_Uscite!H3</f>
        <v>703180823.77999997</v>
      </c>
      <c r="E2" s="56">
        <f>Entrate_Uscite!K3</f>
        <v>736903106.13999999</v>
      </c>
      <c r="F2" s="56">
        <f>Entrate_Uscite!N3</f>
        <v>719962593.23000002</v>
      </c>
      <c r="G2" s="56">
        <f>Entrate_Uscite!Q3</f>
        <v>750747300.20000005</v>
      </c>
      <c r="H2" s="56">
        <f>Entrate_Uscite!T3</f>
        <v>782170925.28999996</v>
      </c>
      <c r="I2" s="56">
        <f>Entrate_Uscite!W3</f>
        <v>783152688.69000006</v>
      </c>
      <c r="J2" s="56">
        <f>I2/I$21*100</f>
        <v>63.129252843249375</v>
      </c>
      <c r="K2" s="57">
        <f>IF(H2&gt;0,I2/H2*100-100,"-")</f>
        <v>0.12551775682996436</v>
      </c>
      <c r="L2" s="56">
        <f>Entrate_Uscite!X3</f>
        <v>619400910.17999995</v>
      </c>
      <c r="M2" s="58">
        <f>IF(I2&gt;0,L2/I2*100,"-")</f>
        <v>79.09069573853958</v>
      </c>
    </row>
    <row r="3" spans="1:13" x14ac:dyDescent="0.3">
      <c r="A3" s="55" t="s">
        <v>20</v>
      </c>
      <c r="B3" s="56">
        <f>Entrate_Uscite!B4</f>
        <v>318850339.13</v>
      </c>
      <c r="C3" s="56">
        <f>Entrate_Uscite!E4</f>
        <v>204887798.52000001</v>
      </c>
      <c r="D3" s="56">
        <f>Entrate_Uscite!H4</f>
        <v>191249610.80000001</v>
      </c>
      <c r="E3" s="56">
        <f>Entrate_Uscite!K4</f>
        <v>182600060.12</v>
      </c>
      <c r="F3" s="56">
        <f>Entrate_Uscite!N4</f>
        <v>242253574.83000001</v>
      </c>
      <c r="G3" s="56">
        <f>Entrate_Uscite!Q4</f>
        <v>201327503.5</v>
      </c>
      <c r="H3" s="56">
        <f>Entrate_Uscite!T4</f>
        <v>249969864.13999999</v>
      </c>
      <c r="I3" s="56">
        <f>Entrate_Uscite!W4</f>
        <v>285804968.29000002</v>
      </c>
      <c r="J3" s="56">
        <f t="shared" ref="J3:J21" si="0">I3/I$21*100</f>
        <v>23.038488365808586</v>
      </c>
      <c r="K3" s="57">
        <f t="shared" ref="K3:K21" si="1">IF(H3&gt;0,I3/H3*100-100,"-")</f>
        <v>14.335769742999886</v>
      </c>
      <c r="L3" s="56">
        <f>Entrate_Uscite!X4</f>
        <v>250876408.56</v>
      </c>
      <c r="M3" s="58">
        <f t="shared" ref="M3:M21" si="2">IF(I3&gt;0,L3/I3*100,"-")</f>
        <v>87.778882942804984</v>
      </c>
    </row>
    <row r="4" spans="1:13" x14ac:dyDescent="0.3">
      <c r="A4" s="55" t="s">
        <v>21</v>
      </c>
      <c r="B4" s="56">
        <f>Entrate_Uscite!B5</f>
        <v>11784934.73</v>
      </c>
      <c r="C4" s="56">
        <f>Entrate_Uscite!E5</f>
        <v>6090810.0499999998</v>
      </c>
      <c r="D4" s="56">
        <f>Entrate_Uscite!H5</f>
        <v>18037128.879999999</v>
      </c>
      <c r="E4" s="56">
        <f>Entrate_Uscite!K5</f>
        <v>10871562.060000001</v>
      </c>
      <c r="F4" s="56">
        <f>Entrate_Uscite!N5</f>
        <v>4940550.8099999996</v>
      </c>
      <c r="G4" s="56">
        <f>Entrate_Uscite!Q5</f>
        <v>13035862.48</v>
      </c>
      <c r="H4" s="56">
        <f>Entrate_Uscite!T5</f>
        <v>7067058.1600000001</v>
      </c>
      <c r="I4" s="56">
        <f>Entrate_Uscite!W5</f>
        <v>8886751.1300000008</v>
      </c>
      <c r="J4" s="56">
        <f t="shared" si="0"/>
        <v>0.71635323116776217</v>
      </c>
      <c r="K4" s="57">
        <f t="shared" si="1"/>
        <v>25.748945725387955</v>
      </c>
      <c r="L4" s="56">
        <f>Entrate_Uscite!X5</f>
        <v>8721694.5999999996</v>
      </c>
      <c r="M4" s="58">
        <f t="shared" si="2"/>
        <v>98.142667352945196</v>
      </c>
    </row>
    <row r="5" spans="1:13" x14ac:dyDescent="0.3">
      <c r="A5" s="4" t="s">
        <v>30</v>
      </c>
      <c r="B5" s="43">
        <f t="shared" ref="B5:I5" si="3">SUM(B2:B4)</f>
        <v>1048009497.45</v>
      </c>
      <c r="C5" s="43">
        <f t="shared" si="3"/>
        <v>912495079.30999994</v>
      </c>
      <c r="D5" s="43">
        <f t="shared" si="3"/>
        <v>912467563.45999992</v>
      </c>
      <c r="E5" s="43">
        <f t="shared" si="3"/>
        <v>930374728.31999993</v>
      </c>
      <c r="F5" s="43">
        <f t="shared" si="3"/>
        <v>967156718.87</v>
      </c>
      <c r="G5" s="43">
        <f t="shared" si="3"/>
        <v>965110666.18000007</v>
      </c>
      <c r="H5" s="43">
        <f t="shared" ref="H5" si="4">SUM(H2:H4)</f>
        <v>1039207847.5899999</v>
      </c>
      <c r="I5" s="43">
        <f t="shared" si="3"/>
        <v>1077844408.1100001</v>
      </c>
      <c r="J5" s="43">
        <f t="shared" si="0"/>
        <v>86.884094440225724</v>
      </c>
      <c r="K5" s="44">
        <f t="shared" si="1"/>
        <v>3.7178857540001644</v>
      </c>
      <c r="L5" s="43">
        <f>SUM(L2:L4)</f>
        <v>878999013.34000003</v>
      </c>
      <c r="M5" s="45">
        <f>IF(I5&gt;0,L5/I5*100,"-")</f>
        <v>81.551567807576646</v>
      </c>
    </row>
    <row r="6" spans="1:13" x14ac:dyDescent="0.3">
      <c r="A6" s="55" t="s">
        <v>22</v>
      </c>
      <c r="B6" s="56">
        <f>Entrate_Uscite!B6</f>
        <v>0</v>
      </c>
      <c r="C6" s="56">
        <f>Entrate_Uscite!E6</f>
        <v>102700.33</v>
      </c>
      <c r="D6" s="56">
        <f>Entrate_Uscite!H6</f>
        <v>142223.59</v>
      </c>
      <c r="E6" s="56">
        <f>Entrate_Uscite!K6</f>
        <v>152602.48000000001</v>
      </c>
      <c r="F6" s="56">
        <f>Entrate_Uscite!N6</f>
        <v>105049.01</v>
      </c>
      <c r="G6" s="56">
        <f>Entrate_Uscite!Q6</f>
        <v>113594.55</v>
      </c>
      <c r="H6" s="56">
        <f>Entrate_Uscite!T6</f>
        <v>230221.09</v>
      </c>
      <c r="I6" s="56">
        <f>Entrate_Uscite!W6</f>
        <v>139636.19</v>
      </c>
      <c r="J6" s="56">
        <f t="shared" si="0"/>
        <v>1.1255951070439795E-2</v>
      </c>
      <c r="K6" s="57">
        <f t="shared" si="1"/>
        <v>-39.346916479285184</v>
      </c>
      <c r="L6" s="56">
        <f>Entrate_Uscite!X6</f>
        <v>116092.68</v>
      </c>
      <c r="M6" s="58">
        <f t="shared" si="2"/>
        <v>83.139392445468459</v>
      </c>
    </row>
    <row r="7" spans="1:13" x14ac:dyDescent="0.3">
      <c r="A7" s="55" t="s">
        <v>23</v>
      </c>
      <c r="B7" s="56">
        <f>Entrate_Uscite!B7</f>
        <v>59498857.770000003</v>
      </c>
      <c r="C7" s="56">
        <f>Entrate_Uscite!E7</f>
        <v>135244335.31999999</v>
      </c>
      <c r="D7" s="56">
        <f>Entrate_Uscite!H7</f>
        <v>144999432.93000001</v>
      </c>
      <c r="E7" s="56">
        <f>Entrate_Uscite!K7</f>
        <v>108095562.37</v>
      </c>
      <c r="F7" s="56">
        <f>Entrate_Uscite!N7</f>
        <v>95449091.689999998</v>
      </c>
      <c r="G7" s="56">
        <f>Entrate_Uscite!Q7</f>
        <v>158212947.30000001</v>
      </c>
      <c r="H7" s="56">
        <f>Entrate_Uscite!T7</f>
        <v>146892309.66999999</v>
      </c>
      <c r="I7" s="56">
        <f>Entrate_Uscite!W7</f>
        <v>141236854.41</v>
      </c>
      <c r="J7" s="56">
        <f t="shared" si="0"/>
        <v>11.384979227675784</v>
      </c>
      <c r="K7" s="57">
        <f t="shared" si="1"/>
        <v>-3.8500689877538292</v>
      </c>
      <c r="L7" s="56">
        <f>Entrate_Uscite!X7</f>
        <v>20150573.780000001</v>
      </c>
      <c r="M7" s="58">
        <f t="shared" si="2"/>
        <v>14.267220736525607</v>
      </c>
    </row>
    <row r="8" spans="1:13" x14ac:dyDescent="0.3">
      <c r="A8" s="55" t="s">
        <v>24</v>
      </c>
      <c r="B8" s="56">
        <f>Entrate_Uscite!B8</f>
        <v>383609.36</v>
      </c>
      <c r="C8" s="56">
        <f>Entrate_Uscite!E8</f>
        <v>303400</v>
      </c>
      <c r="D8" s="56">
        <f>Entrate_Uscite!H8</f>
        <v>608652.23</v>
      </c>
      <c r="E8" s="56">
        <f>Entrate_Uscite!K8</f>
        <v>0</v>
      </c>
      <c r="F8" s="56">
        <f>Entrate_Uscite!N8</f>
        <v>398069.11</v>
      </c>
      <c r="G8" s="56">
        <f>Entrate_Uscite!Q8</f>
        <v>2175818.2000000002</v>
      </c>
      <c r="H8" s="56">
        <f>Entrate_Uscite!T8</f>
        <v>52151083.299999997</v>
      </c>
      <c r="I8" s="56">
        <f>Entrate_Uscite!W8</f>
        <v>10798939.880000001</v>
      </c>
      <c r="J8" s="56">
        <f t="shared" si="0"/>
        <v>0.87049309281426956</v>
      </c>
      <c r="K8" s="57">
        <f t="shared" si="1"/>
        <v>-79.292971120314192</v>
      </c>
      <c r="L8" s="56">
        <f>Entrate_Uscite!X8</f>
        <v>42124.19</v>
      </c>
      <c r="M8" s="58">
        <f t="shared" si="2"/>
        <v>0.39007708597410951</v>
      </c>
    </row>
    <row r="9" spans="1:13" x14ac:dyDescent="0.3">
      <c r="A9" s="55" t="s">
        <v>25</v>
      </c>
      <c r="B9" s="56">
        <f>Entrate_Uscite!B9</f>
        <v>37122.480000000003</v>
      </c>
      <c r="C9" s="56">
        <f>Entrate_Uscite!E9</f>
        <v>20360.400000000001</v>
      </c>
      <c r="D9" s="56">
        <f>Entrate_Uscite!H9</f>
        <v>79354.7</v>
      </c>
      <c r="E9" s="56">
        <f>Entrate_Uscite!K9</f>
        <v>0</v>
      </c>
      <c r="F9" s="56">
        <f>Entrate_Uscite!N9</f>
        <v>124330</v>
      </c>
      <c r="G9" s="56">
        <f>Entrate_Uscite!Q9</f>
        <v>1043110.79</v>
      </c>
      <c r="H9" s="56">
        <f>Entrate_Uscite!T9</f>
        <v>28930.26</v>
      </c>
      <c r="I9" s="56">
        <f>Entrate_Uscite!W9</f>
        <v>9655.14</v>
      </c>
      <c r="J9" s="56">
        <f t="shared" si="0"/>
        <v>7.7829238550726769E-4</v>
      </c>
      <c r="K9" s="57">
        <f t="shared" si="1"/>
        <v>-66.626155451074411</v>
      </c>
      <c r="L9" s="56">
        <f>Entrate_Uscite!X9</f>
        <v>9655.14</v>
      </c>
      <c r="M9" s="58">
        <f t="shared" si="2"/>
        <v>100</v>
      </c>
    </row>
    <row r="10" spans="1:13" x14ac:dyDescent="0.3">
      <c r="A10" s="55" t="s">
        <v>26</v>
      </c>
      <c r="B10" s="56">
        <f>Entrate_Uscite!B10</f>
        <v>0</v>
      </c>
      <c r="C10" s="56">
        <f>Entrate_Uscite!E10</f>
        <v>260195.92</v>
      </c>
      <c r="D10" s="56">
        <f>Entrate_Uscite!H10</f>
        <v>477683.48</v>
      </c>
      <c r="E10" s="56">
        <f>Entrate_Uscite!K10</f>
        <v>365994.17</v>
      </c>
      <c r="F10" s="56">
        <f>Entrate_Uscite!N10</f>
        <v>9706262.6999999993</v>
      </c>
      <c r="G10" s="56">
        <f>Entrate_Uscite!Q10</f>
        <v>3263326.63</v>
      </c>
      <c r="H10" s="56">
        <f>Entrate_Uscite!T10</f>
        <v>1715926.58</v>
      </c>
      <c r="I10" s="56">
        <f>Entrate_Uscite!W10</f>
        <v>1918810.76</v>
      </c>
      <c r="J10" s="56">
        <f t="shared" si="0"/>
        <v>0.15467365607722036</v>
      </c>
      <c r="K10" s="57">
        <f t="shared" si="1"/>
        <v>11.823593291503173</v>
      </c>
      <c r="L10" s="56">
        <f>Entrate_Uscite!X10</f>
        <v>1887332.32</v>
      </c>
      <c r="M10" s="58">
        <f t="shared" si="2"/>
        <v>98.359481786520732</v>
      </c>
    </row>
    <row r="11" spans="1:13" x14ac:dyDescent="0.3">
      <c r="A11" s="4" t="s">
        <v>31</v>
      </c>
      <c r="B11" s="46">
        <f t="shared" ref="B11:I11" si="5">SUM(B6:B10)</f>
        <v>59919589.609999999</v>
      </c>
      <c r="C11" s="46">
        <f t="shared" si="5"/>
        <v>135930991.97</v>
      </c>
      <c r="D11" s="46">
        <f t="shared" si="5"/>
        <v>146307346.92999998</v>
      </c>
      <c r="E11" s="46">
        <f t="shared" si="5"/>
        <v>108614159.02000001</v>
      </c>
      <c r="F11" s="46">
        <f t="shared" si="5"/>
        <v>105782802.51000001</v>
      </c>
      <c r="G11" s="46">
        <f t="shared" si="5"/>
        <v>164808797.47</v>
      </c>
      <c r="H11" s="46">
        <f t="shared" ref="H11" si="6">SUM(H6:H10)</f>
        <v>201018470.90000001</v>
      </c>
      <c r="I11" s="46">
        <f t="shared" si="5"/>
        <v>154103896.37999997</v>
      </c>
      <c r="J11" s="46">
        <f t="shared" si="0"/>
        <v>12.422180220023217</v>
      </c>
      <c r="K11" s="44">
        <f t="shared" si="1"/>
        <v>-23.338439651816117</v>
      </c>
      <c r="L11" s="46">
        <f>SUM(L6:L10)</f>
        <v>22205778.110000003</v>
      </c>
      <c r="M11" s="45">
        <f>IF(I11&gt;0,L11/I11*100,"-")</f>
        <v>14.409614962131439</v>
      </c>
    </row>
    <row r="12" spans="1:13" x14ac:dyDescent="0.3">
      <c r="A12" s="55" t="s">
        <v>27</v>
      </c>
      <c r="B12" s="56">
        <f>Entrate_Uscite!B11</f>
        <v>0</v>
      </c>
      <c r="C12" s="56">
        <f>Entrate_Uscite!E11</f>
        <v>0</v>
      </c>
      <c r="D12" s="56">
        <f>Entrate_Uscite!H11</f>
        <v>0</v>
      </c>
      <c r="E12" s="56">
        <f>Entrate_Uscite!K11</f>
        <v>0</v>
      </c>
      <c r="F12" s="56">
        <f>Entrate_Uscite!N11</f>
        <v>0</v>
      </c>
      <c r="G12" s="56">
        <f>Entrate_Uscite!Q11</f>
        <v>0</v>
      </c>
      <c r="H12" s="56">
        <f>Entrate_Uscite!T11</f>
        <v>0</v>
      </c>
      <c r="I12" s="56">
        <f>Entrate_Uscite!W11</f>
        <v>0</v>
      </c>
      <c r="J12" s="56">
        <f t="shared" si="0"/>
        <v>0</v>
      </c>
      <c r="K12" s="57" t="str">
        <f t="shared" si="1"/>
        <v>-</v>
      </c>
      <c r="L12" s="56">
        <f>Entrate_Uscite!X11</f>
        <v>0</v>
      </c>
      <c r="M12" s="58" t="str">
        <f t="shared" si="2"/>
        <v>-</v>
      </c>
    </row>
    <row r="13" spans="1:13" x14ac:dyDescent="0.3">
      <c r="A13" s="55" t="s">
        <v>28</v>
      </c>
      <c r="B13" s="56">
        <f>Entrate_Uscite!B12</f>
        <v>0</v>
      </c>
      <c r="C13" s="56">
        <f>Entrate_Uscite!E12</f>
        <v>0</v>
      </c>
      <c r="D13" s="56">
        <f>Entrate_Uscite!H12</f>
        <v>0</v>
      </c>
      <c r="E13" s="56">
        <f>Entrate_Uscite!K12</f>
        <v>0</v>
      </c>
      <c r="F13" s="56">
        <f>Entrate_Uscite!N12</f>
        <v>0</v>
      </c>
      <c r="G13" s="56">
        <f>Entrate_Uscite!Q12</f>
        <v>0</v>
      </c>
      <c r="H13" s="56">
        <f>Entrate_Uscite!T12</f>
        <v>0</v>
      </c>
      <c r="I13" s="56">
        <f>Entrate_Uscite!W12</f>
        <v>0</v>
      </c>
      <c r="J13" s="56">
        <f t="shared" si="0"/>
        <v>0</v>
      </c>
      <c r="K13" s="57" t="str">
        <f t="shared" si="1"/>
        <v>-</v>
      </c>
      <c r="L13" s="56">
        <f>Entrate_Uscite!X12</f>
        <v>0</v>
      </c>
      <c r="M13" s="58" t="str">
        <f t="shared" si="2"/>
        <v>-</v>
      </c>
    </row>
    <row r="14" spans="1:13" x14ac:dyDescent="0.3">
      <c r="A14" s="55" t="s">
        <v>29</v>
      </c>
      <c r="B14" s="56">
        <f>Entrate_Uscite!B13</f>
        <v>0</v>
      </c>
      <c r="C14" s="56">
        <f>Entrate_Uscite!E13</f>
        <v>2217140.96</v>
      </c>
      <c r="D14" s="56">
        <f>Entrate_Uscite!H13</f>
        <v>15711214.68</v>
      </c>
      <c r="E14" s="56">
        <f>Entrate_Uscite!K13</f>
        <v>27373141.07</v>
      </c>
      <c r="F14" s="56">
        <f>Entrate_Uscite!N13</f>
        <v>12105035.289999999</v>
      </c>
      <c r="G14" s="56">
        <f>Entrate_Uscite!Q13</f>
        <v>17333563.16</v>
      </c>
      <c r="H14" s="56">
        <f>Entrate_Uscite!T13</f>
        <v>9556095.5399999991</v>
      </c>
      <c r="I14" s="56">
        <f>Entrate_Uscite!W13</f>
        <v>8606039.8399999999</v>
      </c>
      <c r="J14" s="56">
        <f t="shared" si="0"/>
        <v>0.69372533975107398</v>
      </c>
      <c r="K14" s="57">
        <f t="shared" si="1"/>
        <v>-9.9418815563662548</v>
      </c>
      <c r="L14" s="56">
        <f>Entrate_Uscite!X13</f>
        <v>6402199.1799999997</v>
      </c>
      <c r="M14" s="58">
        <f t="shared" si="2"/>
        <v>74.391930539796334</v>
      </c>
    </row>
    <row r="15" spans="1:13" x14ac:dyDescent="0.3">
      <c r="A15" s="4" t="s">
        <v>32</v>
      </c>
      <c r="B15" s="43">
        <f t="shared" ref="B15:I15" si="7">SUM(B12:B14)</f>
        <v>0</v>
      </c>
      <c r="C15" s="43">
        <f t="shared" si="7"/>
        <v>2217140.96</v>
      </c>
      <c r="D15" s="43">
        <f t="shared" si="7"/>
        <v>15711214.68</v>
      </c>
      <c r="E15" s="43">
        <f t="shared" si="7"/>
        <v>27373141.07</v>
      </c>
      <c r="F15" s="43">
        <f t="shared" si="7"/>
        <v>12105035.289999999</v>
      </c>
      <c r="G15" s="43">
        <f t="shared" si="7"/>
        <v>17333563.16</v>
      </c>
      <c r="H15" s="43">
        <f t="shared" ref="H15" si="8">SUM(H12:H14)</f>
        <v>9556095.5399999991</v>
      </c>
      <c r="I15" s="43">
        <f t="shared" si="7"/>
        <v>8606039.8399999999</v>
      </c>
      <c r="J15" s="43">
        <f t="shared" si="0"/>
        <v>0.69372533975107398</v>
      </c>
      <c r="K15" s="44">
        <f t="shared" si="1"/>
        <v>-9.9418815563662548</v>
      </c>
      <c r="L15" s="43">
        <f>SUM(L12:L14)</f>
        <v>6402199.1799999997</v>
      </c>
      <c r="M15" s="45">
        <f t="shared" si="2"/>
        <v>74.391930539796334</v>
      </c>
    </row>
    <row r="16" spans="1:13" x14ac:dyDescent="0.3">
      <c r="A16" s="47" t="s">
        <v>344</v>
      </c>
      <c r="B16" s="48">
        <f>B5+B11+B15</f>
        <v>1107929087.0599999</v>
      </c>
      <c r="C16" s="48">
        <f t="shared" ref="C16:I16" si="9">C5+C11+C15</f>
        <v>1050643212.24</v>
      </c>
      <c r="D16" s="48">
        <f t="shared" ref="D16:H16" si="10">D5+D11+D15</f>
        <v>1074486125.0699999</v>
      </c>
      <c r="E16" s="48">
        <f t="shared" si="10"/>
        <v>1066362028.41</v>
      </c>
      <c r="F16" s="48">
        <f t="shared" si="10"/>
        <v>1085044556.6700001</v>
      </c>
      <c r="G16" s="48">
        <f t="shared" si="10"/>
        <v>1147253026.8100002</v>
      </c>
      <c r="H16" s="48">
        <f t="shared" si="10"/>
        <v>1249782414.03</v>
      </c>
      <c r="I16" s="48">
        <f t="shared" si="9"/>
        <v>1240554344.3299999</v>
      </c>
      <c r="J16" s="48">
        <f t="shared" si="0"/>
        <v>100</v>
      </c>
      <c r="K16" s="49">
        <f t="shared" si="1"/>
        <v>-0.73837410387649527</v>
      </c>
      <c r="L16" s="48">
        <f t="shared" ref="L16" si="11">L5+L11+L15</f>
        <v>907606990.63</v>
      </c>
      <c r="M16" s="50">
        <f t="shared" si="2"/>
        <v>73.161405203911599</v>
      </c>
    </row>
    <row r="17" spans="1:13" x14ac:dyDescent="0.3">
      <c r="A17" s="4" t="s">
        <v>33</v>
      </c>
      <c r="B17" s="43">
        <f>Entrate_Uscite!B17</f>
        <v>254346000</v>
      </c>
      <c r="C17" s="43">
        <f>Entrate_Uscite!E17</f>
        <v>0</v>
      </c>
      <c r="D17" s="43">
        <f>Entrate_Uscite!H17</f>
        <v>0</v>
      </c>
      <c r="E17" s="43">
        <f>Entrate_Uscite!K17</f>
        <v>201345.96</v>
      </c>
      <c r="F17" s="43">
        <f>Entrate_Uscite!N17</f>
        <v>999258.91</v>
      </c>
      <c r="G17" s="43">
        <f>Entrate_Uscite!Q17</f>
        <v>73710323.219999999</v>
      </c>
      <c r="H17" s="43">
        <f>Entrate_Uscite!T17</f>
        <v>0</v>
      </c>
      <c r="I17" s="43">
        <f>Entrate_Uscite!W17</f>
        <v>0</v>
      </c>
      <c r="J17" s="43">
        <f t="shared" si="0"/>
        <v>0</v>
      </c>
      <c r="K17" s="44" t="str">
        <f t="shared" si="1"/>
        <v>-</v>
      </c>
      <c r="L17" s="43">
        <f>Entrate_Uscite!X17</f>
        <v>0</v>
      </c>
      <c r="M17" s="45" t="str">
        <f t="shared" si="2"/>
        <v>-</v>
      </c>
    </row>
    <row r="18" spans="1:13" x14ac:dyDescent="0.3">
      <c r="A18" s="4" t="s">
        <v>34</v>
      </c>
      <c r="B18" s="43">
        <f>Entrate_Uscite!B18</f>
        <v>0</v>
      </c>
      <c r="C18" s="43">
        <f>Entrate_Uscite!E18</f>
        <v>0</v>
      </c>
      <c r="D18" s="43">
        <f>Entrate_Uscite!H18</f>
        <v>0</v>
      </c>
      <c r="E18" s="43">
        <f>Entrate_Uscite!K18</f>
        <v>0</v>
      </c>
      <c r="F18" s="43">
        <f>Entrate_Uscite!N18</f>
        <v>0</v>
      </c>
      <c r="G18" s="43">
        <f>Entrate_Uscite!Q18</f>
        <v>0</v>
      </c>
      <c r="H18" s="43">
        <f>Entrate_Uscite!T18</f>
        <v>0</v>
      </c>
      <c r="I18" s="43">
        <f>Entrate_Uscite!W18</f>
        <v>0</v>
      </c>
      <c r="J18" s="43">
        <f t="shared" si="0"/>
        <v>0</v>
      </c>
      <c r="K18" s="44" t="str">
        <f t="shared" si="1"/>
        <v>-</v>
      </c>
      <c r="L18" s="43">
        <f>Entrate_Uscite!X18</f>
        <v>0</v>
      </c>
      <c r="M18" s="45" t="str">
        <f t="shared" si="2"/>
        <v>-</v>
      </c>
    </row>
    <row r="19" spans="1:13" x14ac:dyDescent="0.3">
      <c r="A19" s="4" t="s">
        <v>35</v>
      </c>
      <c r="B19" s="43">
        <f>Entrate_Uscite!B19</f>
        <v>203025545.78</v>
      </c>
      <c r="C19" s="43">
        <f>Entrate_Uscite!E19</f>
        <v>119844776.72</v>
      </c>
      <c r="D19" s="43">
        <f>Entrate_Uscite!H19</f>
        <v>157663403.25</v>
      </c>
      <c r="E19" s="43">
        <f>Entrate_Uscite!K19</f>
        <v>118035286.06999999</v>
      </c>
      <c r="F19" s="43">
        <f>Entrate_Uscite!N19</f>
        <v>171241718.31999999</v>
      </c>
      <c r="G19" s="43">
        <f>Entrate_Uscite!Q19</f>
        <v>114869406.7</v>
      </c>
      <c r="H19" s="43">
        <f>Entrate_Uscite!T19</f>
        <v>127943238.52</v>
      </c>
      <c r="I19" s="43">
        <f>Entrate_Uscite!W19</f>
        <v>181772963.06</v>
      </c>
      <c r="J19" s="43"/>
      <c r="K19" s="44">
        <f t="shared" si="1"/>
        <v>42.073129586746688</v>
      </c>
      <c r="L19" s="43">
        <f>Entrate_Uscite!X19</f>
        <v>181258072.22</v>
      </c>
      <c r="M19" s="45">
        <f t="shared" si="2"/>
        <v>99.716739590238163</v>
      </c>
    </row>
    <row r="20" spans="1:13" x14ac:dyDescent="0.3">
      <c r="A20" s="47" t="s">
        <v>36</v>
      </c>
      <c r="B20" s="48">
        <f t="shared" ref="B20:I20" si="12">B5+B11+B15+B17+B18+B19</f>
        <v>1565300632.8399999</v>
      </c>
      <c r="C20" s="48">
        <f t="shared" si="12"/>
        <v>1170487988.96</v>
      </c>
      <c r="D20" s="48">
        <f t="shared" si="12"/>
        <v>1232149528.3199999</v>
      </c>
      <c r="E20" s="48">
        <f t="shared" si="12"/>
        <v>1184598660.4400001</v>
      </c>
      <c r="F20" s="48">
        <f t="shared" si="12"/>
        <v>1257285533.9000001</v>
      </c>
      <c r="G20" s="48">
        <f t="shared" si="12"/>
        <v>1335832756.7300003</v>
      </c>
      <c r="H20" s="48">
        <f t="shared" ref="H20" si="13">H5+H11+H15+H17+H18+H19</f>
        <v>1377725652.55</v>
      </c>
      <c r="I20" s="48">
        <f t="shared" si="12"/>
        <v>1422327307.3899999</v>
      </c>
      <c r="J20" s="48"/>
      <c r="K20" s="49">
        <f t="shared" si="1"/>
        <v>3.2373393612471233</v>
      </c>
      <c r="L20" s="48">
        <f>L5+L11+L15+L17+L18+L19</f>
        <v>1088865062.8499999</v>
      </c>
      <c r="M20" s="50">
        <f t="shared" si="2"/>
        <v>76.555168222713093</v>
      </c>
    </row>
    <row r="21" spans="1:13" x14ac:dyDescent="0.3">
      <c r="A21" s="38" t="s">
        <v>37</v>
      </c>
      <c r="B21" s="51">
        <f t="shared" ref="B21:I21" si="14">B20-B19</f>
        <v>1362275087.0599999</v>
      </c>
      <c r="C21" s="51">
        <f t="shared" si="14"/>
        <v>1050643212.24</v>
      </c>
      <c r="D21" s="51">
        <f t="shared" si="14"/>
        <v>1074486125.0699999</v>
      </c>
      <c r="E21" s="51">
        <f t="shared" si="14"/>
        <v>1066563374.3700001</v>
      </c>
      <c r="F21" s="51">
        <f t="shared" si="14"/>
        <v>1086043815.5800002</v>
      </c>
      <c r="G21" s="51">
        <f t="shared" si="14"/>
        <v>1220963350.0300002</v>
      </c>
      <c r="H21" s="51">
        <f t="shared" ref="H21" si="15">H20-H19</f>
        <v>1249782414.03</v>
      </c>
      <c r="I21" s="51">
        <f t="shared" si="14"/>
        <v>1240554344.3299999</v>
      </c>
      <c r="J21" s="51">
        <f t="shared" si="0"/>
        <v>100</v>
      </c>
      <c r="K21" s="52">
        <f t="shared" si="1"/>
        <v>-0.73837410387649527</v>
      </c>
      <c r="L21" s="51">
        <f>L20-L19</f>
        <v>907606990.62999988</v>
      </c>
      <c r="M21" s="53">
        <f t="shared" si="2"/>
        <v>73.161405203911585</v>
      </c>
    </row>
    <row r="22" spans="1:13" x14ac:dyDescent="0.3">
      <c r="L22" s="6"/>
    </row>
    <row r="23" spans="1:13" x14ac:dyDescent="0.3">
      <c r="L23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workbookViewId="0">
      <selection activeCell="K1" sqref="K1:K31"/>
    </sheetView>
  </sheetViews>
  <sheetFormatPr defaultRowHeight="14.4" x14ac:dyDescent="0.3"/>
  <cols>
    <col min="1" max="1" width="50.6640625" bestFit="1" customWidth="1"/>
    <col min="2" max="2" width="15.33203125" bestFit="1" customWidth="1"/>
    <col min="3" max="9" width="14.33203125" bestFit="1" customWidth="1"/>
    <col min="10" max="10" width="8.5546875" customWidth="1"/>
    <col min="11" max="11" width="6.5546875" bestFit="1" customWidth="1"/>
    <col min="12" max="12" width="14.33203125" bestFit="1" customWidth="1"/>
    <col min="13" max="13" width="7" bestFit="1" customWidth="1"/>
  </cols>
  <sheetData>
    <row r="1" spans="1:13" ht="28.8" x14ac:dyDescent="0.3">
      <c r="A1" s="41"/>
      <c r="B1" s="42">
        <v>2016</v>
      </c>
      <c r="C1" s="42">
        <v>2017</v>
      </c>
      <c r="D1" s="42">
        <v>2018</v>
      </c>
      <c r="E1" s="42">
        <v>2019</v>
      </c>
      <c r="F1" s="42">
        <v>2020</v>
      </c>
      <c r="G1" s="42">
        <v>2021</v>
      </c>
      <c r="H1" s="42">
        <v>2022</v>
      </c>
      <c r="I1" s="42">
        <v>2023</v>
      </c>
      <c r="J1" s="54" t="s">
        <v>296</v>
      </c>
      <c r="K1" s="42" t="s">
        <v>233</v>
      </c>
      <c r="L1" s="54" t="s">
        <v>372</v>
      </c>
      <c r="M1" s="42" t="s">
        <v>335</v>
      </c>
    </row>
    <row r="2" spans="1:13" x14ac:dyDescent="0.3">
      <c r="A2" s="59" t="s">
        <v>269</v>
      </c>
      <c r="B2" s="56">
        <f>Entrate_Uscite!B23</f>
        <v>37698417.5</v>
      </c>
      <c r="C2" s="56">
        <f>Entrate_Uscite!E23</f>
        <v>34451235.899999999</v>
      </c>
      <c r="D2" s="56">
        <f>Entrate_Uscite!H23</f>
        <v>32501169.559999999</v>
      </c>
      <c r="E2" s="56">
        <f>Entrate_Uscite!K23</f>
        <v>33655614.869999997</v>
      </c>
      <c r="F2" s="56">
        <f>Entrate_Uscite!N23</f>
        <v>31024701.77</v>
      </c>
      <c r="G2" s="56">
        <f>Entrate_Uscite!Q23</f>
        <v>28483976.800000001</v>
      </c>
      <c r="H2" s="56">
        <f>Entrate_Uscite!T23</f>
        <v>26595503.260000002</v>
      </c>
      <c r="I2" s="56">
        <f>Entrate_Uscite!W23</f>
        <v>22378196.969999999</v>
      </c>
      <c r="J2" s="56">
        <f>I2/I$31*100</f>
        <v>1.8865606070683132</v>
      </c>
      <c r="K2" s="57">
        <f>IF(H2&gt;0,I2/H2*100-100,"-")</f>
        <v>-15.857215593069412</v>
      </c>
      <c r="L2" s="56">
        <f>Entrate_Uscite!X23</f>
        <v>21726837.34</v>
      </c>
      <c r="M2" s="58">
        <f>IF(I2&gt;0,L2/I2*100,"-")</f>
        <v>97.089311391470872</v>
      </c>
    </row>
    <row r="3" spans="1:13" x14ac:dyDescent="0.3">
      <c r="A3" s="59" t="s">
        <v>270</v>
      </c>
      <c r="B3" s="56">
        <f>Entrate_Uscite!B24</f>
        <v>1046665.79</v>
      </c>
      <c r="C3" s="56">
        <f>Entrate_Uscite!E24</f>
        <v>1124039.3899999999</v>
      </c>
      <c r="D3" s="56">
        <f>Entrate_Uscite!H24</f>
        <v>2975787.87</v>
      </c>
      <c r="E3" s="56">
        <f>Entrate_Uscite!K24</f>
        <v>2848263.8</v>
      </c>
      <c r="F3" s="56">
        <f>Entrate_Uscite!N24</f>
        <v>2835183.01</v>
      </c>
      <c r="G3" s="56">
        <f>Entrate_Uscite!Q24</f>
        <v>2299687.79</v>
      </c>
      <c r="H3" s="56">
        <f>Entrate_Uscite!T24</f>
        <v>2205436.17</v>
      </c>
      <c r="I3" s="56">
        <f>Entrate_Uscite!W24</f>
        <v>2038180.2900000003</v>
      </c>
      <c r="J3" s="56">
        <f t="shared" ref="J3:J31" si="0">I3/I$31*100</f>
        <v>0.17182575747151765</v>
      </c>
      <c r="K3" s="57">
        <f t="shared" ref="K3:K31" si="1">IF(H3&gt;0,I3/H3*100-100,"-")</f>
        <v>-7.5838005323001312</v>
      </c>
      <c r="L3" s="56">
        <f>Entrate_Uscite!X24</f>
        <v>1964640.3100000003</v>
      </c>
      <c r="M3" s="58">
        <f>IF(I3&gt;0,L3/I3*100,"-")</f>
        <v>96.391880523974649</v>
      </c>
    </row>
    <row r="4" spans="1:13" x14ac:dyDescent="0.3">
      <c r="A4" s="59" t="s">
        <v>271</v>
      </c>
      <c r="B4" s="56">
        <f>Entrate_Uscite!B25</f>
        <v>393241429.19999999</v>
      </c>
      <c r="C4" s="56">
        <f>Entrate_Uscite!E25</f>
        <v>165795195.47999999</v>
      </c>
      <c r="D4" s="56">
        <f>Entrate_Uscite!H25</f>
        <v>179352240.43000001</v>
      </c>
      <c r="E4" s="56">
        <f>Entrate_Uscite!K25</f>
        <v>174006692.52000001</v>
      </c>
      <c r="F4" s="56">
        <f>Entrate_Uscite!N25</f>
        <v>178132238.68000001</v>
      </c>
      <c r="G4" s="56">
        <f>Entrate_Uscite!Q25</f>
        <v>159218619.00999999</v>
      </c>
      <c r="H4" s="56">
        <f>Entrate_Uscite!T25</f>
        <v>186431187.66999999</v>
      </c>
      <c r="I4" s="56">
        <f>Entrate_Uscite!W25</f>
        <v>207666299.21999997</v>
      </c>
      <c r="J4" s="56">
        <f t="shared" si="0"/>
        <v>17.506998443588781</v>
      </c>
      <c r="K4" s="57">
        <f t="shared" si="1"/>
        <v>11.390321445351745</v>
      </c>
      <c r="L4" s="56">
        <f>Entrate_Uscite!X25</f>
        <v>155579083.95000002</v>
      </c>
      <c r="M4" s="58">
        <f t="shared" ref="M4:M9" si="2">IF(I4&gt;0,L4/I4*100,"-")</f>
        <v>74.9178294862282</v>
      </c>
    </row>
    <row r="5" spans="1:13" x14ac:dyDescent="0.3">
      <c r="A5" s="59" t="s">
        <v>272</v>
      </c>
      <c r="B5" s="56">
        <f>Entrate_Uscite!B26</f>
        <v>859023192.05999994</v>
      </c>
      <c r="C5" s="56">
        <f>Entrate_Uscite!E26</f>
        <v>644720389.03999996</v>
      </c>
      <c r="D5" s="56">
        <f>Entrate_Uscite!H26</f>
        <v>616377000.47000003</v>
      </c>
      <c r="E5" s="56">
        <f>Entrate_Uscite!K26</f>
        <v>641793701.32000005</v>
      </c>
      <c r="F5" s="56">
        <f>Entrate_Uscite!N26</f>
        <v>684578964.33000004</v>
      </c>
      <c r="G5" s="56">
        <f>Entrate_Uscite!Q26</f>
        <v>686812963.52999997</v>
      </c>
      <c r="H5" s="56">
        <f>Entrate_Uscite!T26</f>
        <v>726482306.05999994</v>
      </c>
      <c r="I5" s="56">
        <f>Entrate_Uscite!W26</f>
        <v>709701058.11000001</v>
      </c>
      <c r="J5" s="56">
        <f t="shared" si="0"/>
        <v>59.83029199447725</v>
      </c>
      <c r="K5" s="57">
        <f t="shared" si="1"/>
        <v>-2.3099320947004571</v>
      </c>
      <c r="L5" s="56">
        <f>Entrate_Uscite!X26</f>
        <v>590244752.53999984</v>
      </c>
      <c r="M5" s="58">
        <f t="shared" si="2"/>
        <v>83.168081235763765</v>
      </c>
    </row>
    <row r="6" spans="1:13" x14ac:dyDescent="0.3">
      <c r="A6" s="59" t="s">
        <v>273</v>
      </c>
      <c r="B6" s="56">
        <f>Entrate_Uscite!B29</f>
        <v>16280127.550000001</v>
      </c>
      <c r="C6" s="56">
        <f>Entrate_Uscite!E29</f>
        <v>15091460.119999999</v>
      </c>
      <c r="D6" s="56">
        <f>Entrate_Uscite!H29</f>
        <v>16088119.83</v>
      </c>
      <c r="E6" s="56">
        <f>Entrate_Uscite!K29</f>
        <v>11636669.26</v>
      </c>
      <c r="F6" s="56">
        <f>Entrate_Uscite!N29</f>
        <v>14482561.720000001</v>
      </c>
      <c r="G6" s="56">
        <f>Entrate_Uscite!Q29</f>
        <v>13274705</v>
      </c>
      <c r="H6" s="56">
        <f>Entrate_Uscite!T29</f>
        <v>11903778.300000001</v>
      </c>
      <c r="I6" s="56">
        <f>Entrate_Uscite!W29</f>
        <v>13892698.420000002</v>
      </c>
      <c r="J6" s="56">
        <f t="shared" si="0"/>
        <v>1.1712032743383347</v>
      </c>
      <c r="K6" s="57">
        <f t="shared" si="1"/>
        <v>16.70830949531377</v>
      </c>
      <c r="L6" s="56">
        <f>Entrate_Uscite!X29</f>
        <v>13553632.630000001</v>
      </c>
      <c r="M6" s="58">
        <f t="shared" si="2"/>
        <v>97.559395736166849</v>
      </c>
    </row>
    <row r="7" spans="1:13" x14ac:dyDescent="0.3">
      <c r="A7" s="59" t="s">
        <v>274</v>
      </c>
      <c r="B7" s="56">
        <f>Entrate_Uscite!B30</f>
        <v>0</v>
      </c>
      <c r="C7" s="56">
        <f>Entrate_Uscite!E30</f>
        <v>0</v>
      </c>
      <c r="D7" s="56">
        <f>Entrate_Uscite!H30</f>
        <v>0</v>
      </c>
      <c r="E7" s="56">
        <f>Entrate_Uscite!K30</f>
        <v>0</v>
      </c>
      <c r="F7" s="56">
        <f>Entrate_Uscite!N30</f>
        <v>0</v>
      </c>
      <c r="G7" s="56">
        <f>Entrate_Uscite!Q30</f>
        <v>0</v>
      </c>
      <c r="H7" s="56">
        <f>Entrate_Uscite!T30</f>
        <v>0</v>
      </c>
      <c r="I7" s="56">
        <f>Entrate_Uscite!W30</f>
        <v>0</v>
      </c>
      <c r="J7" s="56">
        <f t="shared" si="0"/>
        <v>0</v>
      </c>
      <c r="K7" s="57" t="str">
        <f t="shared" si="1"/>
        <v>-</v>
      </c>
      <c r="L7" s="56">
        <f>Entrate_Uscite!X30</f>
        <v>0</v>
      </c>
      <c r="M7" s="58" t="str">
        <f t="shared" si="2"/>
        <v>-</v>
      </c>
    </row>
    <row r="8" spans="1:13" x14ac:dyDescent="0.3">
      <c r="A8" s="59" t="s">
        <v>275</v>
      </c>
      <c r="B8" s="56">
        <f>Entrate_Uscite!B31</f>
        <v>567159.06000000006</v>
      </c>
      <c r="C8" s="56">
        <f>Entrate_Uscite!E31</f>
        <v>254584.82</v>
      </c>
      <c r="D8" s="56">
        <f>Entrate_Uscite!H31</f>
        <v>266896.40999999997</v>
      </c>
      <c r="E8" s="56">
        <f>Entrate_Uscite!K31</f>
        <v>266413.03999999998</v>
      </c>
      <c r="F8" s="56">
        <f>Entrate_Uscite!N31</f>
        <v>138014.01</v>
      </c>
      <c r="G8" s="56">
        <f>Entrate_Uscite!Q31</f>
        <v>45007.24</v>
      </c>
      <c r="H8" s="56">
        <f>Entrate_Uscite!T31</f>
        <v>61132.14</v>
      </c>
      <c r="I8" s="56">
        <f>Entrate_Uscite!W31</f>
        <v>84674.59</v>
      </c>
      <c r="J8" s="56">
        <f t="shared" si="0"/>
        <v>7.1383653530180061E-3</v>
      </c>
      <c r="K8" s="57">
        <f t="shared" si="1"/>
        <v>38.510757189262478</v>
      </c>
      <c r="L8" s="56">
        <f>Entrate_Uscite!X31</f>
        <v>77493.62</v>
      </c>
      <c r="M8" s="58">
        <f t="shared" si="2"/>
        <v>91.519333013599464</v>
      </c>
    </row>
    <row r="9" spans="1:13" x14ac:dyDescent="0.3">
      <c r="A9" s="59" t="s">
        <v>276</v>
      </c>
      <c r="B9" s="56">
        <f>Entrate_Uscite!B32</f>
        <v>2615971.19</v>
      </c>
      <c r="C9" s="56">
        <f>Entrate_Uscite!E32</f>
        <v>19672776.16</v>
      </c>
      <c r="D9" s="56">
        <f>Entrate_Uscite!H32</f>
        <v>11261556.130000001</v>
      </c>
      <c r="E9" s="56">
        <f>Entrate_Uscite!K32</f>
        <v>16427949.1</v>
      </c>
      <c r="F9" s="56">
        <f>Entrate_Uscite!N32</f>
        <v>16730880.970000001</v>
      </c>
      <c r="G9" s="56">
        <f>Entrate_Uscite!Q32</f>
        <v>18956990.449999999</v>
      </c>
      <c r="H9" s="56">
        <f>Entrate_Uscite!T32</f>
        <v>21508108.760000002</v>
      </c>
      <c r="I9" s="56">
        <f>Entrate_Uscite!W32</f>
        <v>26815712.240000002</v>
      </c>
      <c r="J9" s="56">
        <f t="shared" si="0"/>
        <v>2.2606587309193573</v>
      </c>
      <c r="K9" s="57">
        <f t="shared" si="1"/>
        <v>24.677220759971647</v>
      </c>
      <c r="L9" s="56">
        <f>Entrate_Uscite!X32</f>
        <v>16573956.66</v>
      </c>
      <c r="M9" s="58">
        <f t="shared" si="2"/>
        <v>61.806885872221009</v>
      </c>
    </row>
    <row r="10" spans="1:13" x14ac:dyDescent="0.3">
      <c r="A10" s="4" t="s">
        <v>281</v>
      </c>
      <c r="B10" s="43">
        <f t="shared" ref="B10:I10" si="3">SUM(B2:B9)</f>
        <v>1310472962.3499999</v>
      </c>
      <c r="C10" s="43">
        <f t="shared" si="3"/>
        <v>881109680.90999997</v>
      </c>
      <c r="D10" s="43">
        <f t="shared" si="3"/>
        <v>858822770.70000005</v>
      </c>
      <c r="E10" s="43">
        <f t="shared" si="3"/>
        <v>880635303.90999997</v>
      </c>
      <c r="F10" s="43">
        <f t="shared" si="3"/>
        <v>927922544.49000013</v>
      </c>
      <c r="G10" s="43">
        <f t="shared" si="3"/>
        <v>909091949.82000005</v>
      </c>
      <c r="H10" s="43">
        <f t="shared" ref="H10" si="4">SUM(H2:H9)</f>
        <v>975187452.3599999</v>
      </c>
      <c r="I10" s="43">
        <f t="shared" si="3"/>
        <v>982576819.83999991</v>
      </c>
      <c r="J10" s="43">
        <f t="shared" si="0"/>
        <v>82.834677173216562</v>
      </c>
      <c r="K10" s="44">
        <f t="shared" si="1"/>
        <v>0.757738162249467</v>
      </c>
      <c r="L10" s="43">
        <f>SUM(L2:L9)</f>
        <v>799720397.04999983</v>
      </c>
      <c r="M10" s="45">
        <f t="shared" ref="M10:M17" si="5">IF(I10&gt;0,L10/I10*100,"-")</f>
        <v>81.390114330218381</v>
      </c>
    </row>
    <row r="11" spans="1:13" x14ac:dyDescent="0.3">
      <c r="A11" s="59" t="s">
        <v>277</v>
      </c>
      <c r="B11" s="56">
        <f>Entrate_Uscite!B34</f>
        <v>1673391.1</v>
      </c>
      <c r="C11" s="56">
        <f>Entrate_Uscite!E34</f>
        <v>271221.65999999997</v>
      </c>
      <c r="D11" s="56">
        <f>Entrate_Uscite!H34</f>
        <v>757438.59</v>
      </c>
      <c r="E11" s="56">
        <f>Entrate_Uscite!K34</f>
        <v>4669944.01</v>
      </c>
      <c r="F11" s="56">
        <f>Entrate_Uscite!N34</f>
        <v>1642041.12</v>
      </c>
      <c r="G11" s="56">
        <f>Entrate_Uscite!Q34</f>
        <v>15597711.800000001</v>
      </c>
      <c r="H11" s="56">
        <f>Entrate_Uscite!T34</f>
        <v>3723802.07</v>
      </c>
      <c r="I11" s="56">
        <f>Entrate_Uscite!W34</f>
        <v>21605168.949999999</v>
      </c>
      <c r="J11" s="56">
        <f t="shared" si="0"/>
        <v>1.8213916297531576</v>
      </c>
      <c r="K11" s="57">
        <f t="shared" si="1"/>
        <v>480.1911203620981</v>
      </c>
      <c r="L11" s="56">
        <f>Entrate_Uscite!X34</f>
        <v>5851907.7300000004</v>
      </c>
      <c r="M11" s="58">
        <f t="shared" si="5"/>
        <v>27.085683724773652</v>
      </c>
    </row>
    <row r="12" spans="1:13" x14ac:dyDescent="0.3">
      <c r="A12" s="59" t="s">
        <v>278</v>
      </c>
      <c r="B12" s="56">
        <f>Entrate_Uscite!B35</f>
        <v>128045312.64</v>
      </c>
      <c r="C12" s="56">
        <f>Entrate_Uscite!E35</f>
        <v>177665175.05000001</v>
      </c>
      <c r="D12" s="56">
        <f>Entrate_Uscite!H35</f>
        <v>171193648.22</v>
      </c>
      <c r="E12" s="56">
        <f>Entrate_Uscite!K35</f>
        <v>135014921.84</v>
      </c>
      <c r="F12" s="56">
        <f>Entrate_Uscite!N35</f>
        <v>138357423.24000001</v>
      </c>
      <c r="G12" s="56">
        <f>Entrate_Uscite!Q35</f>
        <v>145182895.22999999</v>
      </c>
      <c r="H12" s="56">
        <f>Entrate_Uscite!T35</f>
        <v>208542488.02000001</v>
      </c>
      <c r="I12" s="56">
        <f>Entrate_Uscite!W35</f>
        <v>146428515.02000001</v>
      </c>
      <c r="J12" s="56">
        <f t="shared" si="0"/>
        <v>12.344438140328107</v>
      </c>
      <c r="K12" s="57">
        <f t="shared" si="1"/>
        <v>-29.784804808717453</v>
      </c>
      <c r="L12" s="56">
        <f>Entrate_Uscite!X35</f>
        <v>28360404.949999999</v>
      </c>
      <c r="M12" s="58">
        <f t="shared" si="5"/>
        <v>19.368088890423003</v>
      </c>
    </row>
    <row r="13" spans="1:13" x14ac:dyDescent="0.3">
      <c r="A13" s="59" t="s">
        <v>279</v>
      </c>
      <c r="B13" s="56">
        <f>Entrate_Uscite!B36</f>
        <v>77844.02</v>
      </c>
      <c r="C13" s="56">
        <f>Entrate_Uscite!E36</f>
        <v>87961.88</v>
      </c>
      <c r="D13" s="56">
        <f>Entrate_Uscite!H36</f>
        <v>1540562.87</v>
      </c>
      <c r="E13" s="56">
        <f>Entrate_Uscite!K36</f>
        <v>58102.06</v>
      </c>
      <c r="F13" s="56">
        <f>Entrate_Uscite!N36</f>
        <v>2818383.14</v>
      </c>
      <c r="G13" s="56">
        <f>Entrate_Uscite!Q36</f>
        <v>5325713.78</v>
      </c>
      <c r="H13" s="56">
        <f>Entrate_Uscite!T36</f>
        <v>630211.30000000005</v>
      </c>
      <c r="I13" s="56">
        <f>Entrate_Uscite!W36</f>
        <v>2267215.5699999998</v>
      </c>
      <c r="J13" s="56">
        <f t="shared" si="0"/>
        <v>0.19113423605252733</v>
      </c>
      <c r="K13" s="57">
        <f t="shared" si="1"/>
        <v>259.75482667479935</v>
      </c>
      <c r="L13" s="56">
        <f>Entrate_Uscite!X36</f>
        <v>701148.64</v>
      </c>
      <c r="M13" s="58">
        <f t="shared" si="5"/>
        <v>30.92553920666662</v>
      </c>
    </row>
    <row r="14" spans="1:13" x14ac:dyDescent="0.3">
      <c r="A14" s="59" t="s">
        <v>280</v>
      </c>
      <c r="B14" s="56">
        <f>Entrate_Uscite!B37</f>
        <v>4874921.05</v>
      </c>
      <c r="C14" s="56">
        <f>Entrate_Uscite!E37</f>
        <v>1601096.65</v>
      </c>
      <c r="D14" s="56">
        <f>Entrate_Uscite!H37</f>
        <v>5170214.04</v>
      </c>
      <c r="E14" s="56">
        <f>Entrate_Uscite!K37</f>
        <v>3999.16</v>
      </c>
      <c r="F14" s="56">
        <f>Entrate_Uscite!N37</f>
        <v>940699.46</v>
      </c>
      <c r="G14" s="56">
        <f>Entrate_Uscite!Q37</f>
        <v>3703188.69</v>
      </c>
      <c r="H14" s="56">
        <f>Entrate_Uscite!T37</f>
        <v>452370.45</v>
      </c>
      <c r="I14" s="56">
        <f>Entrate_Uscite!W37</f>
        <v>1031698.66</v>
      </c>
      <c r="J14" s="56">
        <f t="shared" si="0"/>
        <v>8.6975820837149664E-2</v>
      </c>
      <c r="K14" s="112">
        <f t="shared" si="1"/>
        <v>128.06499849846514</v>
      </c>
      <c r="L14" s="56">
        <f>Entrate_Uscite!X37</f>
        <v>50334.79</v>
      </c>
      <c r="M14" s="58">
        <f t="shared" si="5"/>
        <v>4.8788267302780053</v>
      </c>
    </row>
    <row r="15" spans="1:13" x14ac:dyDescent="0.3">
      <c r="A15" s="4" t="s">
        <v>282</v>
      </c>
      <c r="B15" s="46">
        <f t="shared" ref="B15:I15" si="6">SUM(B11:B14)</f>
        <v>134671468.81</v>
      </c>
      <c r="C15" s="46">
        <f t="shared" si="6"/>
        <v>179625455.24000001</v>
      </c>
      <c r="D15" s="46">
        <f t="shared" si="6"/>
        <v>178661863.72</v>
      </c>
      <c r="E15" s="46">
        <f t="shared" si="6"/>
        <v>139746967.06999999</v>
      </c>
      <c r="F15" s="46">
        <f t="shared" si="6"/>
        <v>143758546.96000001</v>
      </c>
      <c r="G15" s="46">
        <f t="shared" si="6"/>
        <v>169809509.5</v>
      </c>
      <c r="H15" s="46">
        <f t="shared" ref="H15" si="7">SUM(H11:H14)</f>
        <v>213348871.84</v>
      </c>
      <c r="I15" s="46">
        <f t="shared" si="6"/>
        <v>171332598.19999999</v>
      </c>
      <c r="J15" s="46">
        <f t="shared" si="0"/>
        <v>14.443939826970938</v>
      </c>
      <c r="K15" s="44">
        <f t="shared" si="1"/>
        <v>-19.693693844094909</v>
      </c>
      <c r="L15" s="46">
        <f>SUM(L11:L14)</f>
        <v>34963796.109999999</v>
      </c>
      <c r="M15" s="45">
        <f t="shared" si="5"/>
        <v>20.406972448515639</v>
      </c>
    </row>
    <row r="16" spans="1:13" x14ac:dyDescent="0.3">
      <c r="A16" s="59" t="s">
        <v>283</v>
      </c>
      <c r="B16" s="56">
        <f>Entrate_Uscite!B38</f>
        <v>0</v>
      </c>
      <c r="C16" s="56">
        <f>Entrate_Uscite!E38</f>
        <v>1967158.2</v>
      </c>
      <c r="D16" s="56">
        <f>Entrate_Uscite!H38</f>
        <v>0</v>
      </c>
      <c r="E16" s="56">
        <f>Entrate_Uscite!K38</f>
        <v>1947750</v>
      </c>
      <c r="F16" s="56">
        <f>Entrate_Uscite!N38</f>
        <v>0</v>
      </c>
      <c r="G16" s="56">
        <f>Entrate_Uscite!Q38</f>
        <v>0</v>
      </c>
      <c r="H16" s="56">
        <f>Entrate_Uscite!T38</f>
        <v>0</v>
      </c>
      <c r="I16" s="56">
        <f>Entrate_Uscite!W38</f>
        <v>0</v>
      </c>
      <c r="J16" s="56">
        <f t="shared" si="0"/>
        <v>0</v>
      </c>
      <c r="K16" s="57" t="str">
        <f t="shared" si="1"/>
        <v>-</v>
      </c>
      <c r="L16" s="56">
        <f>Entrate_Uscite!X38</f>
        <v>0</v>
      </c>
      <c r="M16" s="58" t="str">
        <f t="shared" si="5"/>
        <v>-</v>
      </c>
    </row>
    <row r="17" spans="1:13" x14ac:dyDescent="0.3">
      <c r="A17" s="59" t="s">
        <v>284</v>
      </c>
      <c r="B17" s="56">
        <f>Entrate_Uscite!B39</f>
        <v>0</v>
      </c>
      <c r="C17" s="56">
        <f>Entrate_Uscite!E39</f>
        <v>0</v>
      </c>
      <c r="D17" s="56">
        <f>Entrate_Uscite!H39</f>
        <v>0</v>
      </c>
      <c r="E17" s="56">
        <f>Entrate_Uscite!K39</f>
        <v>0</v>
      </c>
      <c r="F17" s="56">
        <f>Entrate_Uscite!N39</f>
        <v>0</v>
      </c>
      <c r="G17" s="56">
        <f>Entrate_Uscite!Q39</f>
        <v>0</v>
      </c>
      <c r="H17" s="56">
        <f>Entrate_Uscite!T39</f>
        <v>0</v>
      </c>
      <c r="I17" s="56">
        <f>Entrate_Uscite!W39</f>
        <v>0</v>
      </c>
      <c r="J17" s="56">
        <f t="shared" si="0"/>
        <v>0</v>
      </c>
      <c r="K17" s="57" t="str">
        <f t="shared" si="1"/>
        <v>-</v>
      </c>
      <c r="L17" s="56">
        <f>Entrate_Uscite!X39</f>
        <v>0</v>
      </c>
      <c r="M17" s="58" t="str">
        <f t="shared" si="5"/>
        <v>-</v>
      </c>
    </row>
    <row r="18" spans="1:13" x14ac:dyDescent="0.3">
      <c r="A18" s="59" t="s">
        <v>285</v>
      </c>
      <c r="B18" s="56">
        <f>Entrate_Uscite!B40</f>
        <v>0</v>
      </c>
      <c r="C18" s="56">
        <f>Entrate_Uscite!E40</f>
        <v>0</v>
      </c>
      <c r="D18" s="56">
        <f>Entrate_Uscite!H40</f>
        <v>0</v>
      </c>
      <c r="E18" s="56">
        <f>Entrate_Uscite!K40</f>
        <v>0</v>
      </c>
      <c r="F18" s="56">
        <f>Entrate_Uscite!N40</f>
        <v>0</v>
      </c>
      <c r="G18" s="56">
        <f>Entrate_Uscite!Q40</f>
        <v>0</v>
      </c>
      <c r="H18" s="56">
        <f>Entrate_Uscite!T40</f>
        <v>0</v>
      </c>
      <c r="I18" s="56">
        <f>Entrate_Uscite!W40</f>
        <v>0</v>
      </c>
      <c r="J18" s="56">
        <f t="shared" si="0"/>
        <v>0</v>
      </c>
      <c r="K18" s="57" t="str">
        <f t="shared" si="1"/>
        <v>-</v>
      </c>
      <c r="L18" s="56">
        <f>Entrate_Uscite!X40</f>
        <v>0</v>
      </c>
      <c r="M18" s="58" t="str">
        <f t="shared" ref="M18:M26" si="8">IF(I18&gt;0,L18/I18*100,"-")</f>
        <v>-</v>
      </c>
    </row>
    <row r="19" spans="1:13" x14ac:dyDescent="0.3">
      <c r="A19" s="59" t="s">
        <v>286</v>
      </c>
      <c r="B19" s="56">
        <f>Entrate_Uscite!B41</f>
        <v>1637500</v>
      </c>
      <c r="C19" s="56">
        <f>Entrate_Uscite!E41</f>
        <v>3854640.96</v>
      </c>
      <c r="D19" s="56">
        <f>Entrate_Uscite!H41</f>
        <v>17348714.68</v>
      </c>
      <c r="E19" s="56">
        <f>Entrate_Uscite!K41</f>
        <v>29010641.07</v>
      </c>
      <c r="F19" s="56">
        <f>Entrate_Uscite!N41</f>
        <v>12105035.289999999</v>
      </c>
      <c r="G19" s="56">
        <f>Entrate_Uscite!Q41</f>
        <v>17333563.16</v>
      </c>
      <c r="H19" s="56">
        <f>Entrate_Uscite!T41</f>
        <v>9556095.5399999991</v>
      </c>
      <c r="I19" s="56">
        <f>Entrate_Uscite!W41</f>
        <v>8606039.8399999999</v>
      </c>
      <c r="J19" s="56">
        <f t="shared" si="0"/>
        <v>0.72551938687330675</v>
      </c>
      <c r="K19" s="57">
        <f t="shared" si="1"/>
        <v>-9.9418815563662548</v>
      </c>
      <c r="L19" s="56">
        <f>Entrate_Uscite!X41</f>
        <v>8606039.8399999999</v>
      </c>
      <c r="M19" s="58">
        <f t="shared" si="8"/>
        <v>100</v>
      </c>
    </row>
    <row r="20" spans="1:13" x14ac:dyDescent="0.3">
      <c r="A20" s="4" t="s">
        <v>287</v>
      </c>
      <c r="B20" s="43">
        <f t="shared" ref="B20:I20" si="9">SUM(B16:B19)</f>
        <v>1637500</v>
      </c>
      <c r="C20" s="43">
        <f t="shared" si="9"/>
        <v>5821799.1600000001</v>
      </c>
      <c r="D20" s="43">
        <f t="shared" si="9"/>
        <v>17348714.68</v>
      </c>
      <c r="E20" s="43">
        <f t="shared" si="9"/>
        <v>30958391.07</v>
      </c>
      <c r="F20" s="43">
        <f t="shared" si="9"/>
        <v>12105035.289999999</v>
      </c>
      <c r="G20" s="43">
        <f t="shared" si="9"/>
        <v>17333563.16</v>
      </c>
      <c r="H20" s="43">
        <f t="shared" ref="H20" si="10">SUM(H16:H19)</f>
        <v>9556095.5399999991</v>
      </c>
      <c r="I20" s="43">
        <f t="shared" si="9"/>
        <v>8606039.8399999999</v>
      </c>
      <c r="J20" s="43">
        <f t="shared" si="0"/>
        <v>0.72551938687330675</v>
      </c>
      <c r="K20" s="44">
        <f t="shared" si="1"/>
        <v>-9.9418815563662548</v>
      </c>
      <c r="L20" s="43">
        <f>SUM(L16:L19)</f>
        <v>8606039.8399999999</v>
      </c>
      <c r="M20" s="40">
        <f t="shared" si="8"/>
        <v>100</v>
      </c>
    </row>
    <row r="21" spans="1:13" x14ac:dyDescent="0.3">
      <c r="A21" s="47" t="s">
        <v>345</v>
      </c>
      <c r="B21" s="48">
        <f t="shared" ref="B21:I21" si="11">B10+B15+B20</f>
        <v>1446781931.1599998</v>
      </c>
      <c r="C21" s="48">
        <f t="shared" si="11"/>
        <v>1066556935.3099999</v>
      </c>
      <c r="D21" s="48">
        <f t="shared" si="11"/>
        <v>1054833349.1</v>
      </c>
      <c r="E21" s="48">
        <f t="shared" si="11"/>
        <v>1051340662.0500001</v>
      </c>
      <c r="F21" s="48">
        <f t="shared" si="11"/>
        <v>1083786126.7400002</v>
      </c>
      <c r="G21" s="48">
        <f t="shared" si="11"/>
        <v>1096235022.4800003</v>
      </c>
      <c r="H21" s="48">
        <f t="shared" ref="H21" si="12">H10+H15+H20</f>
        <v>1198092419.7399998</v>
      </c>
      <c r="I21" s="48">
        <f t="shared" si="11"/>
        <v>1162515457.8799999</v>
      </c>
      <c r="J21" s="48">
        <f>I21/I$31*100</f>
        <v>98.004136387060797</v>
      </c>
      <c r="K21" s="49">
        <f t="shared" si="1"/>
        <v>-2.9694672359015897</v>
      </c>
      <c r="L21" s="48">
        <f>L10+L15+L20</f>
        <v>843290232.99999988</v>
      </c>
      <c r="M21" s="50">
        <f>IF(I21&gt;0,L21/I21*100,"-")</f>
        <v>72.540130738377513</v>
      </c>
    </row>
    <row r="22" spans="1:13" x14ac:dyDescent="0.3">
      <c r="A22" s="59" t="s">
        <v>288</v>
      </c>
      <c r="B22" s="60">
        <f>Entrate_Uscite!B42</f>
        <v>8888190.9299999997</v>
      </c>
      <c r="C22" s="60">
        <f>Entrate_Uscite!E42</f>
        <v>8944318.2599999998</v>
      </c>
      <c r="D22" s="60">
        <f>Entrate_Uscite!H42</f>
        <v>9001782.6300000008</v>
      </c>
      <c r="E22" s="60">
        <f>Entrate_Uscite!K42</f>
        <v>9110384.9100000001</v>
      </c>
      <c r="F22" s="60">
        <f>Entrate_Uscite!N42</f>
        <v>9120722.7599999998</v>
      </c>
      <c r="G22" s="60">
        <f>Entrate_Uscite!Q42</f>
        <v>0</v>
      </c>
      <c r="H22" s="60">
        <f>Entrate_Uscite!T42</f>
        <v>9309773.6099999994</v>
      </c>
      <c r="I22" s="60">
        <f>Entrate_Uscite!W42</f>
        <v>9309773.6099999994</v>
      </c>
      <c r="J22" s="60">
        <f t="shared" si="0"/>
        <v>0.78484661552025659</v>
      </c>
      <c r="K22" s="61">
        <f t="shared" si="1"/>
        <v>0</v>
      </c>
      <c r="L22" s="60">
        <f>Entrate_Uscite!X42</f>
        <v>9309773.6099999994</v>
      </c>
      <c r="M22" s="58">
        <f t="shared" si="8"/>
        <v>100</v>
      </c>
    </row>
    <row r="23" spans="1:13" x14ac:dyDescent="0.3">
      <c r="A23" s="59" t="s">
        <v>289</v>
      </c>
      <c r="B23" s="60">
        <f>Entrate_Uscite!B43</f>
        <v>0</v>
      </c>
      <c r="C23" s="60">
        <f>Entrate_Uscite!E43</f>
        <v>0</v>
      </c>
      <c r="D23" s="60">
        <f>Entrate_Uscite!H43</f>
        <v>0</v>
      </c>
      <c r="E23" s="60">
        <f>Entrate_Uscite!K43</f>
        <v>201345.96</v>
      </c>
      <c r="F23" s="60">
        <f>Entrate_Uscite!N43</f>
        <v>999258.91</v>
      </c>
      <c r="G23" s="60">
        <f>Entrate_Uscite!Q43</f>
        <v>0</v>
      </c>
      <c r="H23" s="60">
        <f>Entrate_Uscite!T43</f>
        <v>0</v>
      </c>
      <c r="I23" s="60">
        <f>Entrate_Uscite!W43</f>
        <v>0</v>
      </c>
      <c r="J23" s="60">
        <f t="shared" si="0"/>
        <v>0</v>
      </c>
      <c r="K23" s="61" t="str">
        <f t="shared" si="1"/>
        <v>-</v>
      </c>
      <c r="L23" s="60">
        <f>Entrate_Uscite!X43</f>
        <v>0</v>
      </c>
      <c r="M23" s="58" t="str">
        <f t="shared" si="8"/>
        <v>-</v>
      </c>
    </row>
    <row r="24" spans="1:13" x14ac:dyDescent="0.3">
      <c r="A24" s="59" t="s">
        <v>290</v>
      </c>
      <c r="B24" s="60">
        <f>Entrate_Uscite!B44</f>
        <v>8671629.3499999996</v>
      </c>
      <c r="C24" s="60">
        <f>Entrate_Uscite!E44</f>
        <v>16067686.77</v>
      </c>
      <c r="D24" s="60">
        <f>Entrate_Uscite!H44</f>
        <v>15600781.289999999</v>
      </c>
      <c r="E24" s="60">
        <f>Entrate_Uscite!K44</f>
        <v>10904809.98</v>
      </c>
      <c r="F24" s="60">
        <f>Entrate_Uscite!N44</f>
        <v>9960078.1099999994</v>
      </c>
      <c r="G24" s="60">
        <f>Entrate_Uscite!Q44</f>
        <v>0</v>
      </c>
      <c r="H24" s="60">
        <f>Entrate_Uscite!T44</f>
        <v>14169656.130000001</v>
      </c>
      <c r="I24" s="60">
        <f>Entrate_Uscite!W44</f>
        <v>14364964.900000002</v>
      </c>
      <c r="J24" s="60">
        <f t="shared" si="0"/>
        <v>1.2110169974189398</v>
      </c>
      <c r="K24" s="61">
        <f t="shared" si="1"/>
        <v>1.3783592785042487</v>
      </c>
      <c r="L24" s="60">
        <f>Entrate_Uscite!X44</f>
        <v>14364964.900000002</v>
      </c>
      <c r="M24" s="58">
        <f t="shared" si="8"/>
        <v>100</v>
      </c>
    </row>
    <row r="25" spans="1:13" x14ac:dyDescent="0.3">
      <c r="A25" s="59" t="s">
        <v>291</v>
      </c>
      <c r="B25" s="60">
        <f>Entrate_Uscite!B45</f>
        <v>0</v>
      </c>
      <c r="C25" s="60">
        <f>Entrate_Uscite!E45</f>
        <v>0</v>
      </c>
      <c r="D25" s="60">
        <f>Entrate_Uscite!H45</f>
        <v>0</v>
      </c>
      <c r="E25" s="60">
        <f>Entrate_Uscite!K45</f>
        <v>0</v>
      </c>
      <c r="F25" s="60">
        <f>Entrate_Uscite!N45</f>
        <v>0</v>
      </c>
      <c r="G25" s="60">
        <f>Entrate_Uscite!Q45</f>
        <v>0</v>
      </c>
      <c r="H25" s="60">
        <f>Entrate_Uscite!T45</f>
        <v>0</v>
      </c>
      <c r="I25" s="60">
        <f>Entrate_Uscite!W45</f>
        <v>0</v>
      </c>
      <c r="J25" s="60">
        <f t="shared" si="0"/>
        <v>0</v>
      </c>
      <c r="K25" s="61" t="str">
        <f t="shared" si="1"/>
        <v>-</v>
      </c>
      <c r="L25" s="60">
        <f>Entrate_Uscite!X45</f>
        <v>0</v>
      </c>
      <c r="M25" s="58" t="str">
        <f t="shared" si="8"/>
        <v>-</v>
      </c>
    </row>
    <row r="26" spans="1:13" x14ac:dyDescent="0.3">
      <c r="A26" s="59" t="s">
        <v>292</v>
      </c>
      <c r="B26" s="60">
        <f>Entrate_Uscite!B46</f>
        <v>0</v>
      </c>
      <c r="C26" s="60">
        <f>Entrate_Uscite!E46</f>
        <v>0</v>
      </c>
      <c r="D26" s="60">
        <f>Entrate_Uscite!H46</f>
        <v>0</v>
      </c>
      <c r="E26" s="60">
        <f>Entrate_Uscite!K46</f>
        <v>0</v>
      </c>
      <c r="F26" s="60">
        <f>Entrate_Uscite!N46</f>
        <v>0</v>
      </c>
      <c r="G26" s="60">
        <f>Entrate_Uscite!Q46</f>
        <v>0</v>
      </c>
      <c r="H26" s="60">
        <f>Entrate_Uscite!T46</f>
        <v>0</v>
      </c>
      <c r="I26" s="60">
        <f>Entrate_Uscite!W46</f>
        <v>0</v>
      </c>
      <c r="J26" s="60">
        <f t="shared" si="0"/>
        <v>0</v>
      </c>
      <c r="K26" s="61" t="str">
        <f t="shared" si="1"/>
        <v>-</v>
      </c>
      <c r="L26" s="60">
        <f>Entrate_Uscite!X46</f>
        <v>0</v>
      </c>
      <c r="M26" s="58" t="str">
        <f t="shared" si="8"/>
        <v>-</v>
      </c>
    </row>
    <row r="27" spans="1:13" x14ac:dyDescent="0.3">
      <c r="A27" s="4" t="s">
        <v>293</v>
      </c>
      <c r="B27" s="43">
        <f t="shared" ref="B27:I27" si="13">SUM(B22:B26)</f>
        <v>17559820.280000001</v>
      </c>
      <c r="C27" s="43">
        <f t="shared" si="13"/>
        <v>25012005.030000001</v>
      </c>
      <c r="D27" s="43">
        <f t="shared" si="13"/>
        <v>24602563.920000002</v>
      </c>
      <c r="E27" s="43">
        <f t="shared" si="13"/>
        <v>20216540.850000001</v>
      </c>
      <c r="F27" s="43">
        <f t="shared" si="13"/>
        <v>20080059.780000001</v>
      </c>
      <c r="G27" s="43">
        <f t="shared" si="13"/>
        <v>0</v>
      </c>
      <c r="H27" s="43">
        <f t="shared" ref="H27" si="14">SUM(H22:H26)</f>
        <v>23479429.740000002</v>
      </c>
      <c r="I27" s="43">
        <f t="shared" si="13"/>
        <v>23674738.510000002</v>
      </c>
      <c r="J27" s="43">
        <f t="shared" si="0"/>
        <v>1.9958636129391965</v>
      </c>
      <c r="K27" s="44">
        <f t="shared" si="1"/>
        <v>0.83182927423177944</v>
      </c>
      <c r="L27" s="43">
        <f>SUM(L22:L26)</f>
        <v>23674738.510000002</v>
      </c>
      <c r="M27" s="45">
        <f>IF(I27&gt;0,L27/I27*100,"-")</f>
        <v>100</v>
      </c>
    </row>
    <row r="28" spans="1:13" x14ac:dyDescent="0.3">
      <c r="A28" s="4" t="s">
        <v>294</v>
      </c>
      <c r="B28" s="43">
        <f>Entrate_Uscite!B54</f>
        <v>0</v>
      </c>
      <c r="C28" s="43">
        <f>Entrate_Uscite!E54</f>
        <v>0</v>
      </c>
      <c r="D28" s="43">
        <f>Entrate_Uscite!H54</f>
        <v>0</v>
      </c>
      <c r="E28" s="43">
        <f>Entrate_Uscite!K54</f>
        <v>0</v>
      </c>
      <c r="F28" s="43">
        <f>Entrate_Uscite!N54</f>
        <v>0</v>
      </c>
      <c r="G28" s="43">
        <f>Entrate_Uscite!Q54</f>
        <v>0</v>
      </c>
      <c r="H28" s="43">
        <f>Entrate_Uscite!T54</f>
        <v>0</v>
      </c>
      <c r="I28" s="43">
        <f>Entrate_Uscite!W54</f>
        <v>0</v>
      </c>
      <c r="J28" s="43">
        <f t="shared" si="0"/>
        <v>0</v>
      </c>
      <c r="K28" s="44" t="str">
        <f t="shared" si="1"/>
        <v>-</v>
      </c>
      <c r="L28" s="43">
        <f>Entrate_Uscite!X54</f>
        <v>0</v>
      </c>
      <c r="M28" s="45" t="str">
        <f>IF(I28&gt;0,L28/I28*100,"-")</f>
        <v>-</v>
      </c>
    </row>
    <row r="29" spans="1:13" x14ac:dyDescent="0.3">
      <c r="A29" s="4" t="s">
        <v>295</v>
      </c>
      <c r="B29" s="43">
        <f>Entrate_Uscite!B55</f>
        <v>203025545.78</v>
      </c>
      <c r="C29" s="43">
        <f>Entrate_Uscite!E55</f>
        <v>119844776.72</v>
      </c>
      <c r="D29" s="43">
        <f>Entrate_Uscite!H55</f>
        <v>157663403.25</v>
      </c>
      <c r="E29" s="43">
        <f>Entrate_Uscite!K55</f>
        <v>118035286.06999999</v>
      </c>
      <c r="F29" s="43">
        <f>Entrate_Uscite!N55</f>
        <v>171241718.31999999</v>
      </c>
      <c r="G29" s="43">
        <f>Entrate_Uscite!Q55</f>
        <v>114869406.72</v>
      </c>
      <c r="H29" s="43">
        <f>Entrate_Uscite!T55</f>
        <v>127943238.52</v>
      </c>
      <c r="I29" s="43">
        <f>Entrate_Uscite!W55</f>
        <v>181772963.06</v>
      </c>
      <c r="J29" s="43"/>
      <c r="K29" s="44">
        <f t="shared" si="1"/>
        <v>42.073129586746688</v>
      </c>
      <c r="L29" s="43">
        <f>Entrate_Uscite!X55</f>
        <v>99316851.909999996</v>
      </c>
      <c r="M29" s="45">
        <f>IF(I29&gt;0,L29/I29*100,"-")</f>
        <v>54.637857158777393</v>
      </c>
    </row>
    <row r="30" spans="1:13" x14ac:dyDescent="0.3">
      <c r="A30" s="47" t="s">
        <v>68</v>
      </c>
      <c r="B30" s="48">
        <f t="shared" ref="B30:I30" si="15">B10+B15+B20+B27+B28+B29</f>
        <v>1667367297.2199998</v>
      </c>
      <c r="C30" s="48">
        <f t="shared" si="15"/>
        <v>1211413717.0599999</v>
      </c>
      <c r="D30" s="48">
        <f t="shared" si="15"/>
        <v>1237099316.27</v>
      </c>
      <c r="E30" s="48">
        <f t="shared" si="15"/>
        <v>1189592488.97</v>
      </c>
      <c r="F30" s="48">
        <f t="shared" si="15"/>
        <v>1275107904.8400002</v>
      </c>
      <c r="G30" s="48">
        <f t="shared" si="15"/>
        <v>1211104429.2000003</v>
      </c>
      <c r="H30" s="48">
        <f t="shared" ref="H30" si="16">H10+H15+H20+H27+H28+H29</f>
        <v>1349515087.9999998</v>
      </c>
      <c r="I30" s="48">
        <f t="shared" si="15"/>
        <v>1367963159.4499998</v>
      </c>
      <c r="J30" s="48"/>
      <c r="K30" s="49">
        <f t="shared" si="1"/>
        <v>1.3670148347389386</v>
      </c>
      <c r="L30" s="48">
        <f>L10+L15+L20+L27+L28+L29</f>
        <v>966281823.41999984</v>
      </c>
      <c r="M30" s="50">
        <f>IF(I30&gt;0,L30/I30*100,"-")</f>
        <v>70.63653847290017</v>
      </c>
    </row>
    <row r="31" spans="1:13" x14ac:dyDescent="0.3">
      <c r="A31" s="38" t="s">
        <v>69</v>
      </c>
      <c r="B31" s="51">
        <f t="shared" ref="B31:I31" si="17">B30-B29</f>
        <v>1464341751.4399998</v>
      </c>
      <c r="C31" s="51">
        <f t="shared" si="17"/>
        <v>1091568940.3399999</v>
      </c>
      <c r="D31" s="51">
        <f t="shared" si="17"/>
        <v>1079435913.02</v>
      </c>
      <c r="E31" s="51">
        <f t="shared" si="17"/>
        <v>1071557202.9000001</v>
      </c>
      <c r="F31" s="51">
        <f t="shared" si="17"/>
        <v>1103866186.5200002</v>
      </c>
      <c r="G31" s="51">
        <f t="shared" si="17"/>
        <v>1096235022.4800003</v>
      </c>
      <c r="H31" s="51">
        <f t="shared" ref="H31" si="18">H30-H29</f>
        <v>1221571849.4799998</v>
      </c>
      <c r="I31" s="51">
        <f t="shared" si="17"/>
        <v>1186190196.3899999</v>
      </c>
      <c r="J31" s="51">
        <f t="shared" si="0"/>
        <v>100</v>
      </c>
      <c r="K31" s="52">
        <f t="shared" si="1"/>
        <v>-2.8964037690506075</v>
      </c>
      <c r="L31" s="51">
        <f>L30-L29</f>
        <v>866964971.50999987</v>
      </c>
      <c r="M31" s="53">
        <f>IF(I31&gt;0,L31/I31*100,"-")</f>
        <v>73.088192277130915</v>
      </c>
    </row>
    <row r="32" spans="1:13" x14ac:dyDescent="0.3">
      <c r="L32" s="6"/>
    </row>
    <row r="33" spans="12:12" x14ac:dyDescent="0.3">
      <c r="L33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workbookViewId="0">
      <selection activeCell="J1" sqref="J1:J6"/>
    </sheetView>
  </sheetViews>
  <sheetFormatPr defaultRowHeight="14.4" x14ac:dyDescent="0.3"/>
  <cols>
    <col min="1" max="1" width="50.6640625" bestFit="1" customWidth="1"/>
    <col min="2" max="11" width="12.5546875" bestFit="1" customWidth="1"/>
  </cols>
  <sheetData>
    <row r="1" spans="1:11" x14ac:dyDescent="0.3">
      <c r="A1" s="41"/>
      <c r="B1" s="42">
        <v>2016</v>
      </c>
      <c r="C1" s="42">
        <v>2017</v>
      </c>
      <c r="D1" s="42">
        <v>2018</v>
      </c>
      <c r="E1" s="42">
        <v>2019</v>
      </c>
      <c r="F1" s="42">
        <v>2020</v>
      </c>
      <c r="G1" s="42">
        <v>2021</v>
      </c>
      <c r="H1" s="42">
        <v>2022</v>
      </c>
      <c r="I1" s="42">
        <v>2023</v>
      </c>
      <c r="J1" s="42" t="s">
        <v>265</v>
      </c>
      <c r="K1" s="42" t="s">
        <v>336</v>
      </c>
    </row>
    <row r="2" spans="1:11" x14ac:dyDescent="0.3">
      <c r="A2" s="62" t="s">
        <v>297</v>
      </c>
      <c r="B2" s="64">
        <f>Entrate_Uscite!B59</f>
        <v>-262463464.89999986</v>
      </c>
      <c r="C2" s="64">
        <f>Entrate_Uscite!E59</f>
        <v>31385398.399999976</v>
      </c>
      <c r="D2" s="64">
        <f>Entrate_Uscite!H59</f>
        <v>53644792.759999871</v>
      </c>
      <c r="E2" s="64">
        <f>Entrate_Uscite!K59</f>
        <v>49739424.409999967</v>
      </c>
      <c r="F2" s="64">
        <f>Entrate_Uscite!N59</f>
        <v>39234174.379999876</v>
      </c>
      <c r="G2" s="64">
        <f>Entrate_Uscite!Q59</f>
        <v>56018716.360000014</v>
      </c>
      <c r="H2" s="64">
        <f>Entrate_Uscite!T59</f>
        <v>64020395.230000019</v>
      </c>
      <c r="I2" s="64">
        <f>Entrate_Uscite!W59</f>
        <v>95267588.270000219</v>
      </c>
      <c r="J2" s="64">
        <f t="shared" ref="J2:J6" si="0">I2-H2</f>
        <v>31247193.0400002</v>
      </c>
      <c r="K2" s="64">
        <f>Entrate_Uscite!X59</f>
        <v>79278616.2900002</v>
      </c>
    </row>
    <row r="3" spans="1:11" x14ac:dyDescent="0.3">
      <c r="A3" s="62" t="s">
        <v>72</v>
      </c>
      <c r="B3" s="65">
        <f>Entrate_Uscite!B60</f>
        <v>-74751879.200000003</v>
      </c>
      <c r="C3" s="65">
        <f>Entrate_Uscite!E60</f>
        <v>-43694463.270000011</v>
      </c>
      <c r="D3" s="65">
        <f>Entrate_Uscite!H60</f>
        <v>-32354516.790000021</v>
      </c>
      <c r="E3" s="65">
        <f>Entrate_Uscite!K60</f>
        <v>-31132808.049999982</v>
      </c>
      <c r="F3" s="65">
        <f>Entrate_Uscite!N60</f>
        <v>-37975744.450000003</v>
      </c>
      <c r="G3" s="65">
        <f>Entrate_Uscite!Q60</f>
        <v>-5000712.0300000012</v>
      </c>
      <c r="H3" s="65">
        <f>Entrate_Uscite!T60</f>
        <v>-12330400.939999998</v>
      </c>
      <c r="I3" s="65">
        <f>Entrate_Uscite!W60</f>
        <v>-17228701.820000023</v>
      </c>
      <c r="J3" s="64">
        <f t="shared" si="0"/>
        <v>-4898300.880000025</v>
      </c>
      <c r="K3" s="65">
        <f>Entrate_Uscite!X60</f>
        <v>-12758017.999999996</v>
      </c>
    </row>
    <row r="4" spans="1:11" x14ac:dyDescent="0.3">
      <c r="A4" s="62" t="s">
        <v>300</v>
      </c>
      <c r="B4" s="65">
        <f>Entrate_Uscite!B16-Entrate_Uscite!B52</f>
        <v>-1637500</v>
      </c>
      <c r="C4" s="65">
        <f>Entrate_Uscite!E16-Entrate_Uscite!E52</f>
        <v>-3604658.2</v>
      </c>
      <c r="D4" s="65">
        <f>Entrate_Uscite!H16-Entrate_Uscite!H52</f>
        <v>-1637500</v>
      </c>
      <c r="E4" s="65">
        <f>Entrate_Uscite!K16-Entrate_Uscite!K52</f>
        <v>-3585250</v>
      </c>
      <c r="F4" s="65">
        <f>Entrate_Uscite!N16-Entrate_Uscite!N52</f>
        <v>0</v>
      </c>
      <c r="G4" s="65">
        <f>Entrate_Uscite!Q16-Entrate_Uscite!Q52</f>
        <v>0</v>
      </c>
      <c r="H4" s="65">
        <f>Entrate_Uscite!T16-Entrate_Uscite!T52</f>
        <v>0</v>
      </c>
      <c r="I4" s="65">
        <f>Entrate_Uscite!W16-Entrate_Uscite!W52</f>
        <v>0</v>
      </c>
      <c r="J4" s="64">
        <f t="shared" si="0"/>
        <v>0</v>
      </c>
      <c r="K4" s="65">
        <f>Entrate_Uscite!X16-Entrate_Uscite!X52</f>
        <v>-2203840.66</v>
      </c>
    </row>
    <row r="5" spans="1:11" x14ac:dyDescent="0.3">
      <c r="A5" s="47" t="s">
        <v>298</v>
      </c>
      <c r="B5" s="66">
        <f>SUM(Entrate_Uscite!B14:B16)-SUM(Entrate_Uscite!B50:B52)</f>
        <v>-338852844.0999999</v>
      </c>
      <c r="C5" s="66">
        <f>SUM(Entrate_Uscite!E14:E16)-SUM(Entrate_Uscite!E50:E52)</f>
        <v>-15913723.069999933</v>
      </c>
      <c r="D5" s="66">
        <f>SUM(Entrate_Uscite!H14:H16)-SUM(Entrate_Uscite!H50:H52)</f>
        <v>19652775.969999909</v>
      </c>
      <c r="E5" s="66">
        <f>SUM(Entrate_Uscite!K14:K16)-SUM(Entrate_Uscite!K50:K52)</f>
        <v>15021366.359999895</v>
      </c>
      <c r="F5" s="66">
        <f>SUM(Entrate_Uscite!N14:N16)-SUM(Entrate_Uscite!N50:N52)</f>
        <v>1258429.9299998283</v>
      </c>
      <c r="G5" s="66">
        <f>SUM(Entrate_Uscite!Q14:Q16)-SUM(Entrate_Uscite!Q50:Q52)</f>
        <v>51018004.329999924</v>
      </c>
      <c r="H5" s="66">
        <f>SUM(Entrate_Uscite!T14:T16)-SUM(Entrate_Uscite!T50:T52)</f>
        <v>51689994.2900002</v>
      </c>
      <c r="I5" s="66">
        <f>SUM(Entrate_Uscite!W14:W16)-SUM(Entrate_Uscite!W50:W52)</f>
        <v>78038886.450000048</v>
      </c>
      <c r="J5" s="66">
        <f t="shared" si="0"/>
        <v>26348892.159999847</v>
      </c>
      <c r="K5" s="66">
        <f>SUM(Entrate_Uscite!X14:X16)-SUM(Entrate_Uscite!X50:X52)</f>
        <v>64316757.630000114</v>
      </c>
    </row>
    <row r="6" spans="1:11" x14ac:dyDescent="0.3">
      <c r="A6" s="38" t="s">
        <v>299</v>
      </c>
      <c r="B6" s="67">
        <f>Entrate_Uscite!B58</f>
        <v>-102066664.37999988</v>
      </c>
      <c r="C6" s="67">
        <f>Entrate_Uscite!E58</f>
        <v>-40925728.099999905</v>
      </c>
      <c r="D6" s="67">
        <f>Entrate_Uscite!H58</f>
        <v>-4949787.9500000477</v>
      </c>
      <c r="E6" s="67">
        <f>Entrate_Uscite!K58</f>
        <v>-4993828.5299999714</v>
      </c>
      <c r="F6" s="67">
        <f>Entrate_Uscite!N58</f>
        <v>-17822370.940000057</v>
      </c>
      <c r="G6" s="67">
        <f>Entrate_Uscite!Q58</f>
        <v>29968654.25</v>
      </c>
      <c r="H6" s="67">
        <f>Entrate_Uscite!T58</f>
        <v>28210564.550000191</v>
      </c>
      <c r="I6" s="67">
        <f>Entrate_Uscite!W58</f>
        <v>54364147.940000057</v>
      </c>
      <c r="J6" s="67">
        <f t="shared" si="0"/>
        <v>26153583.389999866</v>
      </c>
      <c r="K6" s="67">
        <f>Entrate_Uscite!X58</f>
        <v>40642019.120000005</v>
      </c>
    </row>
    <row r="7" spans="1:11" x14ac:dyDescent="0.3">
      <c r="K7" s="6"/>
    </row>
    <row r="8" spans="1:11" x14ac:dyDescent="0.3">
      <c r="K8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workbookViewId="0">
      <selection activeCell="I2" sqref="I2:I23"/>
    </sheetView>
  </sheetViews>
  <sheetFormatPr defaultRowHeight="14.4" x14ac:dyDescent="0.3"/>
  <cols>
    <col min="1" max="1" width="36.44140625" bestFit="1" customWidth="1"/>
    <col min="2" max="9" width="13.5546875" bestFit="1" customWidth="1"/>
    <col min="10" max="10" width="12.6640625" bestFit="1" customWidth="1"/>
    <col min="11" max="11" width="13.5546875" bestFit="1" customWidth="1"/>
    <col min="12" max="12" width="10" bestFit="1" customWidth="1"/>
  </cols>
  <sheetData>
    <row r="1" spans="1:11" x14ac:dyDescent="0.3">
      <c r="A1" s="41"/>
      <c r="B1" s="96">
        <v>2016</v>
      </c>
      <c r="C1" s="96">
        <v>2017</v>
      </c>
      <c r="D1" s="69">
        <v>2018</v>
      </c>
      <c r="E1" s="96">
        <v>2019</v>
      </c>
      <c r="F1" s="96">
        <v>2020</v>
      </c>
      <c r="G1" s="96">
        <v>2021</v>
      </c>
      <c r="H1" s="96">
        <v>2022</v>
      </c>
      <c r="I1" s="96">
        <v>2023</v>
      </c>
    </row>
    <row r="2" spans="1:11" x14ac:dyDescent="0.3">
      <c r="A2" t="s">
        <v>5</v>
      </c>
      <c r="B2" s="1">
        <v>250933842.5</v>
      </c>
      <c r="C2" s="1">
        <v>127101570.33999991</v>
      </c>
      <c r="D2" s="1">
        <v>57018021.619999997</v>
      </c>
      <c r="E2" s="1">
        <v>47913604.829999998</v>
      </c>
      <c r="F2" s="1">
        <v>63751405.07</v>
      </c>
      <c r="G2" s="1">
        <v>43007912.93</v>
      </c>
      <c r="H2" s="1">
        <v>64996962.119999997</v>
      </c>
      <c r="I2" s="1">
        <v>87434656.989999995</v>
      </c>
    </row>
    <row r="3" spans="1:11" x14ac:dyDescent="0.3">
      <c r="A3" t="s">
        <v>6</v>
      </c>
      <c r="B3" s="1">
        <v>664321530.95000005</v>
      </c>
      <c r="C3" s="1">
        <v>596422404.61000001</v>
      </c>
      <c r="D3" s="1">
        <v>616599029.96000004</v>
      </c>
      <c r="E3" s="1">
        <v>699142014.20000005</v>
      </c>
      <c r="F3" s="1">
        <v>534706171.20999998</v>
      </c>
      <c r="G3" s="1">
        <v>645466793.55999994</v>
      </c>
      <c r="H3" s="1">
        <v>853772620.33000004</v>
      </c>
      <c r="I3" s="1">
        <v>915667596.76999998</v>
      </c>
    </row>
    <row r="4" spans="1:11" x14ac:dyDescent="0.3">
      <c r="A4" t="s">
        <v>7</v>
      </c>
      <c r="B4" s="1">
        <v>589958339.24000001</v>
      </c>
      <c r="C4" s="1">
        <v>526872463.17000002</v>
      </c>
      <c r="D4" s="1">
        <v>488229614.29000002</v>
      </c>
      <c r="E4" s="1">
        <v>608505321.70000005</v>
      </c>
      <c r="F4" s="1">
        <v>474352512.02999997</v>
      </c>
      <c r="G4" s="1">
        <v>531552112.50999999</v>
      </c>
      <c r="H4" s="1">
        <v>728184557.14999998</v>
      </c>
      <c r="I4" s="1">
        <v>790294302.5</v>
      </c>
    </row>
    <row r="5" spans="1:11" x14ac:dyDescent="0.3">
      <c r="A5" t="s">
        <v>8</v>
      </c>
      <c r="B5" s="1">
        <v>5858293.1500000004</v>
      </c>
      <c r="C5" s="1">
        <v>2223664.2200000002</v>
      </c>
      <c r="D5" s="1">
        <v>10716808.609999999</v>
      </c>
      <c r="E5" s="1">
        <v>15390739.43</v>
      </c>
      <c r="F5" s="1">
        <v>15916911.01</v>
      </c>
      <c r="G5" s="1">
        <v>40841935.530000001</v>
      </c>
      <c r="H5" s="1">
        <v>18930876.920000002</v>
      </c>
      <c r="I5" s="1">
        <v>19819401.510000002</v>
      </c>
    </row>
    <row r="6" spans="1:11" x14ac:dyDescent="0.3">
      <c r="A6" t="s">
        <v>356</v>
      </c>
      <c r="B6" s="1">
        <v>113578953.40000001</v>
      </c>
      <c r="C6" s="1">
        <v>52254145.590000004</v>
      </c>
      <c r="D6" s="1">
        <v>39621951.659999996</v>
      </c>
      <c r="E6" s="1">
        <v>25286129.27</v>
      </c>
      <c r="F6" s="1">
        <v>48363053.939999998</v>
      </c>
      <c r="G6" s="1">
        <v>39715771.560000002</v>
      </c>
      <c r="H6" s="1">
        <v>26542629.59</v>
      </c>
      <c r="I6" s="1">
        <v>53070866.100000001</v>
      </c>
    </row>
    <row r="7" spans="1:11" x14ac:dyDescent="0.3">
      <c r="A7" s="4" t="s">
        <v>0</v>
      </c>
      <c r="B7" s="3">
        <f t="shared" ref="B7:C7" si="0">B2+B3-B4-B5-B6</f>
        <v>205859787.66000006</v>
      </c>
      <c r="C7" s="3">
        <f t="shared" si="0"/>
        <v>142173701.96999991</v>
      </c>
      <c r="D7" s="3">
        <f t="shared" ref="D7:I7" si="1">D2+D3-D4-D5-D6</f>
        <v>135048677.02000001</v>
      </c>
      <c r="E7" s="3">
        <f t="shared" si="1"/>
        <v>97873428.63000004</v>
      </c>
      <c r="F7" s="3">
        <f t="shared" si="1"/>
        <v>59825099.299999997</v>
      </c>
      <c r="G7" s="3">
        <f t="shared" si="1"/>
        <v>76364886.889999896</v>
      </c>
      <c r="H7" s="3">
        <f t="shared" si="1"/>
        <v>145111518.79000005</v>
      </c>
      <c r="I7" s="3">
        <f t="shared" si="1"/>
        <v>139917683.65000001</v>
      </c>
    </row>
    <row r="8" spans="1:11" x14ac:dyDescent="0.3">
      <c r="A8" t="s">
        <v>9</v>
      </c>
      <c r="B8" s="1">
        <v>9660400.3200000003</v>
      </c>
      <c r="C8" s="1">
        <v>12073179.164525824</v>
      </c>
      <c r="D8" s="1">
        <v>27266581.120000001</v>
      </c>
      <c r="E8" s="1">
        <v>25844692.690000001</v>
      </c>
      <c r="F8" s="1">
        <v>92793708.849999994</v>
      </c>
      <c r="G8" s="1">
        <v>102072178.03</v>
      </c>
      <c r="H8" s="1">
        <v>92408038.420000002</v>
      </c>
      <c r="I8" s="1">
        <v>65238878.399999999</v>
      </c>
    </row>
    <row r="9" spans="1:11" x14ac:dyDescent="0.3">
      <c r="A9" t="s">
        <v>350</v>
      </c>
      <c r="B9" s="1">
        <v>60890429.479999997</v>
      </c>
      <c r="C9" s="1">
        <v>3945626.139</v>
      </c>
      <c r="D9" s="1">
        <v>2981585.74</v>
      </c>
      <c r="E9" s="1">
        <v>2833244.48</v>
      </c>
      <c r="F9" s="1">
        <v>31732356.109999999</v>
      </c>
      <c r="G9" s="1">
        <v>21489697.300000001</v>
      </c>
      <c r="H9" s="1">
        <v>21489697.300000001</v>
      </c>
      <c r="I9" s="1">
        <v>21489697.300000001</v>
      </c>
    </row>
    <row r="10" spans="1:11" x14ac:dyDescent="0.3">
      <c r="A10" t="s">
        <v>10</v>
      </c>
      <c r="B10" s="1">
        <f>69084525.37+254346000</f>
        <v>323430525.37</v>
      </c>
      <c r="C10" s="1">
        <v>313882454.93000001</v>
      </c>
      <c r="D10" s="1">
        <v>302568173.52999997</v>
      </c>
      <c r="E10" s="1">
        <v>292804024.42000002</v>
      </c>
      <c r="F10" s="1">
        <v>282953143.63</v>
      </c>
      <c r="G10" s="1">
        <v>273013777.45999998</v>
      </c>
      <c r="H10" s="1">
        <v>263252832.71000001</v>
      </c>
      <c r="I10" s="1">
        <v>253426881.59</v>
      </c>
    </row>
    <row r="11" spans="1:11" x14ac:dyDescent="0.3">
      <c r="A11" t="s">
        <v>11</v>
      </c>
      <c r="B11" s="1">
        <v>2030127.33</v>
      </c>
      <c r="C11" s="1">
        <v>3898068.5</v>
      </c>
      <c r="D11" s="1">
        <v>658355.75</v>
      </c>
      <c r="E11" s="1">
        <v>1089214</v>
      </c>
      <c r="F11" s="1">
        <v>0</v>
      </c>
      <c r="G11" s="1">
        <v>0</v>
      </c>
      <c r="H11" s="1">
        <v>963918.37</v>
      </c>
      <c r="I11" s="1">
        <v>5319577</v>
      </c>
    </row>
    <row r="12" spans="1:11" x14ac:dyDescent="0.3">
      <c r="A12" t="s">
        <v>12</v>
      </c>
      <c r="B12" s="1">
        <v>0</v>
      </c>
      <c r="C12" s="1">
        <v>5298843.3498000018</v>
      </c>
      <c r="D12" s="1">
        <v>6877824.3300000001</v>
      </c>
      <c r="E12" s="1">
        <v>5552490.8399999999</v>
      </c>
      <c r="F12" s="1">
        <v>14536232.73</v>
      </c>
      <c r="G12" s="1">
        <v>19502148.789999999</v>
      </c>
      <c r="H12" s="1">
        <v>52963989.159999996</v>
      </c>
      <c r="I12" s="1">
        <v>54449519.25</v>
      </c>
    </row>
    <row r="13" spans="1:11" x14ac:dyDescent="0.3">
      <c r="A13" t="s">
        <v>13</v>
      </c>
      <c r="B13" s="1">
        <v>2039328.85</v>
      </c>
      <c r="C13" s="1">
        <v>1872515.03</v>
      </c>
      <c r="D13" s="1">
        <v>15051449.65</v>
      </c>
      <c r="E13" s="1">
        <v>13835075.18</v>
      </c>
      <c r="F13" s="1">
        <v>44350082.659999996</v>
      </c>
      <c r="G13" s="1">
        <v>46146680.670000002</v>
      </c>
      <c r="H13" s="1">
        <v>76340268.870000005</v>
      </c>
      <c r="I13" s="1">
        <v>80993614.420000002</v>
      </c>
    </row>
    <row r="14" spans="1:11" x14ac:dyDescent="0.3">
      <c r="A14" s="4" t="s">
        <v>1</v>
      </c>
      <c r="B14" s="3">
        <f t="shared" ref="B14:C14" si="2">SUM(B8:B13)</f>
        <v>398050811.35000002</v>
      </c>
      <c r="C14" s="3">
        <f t="shared" si="2"/>
        <v>340970687.11332577</v>
      </c>
      <c r="D14" s="3">
        <f t="shared" ref="D14:I14" si="3">SUM(D8:D13)</f>
        <v>355403970.11999995</v>
      </c>
      <c r="E14" s="3">
        <f t="shared" si="3"/>
        <v>341958741.61000001</v>
      </c>
      <c r="F14" s="3">
        <f t="shared" si="3"/>
        <v>466365523.98000002</v>
      </c>
      <c r="G14" s="3">
        <f t="shared" si="3"/>
        <v>462224482.25</v>
      </c>
      <c r="H14" s="3">
        <f t="shared" si="3"/>
        <v>507418744.83000004</v>
      </c>
      <c r="I14" s="3">
        <f t="shared" si="3"/>
        <v>480918167.96000004</v>
      </c>
      <c r="J14" s="98"/>
      <c r="K14" s="98"/>
    </row>
    <row r="15" spans="1:11" x14ac:dyDescent="0.3">
      <c r="A15" t="s">
        <v>15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11" x14ac:dyDescent="0.3">
      <c r="A16" t="s">
        <v>14</v>
      </c>
      <c r="B16" s="1">
        <v>334849690.74000001</v>
      </c>
      <c r="C16" s="1">
        <v>309757555.42000002</v>
      </c>
      <c r="D16" s="1">
        <v>278959591.22000003</v>
      </c>
      <c r="E16" s="1">
        <v>262441732.87</v>
      </c>
      <c r="F16" s="1">
        <v>178230844.63999999</v>
      </c>
      <c r="G16" s="1">
        <v>180343654.06</v>
      </c>
      <c r="H16" s="1">
        <v>188961741.19999999</v>
      </c>
      <c r="I16" s="1">
        <v>164680914.31999999</v>
      </c>
    </row>
    <row r="17" spans="1:9" x14ac:dyDescent="0.3">
      <c r="A17" t="s">
        <v>16</v>
      </c>
      <c r="B17" s="1">
        <v>0</v>
      </c>
      <c r="C17" s="1"/>
      <c r="D17" s="1">
        <v>9146602.4600000009</v>
      </c>
      <c r="E17" s="1">
        <v>6972380.9400000004</v>
      </c>
      <c r="F17" s="1">
        <v>3417543.62</v>
      </c>
      <c r="G17" s="1">
        <v>3417543.62</v>
      </c>
      <c r="H17" s="1">
        <v>3417543.62</v>
      </c>
      <c r="I17" s="1">
        <v>3437761.42</v>
      </c>
    </row>
    <row r="18" spans="1:9" x14ac:dyDescent="0.3">
      <c r="A18" t="s">
        <v>17</v>
      </c>
      <c r="B18" s="1">
        <v>0</v>
      </c>
      <c r="C18" s="1"/>
      <c r="D18" s="1">
        <v>0</v>
      </c>
      <c r="E18" s="1">
        <v>947357.51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3">
      <c r="A19" t="s">
        <v>18</v>
      </c>
      <c r="B19" s="1">
        <v>0</v>
      </c>
      <c r="C19" s="1"/>
      <c r="D19" s="1">
        <v>3283686.33</v>
      </c>
      <c r="E19" s="1">
        <v>0</v>
      </c>
      <c r="F19" s="1">
        <v>931018.09</v>
      </c>
      <c r="G19" s="1">
        <v>13446133.210000001</v>
      </c>
      <c r="H19" s="1">
        <v>14794546.15</v>
      </c>
      <c r="I19" s="1">
        <v>13889465.890000001</v>
      </c>
    </row>
    <row r="20" spans="1:9" x14ac:dyDescent="0.3">
      <c r="A20" s="4" t="s">
        <v>2</v>
      </c>
      <c r="B20" s="3">
        <f t="shared" ref="B20:C20" si="4">SUM(B15:B19)</f>
        <v>334849690.74000001</v>
      </c>
      <c r="C20" s="3">
        <f t="shared" si="4"/>
        <v>309757555.42000002</v>
      </c>
      <c r="D20" s="3">
        <f t="shared" ref="D20:I20" si="5">SUM(D15:D19)</f>
        <v>291389880.00999999</v>
      </c>
      <c r="E20" s="3">
        <f t="shared" si="5"/>
        <v>270361471.31999999</v>
      </c>
      <c r="F20" s="3">
        <f t="shared" si="5"/>
        <v>182579406.34999999</v>
      </c>
      <c r="G20" s="3">
        <f t="shared" si="5"/>
        <v>197207330.89000002</v>
      </c>
      <c r="H20" s="3">
        <f t="shared" si="5"/>
        <v>207173830.97</v>
      </c>
      <c r="I20" s="3">
        <f t="shared" si="5"/>
        <v>182008141.63</v>
      </c>
    </row>
    <row r="21" spans="1:9" x14ac:dyDescent="0.3">
      <c r="A21" s="4" t="s">
        <v>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3">
      <c r="A22" s="70" t="s">
        <v>4</v>
      </c>
      <c r="B22" s="37">
        <f t="shared" ref="B22" si="6">B7-B14-B20-B21</f>
        <v>-527040714.42999995</v>
      </c>
      <c r="C22" s="37">
        <f t="shared" ref="C22:I22" si="7">C7-C14-C20-C21</f>
        <v>-508554540.56332588</v>
      </c>
      <c r="D22" s="37">
        <f t="shared" si="7"/>
        <v>-511745173.1099999</v>
      </c>
      <c r="E22" s="37">
        <f t="shared" si="7"/>
        <v>-514446784.29999995</v>
      </c>
      <c r="F22" s="37">
        <f t="shared" si="7"/>
        <v>-589119831.02999997</v>
      </c>
      <c r="G22" s="37">
        <f t="shared" si="7"/>
        <v>-583066926.25000012</v>
      </c>
      <c r="H22" s="37">
        <f t="shared" ref="H22" si="8">H7-H14-H20-H21</f>
        <v>-569481057.00999999</v>
      </c>
      <c r="I22" s="37">
        <f t="shared" si="7"/>
        <v>-523008625.94000006</v>
      </c>
    </row>
    <row r="23" spans="1:9" x14ac:dyDescent="0.3">
      <c r="B23" s="1">
        <v>-263259191.88</v>
      </c>
      <c r="C23" s="1">
        <v>-87097843.75</v>
      </c>
      <c r="D23" s="1">
        <v>-10521327.35</v>
      </c>
      <c r="E23" s="1">
        <v>-47454947.119999997</v>
      </c>
      <c r="F23" s="1">
        <v>-16686238.65</v>
      </c>
      <c r="G23" s="1">
        <v>-11876699.140000001</v>
      </c>
      <c r="H23" s="1">
        <v>-4668215.4400000004</v>
      </c>
      <c r="I23" s="1">
        <v>-38241298.479999997</v>
      </c>
    </row>
    <row r="24" spans="1:9" x14ac:dyDescent="0.3">
      <c r="A24" t="s">
        <v>366</v>
      </c>
      <c r="B24" s="6">
        <f t="shared" ref="B24:D24" si="9">B8/B3*100</f>
        <v>1.4541754060244492</v>
      </c>
      <c r="C24" s="6">
        <f t="shared" si="9"/>
        <v>2.0242665384813074</v>
      </c>
      <c r="D24" s="6">
        <f t="shared" si="9"/>
        <v>4.4220927693916154</v>
      </c>
      <c r="E24" s="6">
        <f t="shared" ref="E24:I24" si="10">E8/E3*100</f>
        <v>3.6966298927941037</v>
      </c>
      <c r="F24" s="6">
        <f t="shared" ref="F24:H24" si="11">F8/F3*100</f>
        <v>17.354149595845282</v>
      </c>
      <c r="G24" s="6">
        <f t="shared" si="11"/>
        <v>15.813699333320047</v>
      </c>
      <c r="H24" s="6">
        <f t="shared" si="11"/>
        <v>10.823495181220787</v>
      </c>
      <c r="I24" s="6">
        <f t="shared" si="10"/>
        <v>7.1247337603873833</v>
      </c>
    </row>
    <row r="25" spans="1:9" x14ac:dyDescent="0.3">
      <c r="A25" t="s">
        <v>357</v>
      </c>
    </row>
    <row r="57" spans="1:9" x14ac:dyDescent="0.3">
      <c r="A57" t="s">
        <v>13</v>
      </c>
      <c r="B57" s="1">
        <f t="shared" ref="B57:D57" si="12">SUM(B11:B13)</f>
        <v>4069456.18</v>
      </c>
      <c r="C57" s="1">
        <f t="shared" si="12"/>
        <v>11069426.879800001</v>
      </c>
      <c r="D57" s="1">
        <f t="shared" si="12"/>
        <v>22587629.73</v>
      </c>
      <c r="E57" s="1">
        <f t="shared" ref="E57:I57" si="13">SUM(E11:E13)</f>
        <v>20476780.02</v>
      </c>
      <c r="F57" s="1">
        <f t="shared" ref="F57:H57" si="14">SUM(F11:F13)</f>
        <v>58886315.390000001</v>
      </c>
      <c r="G57" s="1">
        <f t="shared" si="14"/>
        <v>65648829.460000001</v>
      </c>
      <c r="H57" s="1">
        <f t="shared" si="14"/>
        <v>130268176.40000001</v>
      </c>
      <c r="I57" s="1">
        <f t="shared" si="13"/>
        <v>140762710.67000002</v>
      </c>
    </row>
  </sheetData>
  <conditionalFormatting sqref="B22:D22">
    <cfRule type="cellIs" dxfId="196" priority="30" operator="greaterThan">
      <formula>0</formula>
    </cfRule>
  </conditionalFormatting>
  <conditionalFormatting sqref="B22:D22">
    <cfRule type="cellIs" dxfId="195" priority="27" operator="greaterThan">
      <formula>0</formula>
    </cfRule>
    <cfRule type="cellIs" dxfId="194" priority="28" operator="lessThan">
      <formula>0</formula>
    </cfRule>
  </conditionalFormatting>
  <conditionalFormatting sqref="I22">
    <cfRule type="cellIs" dxfId="193" priority="15" operator="greaterThan">
      <formula>0</formula>
    </cfRule>
  </conditionalFormatting>
  <conditionalFormatting sqref="I22">
    <cfRule type="cellIs" dxfId="192" priority="13" operator="greaterThan">
      <formula>0</formula>
    </cfRule>
    <cfRule type="cellIs" dxfId="191" priority="14" operator="lessThan">
      <formula>0</formula>
    </cfRule>
  </conditionalFormatting>
  <conditionalFormatting sqref="E22">
    <cfRule type="cellIs" dxfId="190" priority="12" operator="greaterThan">
      <formula>0</formula>
    </cfRule>
  </conditionalFormatting>
  <conditionalFormatting sqref="E22">
    <cfRule type="cellIs" dxfId="189" priority="10" operator="greaterThan">
      <formula>0</formula>
    </cfRule>
    <cfRule type="cellIs" dxfId="188" priority="11" operator="lessThan">
      <formula>0</formula>
    </cfRule>
  </conditionalFormatting>
  <conditionalFormatting sqref="F22">
    <cfRule type="cellIs" dxfId="187" priority="9" operator="greaterThan">
      <formula>0</formula>
    </cfRule>
  </conditionalFormatting>
  <conditionalFormatting sqref="F22">
    <cfRule type="cellIs" dxfId="186" priority="7" operator="greaterThan">
      <formula>0</formula>
    </cfRule>
    <cfRule type="cellIs" dxfId="185" priority="8" operator="lessThan">
      <formula>0</formula>
    </cfRule>
  </conditionalFormatting>
  <conditionalFormatting sqref="G22">
    <cfRule type="cellIs" dxfId="184" priority="6" operator="greaterThan">
      <formula>0</formula>
    </cfRule>
  </conditionalFormatting>
  <conditionalFormatting sqref="G22">
    <cfRule type="cellIs" dxfId="183" priority="4" operator="greaterThan">
      <formula>0</formula>
    </cfRule>
    <cfRule type="cellIs" dxfId="182" priority="5" operator="lessThan">
      <formula>0</formula>
    </cfRule>
  </conditionalFormatting>
  <conditionalFormatting sqref="H22">
    <cfRule type="cellIs" dxfId="181" priority="3" operator="greaterThan">
      <formula>0</formula>
    </cfRule>
  </conditionalFormatting>
  <conditionalFormatting sqref="H22">
    <cfRule type="cellIs" dxfId="180" priority="1" operator="greaterThan">
      <formula>0</formula>
    </cfRule>
    <cfRule type="cellIs" dxfId="179" priority="2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2" sqref="J2:J29"/>
    </sheetView>
  </sheetViews>
  <sheetFormatPr defaultRowHeight="14.4" x14ac:dyDescent="0.3"/>
  <cols>
    <col min="1" max="1" width="65.33203125" bestFit="1" customWidth="1"/>
    <col min="2" max="2" width="3.44140625" bestFit="1" customWidth="1"/>
    <col min="3" max="10" width="12.6640625" bestFit="1" customWidth="1"/>
    <col min="11" max="11" width="12.33203125" bestFit="1" customWidth="1"/>
  </cols>
  <sheetData>
    <row r="1" spans="1:11" x14ac:dyDescent="0.3">
      <c r="C1" s="100">
        <v>2016</v>
      </c>
      <c r="D1" s="12">
        <v>2017</v>
      </c>
      <c r="E1" s="12">
        <v>2018</v>
      </c>
      <c r="F1" s="12">
        <v>2019</v>
      </c>
      <c r="G1" s="12">
        <v>2020</v>
      </c>
      <c r="H1" s="12">
        <v>2021</v>
      </c>
      <c r="I1" s="12">
        <v>2022</v>
      </c>
      <c r="J1" s="12">
        <v>2023</v>
      </c>
      <c r="K1" s="12" t="s">
        <v>265</v>
      </c>
    </row>
    <row r="2" spans="1:11" x14ac:dyDescent="0.3">
      <c r="A2" t="s">
        <v>235</v>
      </c>
      <c r="B2" s="26" t="s">
        <v>259</v>
      </c>
      <c r="C2" s="1">
        <v>703641667.25999999</v>
      </c>
      <c r="D2" s="1">
        <v>701516470.74000001</v>
      </c>
      <c r="E2" s="1">
        <v>703323047.37</v>
      </c>
      <c r="F2" s="1">
        <v>737055708.62</v>
      </c>
      <c r="G2" s="1">
        <v>720067642.24000001</v>
      </c>
      <c r="H2" s="1">
        <v>750860894.85000002</v>
      </c>
      <c r="I2" s="1">
        <v>782401146.38</v>
      </c>
      <c r="J2" s="1">
        <v>783292324.88</v>
      </c>
      <c r="K2" s="1">
        <f>J2-I2</f>
        <v>891178.5</v>
      </c>
    </row>
    <row r="3" spans="1:11" x14ac:dyDescent="0.3">
      <c r="A3" t="s">
        <v>236</v>
      </c>
      <c r="B3" s="26" t="s">
        <v>259</v>
      </c>
      <c r="C3" s="1"/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f t="shared" ref="K3:K29" si="0">J3-I3</f>
        <v>0</v>
      </c>
    </row>
    <row r="4" spans="1:11" x14ac:dyDescent="0.3">
      <c r="A4" t="s">
        <v>237</v>
      </c>
      <c r="B4" s="26" t="s">
        <v>259</v>
      </c>
      <c r="C4" s="1">
        <v>378210448.45999998</v>
      </c>
      <c r="D4" s="1">
        <v>340455894.24000001</v>
      </c>
      <c r="E4" s="1">
        <v>336249043.79000002</v>
      </c>
      <c r="F4" s="1">
        <v>263322481.41999999</v>
      </c>
      <c r="G4" s="1">
        <v>321514601.29000002</v>
      </c>
      <c r="H4" s="1">
        <v>340624050.73000002</v>
      </c>
      <c r="I4" s="1">
        <v>371077867.47000003</v>
      </c>
      <c r="J4" s="1">
        <v>427041822.58999997</v>
      </c>
      <c r="K4" s="1">
        <f t="shared" si="0"/>
        <v>55963955.119999945</v>
      </c>
    </row>
    <row r="5" spans="1:11" x14ac:dyDescent="0.3">
      <c r="A5" t="s">
        <v>238</v>
      </c>
      <c r="B5" s="26" t="s">
        <v>259</v>
      </c>
      <c r="C5" s="1">
        <v>1424835.92</v>
      </c>
      <c r="D5" s="1">
        <v>1905436.65</v>
      </c>
      <c r="E5" s="1">
        <v>13651309.75</v>
      </c>
      <c r="F5" s="1">
        <v>1262153.99</v>
      </c>
      <c r="G5" s="1">
        <v>1956304.91</v>
      </c>
      <c r="H5" s="1">
        <v>2130249.4</v>
      </c>
      <c r="I5" s="1">
        <v>2388069.38</v>
      </c>
      <c r="J5" s="1">
        <v>3235033.63</v>
      </c>
      <c r="K5" s="1">
        <f t="shared" si="0"/>
        <v>846964.25</v>
      </c>
    </row>
    <row r="6" spans="1:11" x14ac:dyDescent="0.3">
      <c r="A6" t="s">
        <v>239</v>
      </c>
      <c r="B6" s="26" t="s">
        <v>259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f t="shared" si="0"/>
        <v>0</v>
      </c>
    </row>
    <row r="7" spans="1:11" x14ac:dyDescent="0.3">
      <c r="A7" t="s">
        <v>240</v>
      </c>
      <c r="B7" s="26" t="s">
        <v>259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f t="shared" si="0"/>
        <v>0</v>
      </c>
    </row>
    <row r="8" spans="1:11" x14ac:dyDescent="0.3">
      <c r="A8" t="s">
        <v>241</v>
      </c>
      <c r="B8" s="26" t="s">
        <v>259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f t="shared" si="0"/>
        <v>0</v>
      </c>
    </row>
    <row r="9" spans="1:11" x14ac:dyDescent="0.3">
      <c r="A9" s="32" t="s">
        <v>242</v>
      </c>
      <c r="B9" s="33" t="s">
        <v>259</v>
      </c>
      <c r="C9" s="34">
        <v>10112006.210000001</v>
      </c>
      <c r="D9" s="34">
        <v>11197827.880000001</v>
      </c>
      <c r="E9" s="34">
        <v>4423924.32</v>
      </c>
      <c r="F9" s="34">
        <v>9596613.4600000009</v>
      </c>
      <c r="G9" s="34">
        <v>11607696.300000001</v>
      </c>
      <c r="H9" s="1">
        <v>9450889.3599999994</v>
      </c>
      <c r="I9" s="1">
        <v>2602305.39</v>
      </c>
      <c r="J9" s="1">
        <v>3570762.37</v>
      </c>
      <c r="K9" s="1">
        <f t="shared" si="0"/>
        <v>968456.98</v>
      </c>
    </row>
    <row r="10" spans="1:11" x14ac:dyDescent="0.3">
      <c r="A10" s="35" t="s">
        <v>263</v>
      </c>
      <c r="B10" s="36" t="s">
        <v>259</v>
      </c>
      <c r="C10" s="94">
        <f t="shared" ref="C10" si="1">SUM(C2:C9)</f>
        <v>1093388957.8500001</v>
      </c>
      <c r="D10" s="94">
        <f t="shared" ref="D10:E10" si="2">SUM(D2:D9)</f>
        <v>1055075629.51</v>
      </c>
      <c r="E10" s="94">
        <f t="shared" si="2"/>
        <v>1057647325.2300001</v>
      </c>
      <c r="F10" s="94">
        <f t="shared" ref="F10:J10" si="3">SUM(F2:F9)</f>
        <v>1011236957.49</v>
      </c>
      <c r="G10" s="94">
        <f t="shared" ref="G10:I10" si="4">SUM(G2:G9)</f>
        <v>1055146244.7399999</v>
      </c>
      <c r="H10" s="94">
        <f t="shared" si="4"/>
        <v>1103066084.3399999</v>
      </c>
      <c r="I10" s="94">
        <f t="shared" si="4"/>
        <v>1158469388.6200001</v>
      </c>
      <c r="J10" s="94">
        <f t="shared" si="3"/>
        <v>1217139943.47</v>
      </c>
      <c r="K10" s="11">
        <f t="shared" si="0"/>
        <v>58670554.849999905</v>
      </c>
    </row>
    <row r="11" spans="1:11" x14ac:dyDescent="0.3">
      <c r="A11" t="s">
        <v>243</v>
      </c>
      <c r="B11" s="26" t="s">
        <v>260</v>
      </c>
      <c r="C11" s="1">
        <v>1891160.61</v>
      </c>
      <c r="D11" s="1">
        <v>260129.05</v>
      </c>
      <c r="E11" s="1">
        <v>393097.14</v>
      </c>
      <c r="F11" s="1">
        <v>461544.81</v>
      </c>
      <c r="G11" s="1">
        <v>464368.47</v>
      </c>
      <c r="H11" s="1">
        <v>578214.92000000004</v>
      </c>
      <c r="I11" s="1">
        <v>1051460.1499999999</v>
      </c>
      <c r="J11" s="1">
        <v>257923.67</v>
      </c>
      <c r="K11" s="1">
        <f t="shared" si="0"/>
        <v>-793536.47999999986</v>
      </c>
    </row>
    <row r="12" spans="1:11" x14ac:dyDescent="0.3">
      <c r="A12" t="s">
        <v>244</v>
      </c>
      <c r="B12" s="26" t="s">
        <v>260</v>
      </c>
      <c r="C12" s="1">
        <v>291162263.95999998</v>
      </c>
      <c r="D12" s="1">
        <v>157803461.5</v>
      </c>
      <c r="E12" s="1">
        <v>174597983.33000001</v>
      </c>
      <c r="F12" s="1">
        <v>177966956.84999999</v>
      </c>
      <c r="G12" s="1">
        <v>177402314.59</v>
      </c>
      <c r="H12" s="1">
        <v>157782276.68000001</v>
      </c>
      <c r="I12" s="1">
        <v>183198139.80000001</v>
      </c>
      <c r="J12" s="1">
        <v>206596106.90000001</v>
      </c>
      <c r="K12" s="1">
        <f t="shared" si="0"/>
        <v>23397967.099999994</v>
      </c>
    </row>
    <row r="13" spans="1:11" x14ac:dyDescent="0.3">
      <c r="A13" t="s">
        <v>245</v>
      </c>
      <c r="B13" s="26" t="s">
        <v>260</v>
      </c>
      <c r="C13" s="1">
        <v>2035678.46</v>
      </c>
      <c r="D13" s="1">
        <v>881721.23</v>
      </c>
      <c r="E13" s="1">
        <v>918070.56</v>
      </c>
      <c r="F13" s="1">
        <v>661962.75</v>
      </c>
      <c r="G13" s="1">
        <v>709228.55</v>
      </c>
      <c r="H13" s="1">
        <v>578870.61</v>
      </c>
      <c r="I13" s="1">
        <v>826220.37</v>
      </c>
      <c r="J13" s="1">
        <v>517932.65</v>
      </c>
      <c r="K13" s="1">
        <f t="shared" si="0"/>
        <v>-308287.71999999997</v>
      </c>
    </row>
    <row r="14" spans="1:11" x14ac:dyDescent="0.3">
      <c r="A14" t="s">
        <v>246</v>
      </c>
      <c r="B14" s="26" t="s">
        <v>260</v>
      </c>
      <c r="C14" s="1">
        <v>986053639.87</v>
      </c>
      <c r="D14" s="1">
        <v>822385564.09000003</v>
      </c>
      <c r="E14" s="1">
        <v>784976602.24000001</v>
      </c>
      <c r="F14" s="1">
        <v>779064491.98000002</v>
      </c>
      <c r="G14" s="1">
        <v>823977511.95000005</v>
      </c>
      <c r="H14" s="1">
        <v>849500806.5</v>
      </c>
      <c r="I14" s="1">
        <v>944927601.86000001</v>
      </c>
      <c r="J14" s="1">
        <v>856934715.75999999</v>
      </c>
      <c r="K14" s="1">
        <f t="shared" si="0"/>
        <v>-87992886.100000024</v>
      </c>
    </row>
    <row r="15" spans="1:11" x14ac:dyDescent="0.3">
      <c r="A15" t="s">
        <v>247</v>
      </c>
      <c r="B15" s="26" t="s">
        <v>260</v>
      </c>
      <c r="C15" s="1">
        <v>37921099.149999999</v>
      </c>
      <c r="D15" s="1">
        <v>36392464.530000001</v>
      </c>
      <c r="E15" s="1">
        <v>31574621.73</v>
      </c>
      <c r="F15" s="1">
        <v>33618571</v>
      </c>
      <c r="G15" s="1">
        <v>38109917.439999998</v>
      </c>
      <c r="H15" s="1">
        <v>28181851.949999999</v>
      </c>
      <c r="I15" s="1">
        <v>27375880.719999999</v>
      </c>
      <c r="J15" s="1">
        <v>22074247.420000002</v>
      </c>
      <c r="K15" s="1">
        <f t="shared" si="0"/>
        <v>-5301633.299999997</v>
      </c>
    </row>
    <row r="16" spans="1:11" x14ac:dyDescent="0.3">
      <c r="A16" t="s">
        <v>248</v>
      </c>
      <c r="B16" s="26" t="s">
        <v>260</v>
      </c>
      <c r="C16" s="1">
        <v>5697816.7699999996</v>
      </c>
      <c r="D16" s="1">
        <v>4704858.08</v>
      </c>
      <c r="E16" s="1">
        <v>11614173.359999999</v>
      </c>
      <c r="F16" s="1">
        <v>32020155.719999999</v>
      </c>
      <c r="G16" s="1">
        <v>42107164.57</v>
      </c>
      <c r="H16" s="1">
        <v>103550595.11</v>
      </c>
      <c r="I16" s="1">
        <v>1773705.81</v>
      </c>
      <c r="J16" s="1">
        <v>67181825.629999995</v>
      </c>
      <c r="K16" s="1">
        <f t="shared" si="0"/>
        <v>65408119.819999993</v>
      </c>
    </row>
    <row r="17" spans="1:15" x14ac:dyDescent="0.3">
      <c r="A17" t="s">
        <v>249</v>
      </c>
      <c r="B17" s="26" t="s">
        <v>260</v>
      </c>
      <c r="C17" s="1"/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f t="shared" si="0"/>
        <v>0</v>
      </c>
    </row>
    <row r="18" spans="1:15" x14ac:dyDescent="0.3">
      <c r="A18" t="s">
        <v>250</v>
      </c>
      <c r="B18" s="26" t="s">
        <v>260</v>
      </c>
      <c r="C18" s="1">
        <v>1939328.85</v>
      </c>
      <c r="D18" s="1">
        <v>5163539.25</v>
      </c>
      <c r="E18" s="1">
        <v>4163843.35</v>
      </c>
      <c r="F18" s="1">
        <v>6641704.8399999999</v>
      </c>
      <c r="G18" s="1">
        <v>1000000</v>
      </c>
      <c r="H18" s="1">
        <v>19502148.789999999</v>
      </c>
      <c r="I18" s="1">
        <v>34425758.740000002</v>
      </c>
      <c r="J18" s="1">
        <v>2485530.09</v>
      </c>
      <c r="K18" s="1">
        <f t="shared" si="0"/>
        <v>-31940228.650000002</v>
      </c>
    </row>
    <row r="19" spans="1:15" x14ac:dyDescent="0.3">
      <c r="A19" t="s">
        <v>13</v>
      </c>
      <c r="B19" s="26" t="s">
        <v>260</v>
      </c>
      <c r="C19" s="1">
        <v>2130127.33</v>
      </c>
      <c r="D19" s="1">
        <v>0</v>
      </c>
      <c r="E19" s="1">
        <v>3895482.53</v>
      </c>
      <c r="F19" s="1">
        <v>22126738.460000001</v>
      </c>
      <c r="G19" s="1">
        <v>44117690.219999999</v>
      </c>
      <c r="H19" s="1">
        <v>9581929.8399999999</v>
      </c>
      <c r="I19" s="1">
        <v>17742347.190000001</v>
      </c>
      <c r="J19" s="1">
        <v>16854872.469999999</v>
      </c>
      <c r="K19" s="1">
        <f t="shared" si="0"/>
        <v>-887474.72000000253</v>
      </c>
    </row>
    <row r="20" spans="1:15" x14ac:dyDescent="0.3">
      <c r="A20" s="32" t="s">
        <v>251</v>
      </c>
      <c r="B20" s="33" t="s">
        <v>260</v>
      </c>
      <c r="C20" s="34">
        <v>3354323.34</v>
      </c>
      <c r="D20" s="34">
        <v>18203492.719999999</v>
      </c>
      <c r="E20" s="34">
        <v>11062577.189999999</v>
      </c>
      <c r="F20" s="34">
        <v>16622945.470000001</v>
      </c>
      <c r="G20" s="34">
        <v>17078307.859999999</v>
      </c>
      <c r="H20" s="1">
        <v>19019381.25</v>
      </c>
      <c r="I20" s="1">
        <v>21682472.239999998</v>
      </c>
      <c r="J20" s="1">
        <v>26968156.420000002</v>
      </c>
      <c r="K20" s="1">
        <f t="shared" si="0"/>
        <v>5285684.1800000034</v>
      </c>
    </row>
    <row r="21" spans="1:15" x14ac:dyDescent="0.3">
      <c r="A21" s="35" t="s">
        <v>264</v>
      </c>
      <c r="B21" s="36" t="s">
        <v>260</v>
      </c>
      <c r="C21" s="94">
        <f>SUM(C11:C20)</f>
        <v>1332185438.3399999</v>
      </c>
      <c r="D21" s="94">
        <f t="shared" ref="D21:E21" si="5">SUM(D11:D20)</f>
        <v>1045795230.45</v>
      </c>
      <c r="E21" s="94">
        <f t="shared" si="5"/>
        <v>1023196451.4300001</v>
      </c>
      <c r="F21" s="94">
        <f t="shared" ref="F21:J21" si="6">SUM(F11:F20)</f>
        <v>1069185071.8800001</v>
      </c>
      <c r="G21" s="94">
        <f t="shared" ref="G21:I21" si="7">SUM(G11:G20)</f>
        <v>1144966503.6499999</v>
      </c>
      <c r="H21" s="94">
        <f t="shared" si="7"/>
        <v>1188276075.6499999</v>
      </c>
      <c r="I21" s="94">
        <f t="shared" si="7"/>
        <v>1233003586.8800001</v>
      </c>
      <c r="J21" s="94">
        <f t="shared" si="6"/>
        <v>1199871311.0100002</v>
      </c>
      <c r="K21" s="11">
        <f t="shared" si="0"/>
        <v>-33132275.869999886</v>
      </c>
    </row>
    <row r="22" spans="1:15" x14ac:dyDescent="0.3">
      <c r="A22" t="s">
        <v>252</v>
      </c>
      <c r="B22" s="26" t="s">
        <v>259</v>
      </c>
      <c r="C22" s="1">
        <v>215800.63</v>
      </c>
      <c r="D22" s="1">
        <v>11503302.32</v>
      </c>
      <c r="E22" s="1">
        <v>2561040.4700000002</v>
      </c>
      <c r="F22" s="1">
        <v>4295219.04</v>
      </c>
      <c r="G22" s="1">
        <v>1134351.1599999999</v>
      </c>
      <c r="H22" s="1">
        <v>1650229.42</v>
      </c>
      <c r="I22" s="1">
        <v>3343319.09</v>
      </c>
      <c r="J22" s="1">
        <v>3974990.45</v>
      </c>
      <c r="K22" s="1">
        <f t="shared" si="0"/>
        <v>631671.36000000034</v>
      </c>
    </row>
    <row r="23" spans="1:15" x14ac:dyDescent="0.3">
      <c r="A23" t="s">
        <v>253</v>
      </c>
      <c r="B23" s="26" t="s">
        <v>260</v>
      </c>
      <c r="C23" s="1">
        <v>16280127.550000001</v>
      </c>
      <c r="D23" s="1">
        <v>19513437.16</v>
      </c>
      <c r="E23" s="1">
        <v>16831426.030000001</v>
      </c>
      <c r="F23" s="1">
        <v>12313019.800000001</v>
      </c>
      <c r="G23" s="1">
        <v>14464717.07</v>
      </c>
      <c r="H23" s="1">
        <v>13245772.869999999</v>
      </c>
      <c r="I23" s="1">
        <v>11894542</v>
      </c>
      <c r="J23" s="1">
        <v>13892698.42</v>
      </c>
      <c r="K23" s="1">
        <f t="shared" si="0"/>
        <v>1998156.42</v>
      </c>
    </row>
    <row r="24" spans="1:15" x14ac:dyDescent="0.3">
      <c r="A24" t="s">
        <v>254</v>
      </c>
      <c r="B24" s="26" t="s">
        <v>259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-5035673.8</v>
      </c>
      <c r="I24" s="1">
        <v>-1540825.02</v>
      </c>
      <c r="J24" s="1">
        <v>-29492185</v>
      </c>
      <c r="K24" s="1">
        <f t="shared" si="0"/>
        <v>-27951359.98</v>
      </c>
    </row>
    <row r="25" spans="1:15" x14ac:dyDescent="0.3">
      <c r="A25" t="s">
        <v>255</v>
      </c>
      <c r="B25" s="26" t="s">
        <v>259</v>
      </c>
      <c r="C25" s="1">
        <v>25960141.25</v>
      </c>
      <c r="D25" s="1">
        <v>1038002.18</v>
      </c>
      <c r="E25" s="1">
        <v>4865888.2300000004</v>
      </c>
      <c r="F25" s="1">
        <v>5611635.6900000004</v>
      </c>
      <c r="G25" s="1">
        <v>20504598.760000002</v>
      </c>
      <c r="H25" s="1">
        <v>20269478.82</v>
      </c>
      <c r="I25" s="1">
        <v>62349692.659999996</v>
      </c>
      <c r="J25" s="1">
        <v>16924871.879999999</v>
      </c>
      <c r="K25" s="1">
        <f t="shared" si="0"/>
        <v>-45424820.780000001</v>
      </c>
    </row>
    <row r="26" spans="1:15" x14ac:dyDescent="0.3">
      <c r="A26" t="s">
        <v>256</v>
      </c>
      <c r="B26" s="26" t="s">
        <v>260</v>
      </c>
      <c r="C26" s="1">
        <v>268364588.56</v>
      </c>
      <c r="D26" s="1">
        <v>87606515.109999999</v>
      </c>
      <c r="E26" s="1">
        <v>16793970.989999998</v>
      </c>
      <c r="F26" s="1">
        <v>47615414.899999999</v>
      </c>
      <c r="G26" s="1">
        <v>20536227.109999999</v>
      </c>
      <c r="H26" s="1">
        <v>21534812.879999999</v>
      </c>
      <c r="I26" s="1">
        <v>6738791.9900000002</v>
      </c>
      <c r="J26" s="1">
        <v>41649978.130000003</v>
      </c>
      <c r="K26" s="1">
        <f t="shared" si="0"/>
        <v>34911186.140000001</v>
      </c>
    </row>
    <row r="27" spans="1:15" x14ac:dyDescent="0.3">
      <c r="A27" t="s">
        <v>257</v>
      </c>
      <c r="B27" s="26" t="s">
        <v>260</v>
      </c>
      <c r="C27" s="1">
        <v>429480.84</v>
      </c>
      <c r="D27" s="1">
        <v>2615929.42</v>
      </c>
      <c r="E27" s="1">
        <v>2832658.81</v>
      </c>
      <c r="F27" s="1">
        <v>2830187.24</v>
      </c>
      <c r="G27" s="1">
        <v>2747600.67</v>
      </c>
      <c r="H27" s="1">
        <v>2264984.92</v>
      </c>
      <c r="I27" s="1">
        <v>2031072.69</v>
      </c>
      <c r="J27" s="1">
        <v>1885736.11</v>
      </c>
      <c r="K27" s="1">
        <f t="shared" si="0"/>
        <v>-145336.57999999984</v>
      </c>
    </row>
    <row r="28" spans="1:15" x14ac:dyDescent="0.3">
      <c r="A28" s="10" t="s">
        <v>258</v>
      </c>
      <c r="B28" s="36" t="s">
        <v>261</v>
      </c>
      <c r="C28" s="37">
        <f>C10-C21+C22-C23+C24+C25-C26-C27</f>
        <v>-497694735.55999976</v>
      </c>
      <c r="D28" s="37">
        <f t="shared" ref="D28:E28" si="8">D10-D21+D22-D23+D24+D25-D26-D27</f>
        <v>-87914178.130000055</v>
      </c>
      <c r="E28" s="37">
        <f t="shared" si="8"/>
        <v>5419746.6700000707</v>
      </c>
      <c r="F28" s="37">
        <f t="shared" ref="F28:J28" si="9">F10-F21+F22-F23+F24+F25-F26-F27</f>
        <v>-110799881.6000001</v>
      </c>
      <c r="G28" s="37">
        <f t="shared" ref="G28:I28" si="10">G10-G21+G22-G23+G24+G25-G26-G27</f>
        <v>-105929853.83999996</v>
      </c>
      <c r="H28" s="37">
        <f t="shared" si="10"/>
        <v>-105371527.53999995</v>
      </c>
      <c r="I28" s="37">
        <f t="shared" si="10"/>
        <v>-31046418.20999999</v>
      </c>
      <c r="J28" s="37">
        <f t="shared" si="9"/>
        <v>-48752102.870000198</v>
      </c>
      <c r="K28" s="37">
        <f t="shared" si="0"/>
        <v>-17705684.660000209</v>
      </c>
    </row>
    <row r="29" spans="1:15" x14ac:dyDescent="0.3">
      <c r="A29" s="72" t="s">
        <v>368</v>
      </c>
      <c r="B29" s="109"/>
      <c r="C29" s="110">
        <f>C10-SUM(C11:C15)+C17</f>
        <v>-225674884.20000005</v>
      </c>
      <c r="D29" s="110">
        <f t="shared" ref="D29:J29" si="11">D10-SUM(D11:D15)+D17</f>
        <v>37352289.110000014</v>
      </c>
      <c r="E29" s="110">
        <f t="shared" si="11"/>
        <v>65186950.230000138</v>
      </c>
      <c r="F29" s="110">
        <f t="shared" si="11"/>
        <v>19463430.100000024</v>
      </c>
      <c r="G29" s="110">
        <f t="shared" ref="G29" si="12">G10-SUM(G11:G15)+G17</f>
        <v>14482903.73999989</v>
      </c>
      <c r="H29" s="110">
        <f t="shared" ref="H29" si="13">H10-SUM(H11:H15)+H17</f>
        <v>66444063.679999828</v>
      </c>
      <c r="I29" s="110">
        <f t="shared" ref="I29" si="14">I10-SUM(I11:I15)+I17</f>
        <v>1090085.7200000286</v>
      </c>
      <c r="J29" s="110">
        <f t="shared" si="11"/>
        <v>130759017.06999993</v>
      </c>
      <c r="K29" s="110">
        <f t="shared" si="0"/>
        <v>129668931.3499999</v>
      </c>
      <c r="M29" s="110"/>
      <c r="N29" s="110"/>
      <c r="O29" s="110"/>
    </row>
  </sheetData>
  <conditionalFormatting sqref="C28:E28">
    <cfRule type="cellIs" dxfId="178" priority="46" operator="greaterThan">
      <formula>0</formula>
    </cfRule>
  </conditionalFormatting>
  <conditionalFormatting sqref="C28:E28">
    <cfRule type="cellIs" dxfId="177" priority="43" operator="greaterThan">
      <formula>0</formula>
    </cfRule>
  </conditionalFormatting>
  <conditionalFormatting sqref="J28">
    <cfRule type="cellIs" dxfId="176" priority="32" operator="greaterThan">
      <formula>0</formula>
    </cfRule>
  </conditionalFormatting>
  <conditionalFormatting sqref="J28">
    <cfRule type="cellIs" dxfId="175" priority="31" operator="greaterThan">
      <formula>0</formula>
    </cfRule>
  </conditionalFormatting>
  <conditionalFormatting sqref="F28">
    <cfRule type="cellIs" dxfId="174" priority="29" operator="greaterThan">
      <formula>0</formula>
    </cfRule>
  </conditionalFormatting>
  <conditionalFormatting sqref="F28">
    <cfRule type="cellIs" dxfId="173" priority="28" operator="greaterThan">
      <formula>0</formula>
    </cfRule>
  </conditionalFormatting>
  <conditionalFormatting sqref="C29:F29 M29:O29 J29">
    <cfRule type="cellIs" dxfId="172" priority="27" operator="greaterThan">
      <formula>0</formula>
    </cfRule>
  </conditionalFormatting>
  <conditionalFormatting sqref="C29:F29 M29:N29 J29">
    <cfRule type="cellIs" dxfId="171" priority="26" operator="greaterThan">
      <formula>0</formula>
    </cfRule>
  </conditionalFormatting>
  <conditionalFormatting sqref="C29:F29 M29:N29 J29">
    <cfRule type="cellIs" dxfId="170" priority="25" operator="greaterThan">
      <formula>0</formula>
    </cfRule>
  </conditionalFormatting>
  <conditionalFormatting sqref="C29:F29 M29:N29 J29">
    <cfRule type="cellIs" dxfId="169" priority="24" operator="greaterThan">
      <formula>0</formula>
    </cfRule>
  </conditionalFormatting>
  <conditionalFormatting sqref="G28">
    <cfRule type="cellIs" dxfId="168" priority="22" operator="greaterThan">
      <formula>0</formula>
    </cfRule>
  </conditionalFormatting>
  <conditionalFormatting sqref="G28">
    <cfRule type="cellIs" dxfId="167" priority="21" operator="greaterThan">
      <formula>0</formula>
    </cfRule>
  </conditionalFormatting>
  <conditionalFormatting sqref="G29">
    <cfRule type="cellIs" dxfId="166" priority="20" operator="greaterThan">
      <formula>0</formula>
    </cfRule>
  </conditionalFormatting>
  <conditionalFormatting sqref="G29">
    <cfRule type="cellIs" dxfId="165" priority="19" operator="greaterThan">
      <formula>0</formula>
    </cfRule>
  </conditionalFormatting>
  <conditionalFormatting sqref="G29">
    <cfRule type="cellIs" dxfId="164" priority="18" operator="greaterThan">
      <formula>0</formula>
    </cfRule>
  </conditionalFormatting>
  <conditionalFormatting sqref="G29">
    <cfRule type="cellIs" dxfId="163" priority="17" operator="greaterThan">
      <formula>0</formula>
    </cfRule>
  </conditionalFormatting>
  <conditionalFormatting sqref="H28">
    <cfRule type="cellIs" dxfId="162" priority="16" operator="greaterThan">
      <formula>0</formula>
    </cfRule>
  </conditionalFormatting>
  <conditionalFormatting sqref="H28">
    <cfRule type="cellIs" dxfId="161" priority="15" operator="greaterThan">
      <formula>0</formula>
    </cfRule>
  </conditionalFormatting>
  <conditionalFormatting sqref="H29">
    <cfRule type="cellIs" dxfId="160" priority="14" operator="greaterThan">
      <formula>0</formula>
    </cfRule>
  </conditionalFormatting>
  <conditionalFormatting sqref="H29">
    <cfRule type="cellIs" dxfId="159" priority="13" operator="greaterThan">
      <formula>0</formula>
    </cfRule>
  </conditionalFormatting>
  <conditionalFormatting sqref="H29">
    <cfRule type="cellIs" dxfId="158" priority="12" operator="greaterThan">
      <formula>0</formula>
    </cfRule>
  </conditionalFormatting>
  <conditionalFormatting sqref="H29">
    <cfRule type="cellIs" dxfId="157" priority="11" operator="greaterThan">
      <formula>0</formula>
    </cfRule>
  </conditionalFormatting>
  <conditionalFormatting sqref="I28">
    <cfRule type="cellIs" dxfId="156" priority="8" operator="greaterThan">
      <formula>0</formula>
    </cfRule>
  </conditionalFormatting>
  <conditionalFormatting sqref="I28">
    <cfRule type="cellIs" dxfId="155" priority="7" operator="greaterThan">
      <formula>0</formula>
    </cfRule>
  </conditionalFormatting>
  <conditionalFormatting sqref="I29">
    <cfRule type="cellIs" dxfId="154" priority="6" operator="greaterThan">
      <formula>0</formula>
    </cfRule>
  </conditionalFormatting>
  <conditionalFormatting sqref="I29">
    <cfRule type="cellIs" dxfId="153" priority="5" operator="greaterThan">
      <formula>0</formula>
    </cfRule>
  </conditionalFormatting>
  <conditionalFormatting sqref="I29">
    <cfRule type="cellIs" dxfId="152" priority="4" operator="greaterThan">
      <formula>0</formula>
    </cfRule>
  </conditionalFormatting>
  <conditionalFormatting sqref="I29">
    <cfRule type="cellIs" dxfId="151" priority="3" operator="greaterThan">
      <formula>0</formula>
    </cfRule>
  </conditionalFormatting>
  <conditionalFormatting sqref="K28">
    <cfRule type="cellIs" dxfId="150" priority="2" operator="greaterThan">
      <formula>0</formula>
    </cfRule>
  </conditionalFormatting>
  <conditionalFormatting sqref="K29">
    <cfRule type="cellIs" dxfId="14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workbookViewId="0">
      <selection activeCell="J1" sqref="J1:J16"/>
    </sheetView>
  </sheetViews>
  <sheetFormatPr defaultRowHeight="14.4" x14ac:dyDescent="0.3"/>
  <cols>
    <col min="1" max="1" width="50.6640625" bestFit="1" customWidth="1"/>
    <col min="2" max="9" width="13.33203125" bestFit="1" customWidth="1"/>
    <col min="10" max="10" width="12.33203125" bestFit="1" customWidth="1"/>
  </cols>
  <sheetData>
    <row r="1" spans="1:11" x14ac:dyDescent="0.3">
      <c r="A1" s="41"/>
      <c r="B1" s="42">
        <v>2016</v>
      </c>
      <c r="C1" s="42">
        <v>2017</v>
      </c>
      <c r="D1" s="42">
        <v>2018</v>
      </c>
      <c r="E1" s="42">
        <v>2019</v>
      </c>
      <c r="F1" s="42">
        <v>2020</v>
      </c>
      <c r="G1" s="42">
        <v>2021</v>
      </c>
      <c r="H1" s="42">
        <v>2022</v>
      </c>
      <c r="I1" s="42">
        <v>2023</v>
      </c>
      <c r="J1" s="42" t="s">
        <v>265</v>
      </c>
    </row>
    <row r="2" spans="1:11" x14ac:dyDescent="0.3">
      <c r="A2" s="71" t="s">
        <v>342</v>
      </c>
      <c r="B2" s="64">
        <f>Conto_economico!C10</f>
        <v>1093388957.8500001</v>
      </c>
      <c r="C2" s="64">
        <f>Conto_economico!D10</f>
        <v>1055075629.51</v>
      </c>
      <c r="D2" s="64">
        <f>Conto_economico!E10</f>
        <v>1057647325.2300001</v>
      </c>
      <c r="E2" s="64">
        <f>Conto_economico!F10</f>
        <v>1011236957.49</v>
      </c>
      <c r="F2" s="64">
        <f>Conto_economico!G10</f>
        <v>1055146244.7399999</v>
      </c>
      <c r="G2" s="64">
        <f>Conto_economico!H10</f>
        <v>1103066084.3399999</v>
      </c>
      <c r="H2" s="64">
        <f>Conto_economico!I10</f>
        <v>1158469388.6200001</v>
      </c>
      <c r="I2" s="64">
        <f>Conto_economico!J10</f>
        <v>1217139943.47</v>
      </c>
      <c r="J2" s="64">
        <f t="shared" ref="J2:J16" si="0">I2-H2</f>
        <v>58670554.849999905</v>
      </c>
    </row>
    <row r="3" spans="1:11" x14ac:dyDescent="0.3">
      <c r="A3" s="71" t="s">
        <v>337</v>
      </c>
      <c r="B3" s="64">
        <f>Conto_economico!C2</f>
        <v>703641667.25999999</v>
      </c>
      <c r="C3" s="64">
        <f>Conto_economico!D2</f>
        <v>701516470.74000001</v>
      </c>
      <c r="D3" s="64">
        <f>Conto_economico!E2</f>
        <v>703323047.37</v>
      </c>
      <c r="E3" s="64">
        <f>Conto_economico!F2</f>
        <v>737055708.62</v>
      </c>
      <c r="F3" s="64">
        <f>Conto_economico!G2</f>
        <v>720067642.24000001</v>
      </c>
      <c r="G3" s="64">
        <f>Conto_economico!H2</f>
        <v>750860894.85000002</v>
      </c>
      <c r="H3" s="64">
        <f>Conto_economico!I2</f>
        <v>782401146.38</v>
      </c>
      <c r="I3" s="64">
        <f>Conto_economico!J2</f>
        <v>783292324.88</v>
      </c>
      <c r="J3" s="64">
        <f t="shared" si="0"/>
        <v>891178.5</v>
      </c>
    </row>
    <row r="4" spans="1:11" x14ac:dyDescent="0.3">
      <c r="A4" s="71" t="s">
        <v>338</v>
      </c>
      <c r="B4" s="64">
        <f>Conto_economico!C4</f>
        <v>378210448.45999998</v>
      </c>
      <c r="C4" s="64">
        <f>Conto_economico!D4</f>
        <v>340455894.24000001</v>
      </c>
      <c r="D4" s="64">
        <f>Conto_economico!E4</f>
        <v>336249043.79000002</v>
      </c>
      <c r="E4" s="64">
        <f>Conto_economico!F4</f>
        <v>263322481.41999999</v>
      </c>
      <c r="F4" s="64">
        <f>Conto_economico!G4</f>
        <v>321514601.29000002</v>
      </c>
      <c r="G4" s="64">
        <f>Conto_economico!H4</f>
        <v>340624050.73000002</v>
      </c>
      <c r="H4" s="64">
        <f>Conto_economico!I4</f>
        <v>371077867.47000003</v>
      </c>
      <c r="I4" s="64">
        <f>Conto_economico!J4</f>
        <v>427041822.58999997</v>
      </c>
      <c r="J4" s="64">
        <f t="shared" si="0"/>
        <v>55963955.119999945</v>
      </c>
    </row>
    <row r="5" spans="1:11" x14ac:dyDescent="0.3">
      <c r="A5" s="71" t="s">
        <v>343</v>
      </c>
      <c r="B5" s="65">
        <f>Conto_economico!C21</f>
        <v>1332185438.3399999</v>
      </c>
      <c r="C5" s="65">
        <f>Conto_economico!D21</f>
        <v>1045795230.45</v>
      </c>
      <c r="D5" s="65">
        <f>Conto_economico!E21</f>
        <v>1023196451.4300001</v>
      </c>
      <c r="E5" s="65">
        <f>Conto_economico!F21</f>
        <v>1069185071.8800001</v>
      </c>
      <c r="F5" s="65">
        <f>Conto_economico!G21</f>
        <v>1144966503.6499999</v>
      </c>
      <c r="G5" s="65">
        <f>Conto_economico!H21</f>
        <v>1188276075.6499999</v>
      </c>
      <c r="H5" s="65">
        <f>Conto_economico!I21</f>
        <v>1233003586.8800001</v>
      </c>
      <c r="I5" s="65">
        <f>Conto_economico!J21</f>
        <v>1199871311.0100002</v>
      </c>
      <c r="J5" s="64">
        <f t="shared" si="0"/>
        <v>-33132275.869999886</v>
      </c>
    </row>
    <row r="6" spans="1:11" x14ac:dyDescent="0.3">
      <c r="A6" s="71" t="s">
        <v>339</v>
      </c>
      <c r="B6" s="64">
        <f>Conto_economico!C12</f>
        <v>291162263.95999998</v>
      </c>
      <c r="C6" s="64">
        <f>Conto_economico!D12</f>
        <v>157803461.5</v>
      </c>
      <c r="D6" s="64">
        <f>Conto_economico!E12</f>
        <v>174597983.33000001</v>
      </c>
      <c r="E6" s="64">
        <f>Conto_economico!F12</f>
        <v>177966956.84999999</v>
      </c>
      <c r="F6" s="64">
        <f>Conto_economico!G12</f>
        <v>177402314.59</v>
      </c>
      <c r="G6" s="64">
        <f>Conto_economico!H12</f>
        <v>157782276.68000001</v>
      </c>
      <c r="H6" s="64">
        <f>Conto_economico!I12</f>
        <v>183198139.80000001</v>
      </c>
      <c r="I6" s="64">
        <f>Conto_economico!J12</f>
        <v>206596106.90000001</v>
      </c>
      <c r="J6" s="64">
        <f t="shared" si="0"/>
        <v>23397967.099999994</v>
      </c>
    </row>
    <row r="7" spans="1:11" x14ac:dyDescent="0.3">
      <c r="A7" s="71" t="s">
        <v>340</v>
      </c>
      <c r="B7" s="64">
        <f>Conto_economico!C15</f>
        <v>37921099.149999999</v>
      </c>
      <c r="C7" s="64">
        <f>Conto_economico!D15</f>
        <v>36392464.530000001</v>
      </c>
      <c r="D7" s="64">
        <f>Conto_economico!E15</f>
        <v>31574621.73</v>
      </c>
      <c r="E7" s="64">
        <f>Conto_economico!F15</f>
        <v>33618571</v>
      </c>
      <c r="F7" s="64">
        <f>Conto_economico!G15</f>
        <v>38109917.439999998</v>
      </c>
      <c r="G7" s="64">
        <f>Conto_economico!H15</f>
        <v>28181851.949999999</v>
      </c>
      <c r="H7" s="64">
        <f>Conto_economico!I15</f>
        <v>27375880.719999999</v>
      </c>
      <c r="I7" s="64">
        <f>Conto_economico!J15</f>
        <v>22074247.420000002</v>
      </c>
      <c r="J7" s="64">
        <f t="shared" si="0"/>
        <v>-5301633.299999997</v>
      </c>
    </row>
    <row r="8" spans="1:11" x14ac:dyDescent="0.3">
      <c r="A8" s="71" t="s">
        <v>341</v>
      </c>
      <c r="B8" s="64">
        <f>Conto_economico!C16</f>
        <v>5697816.7699999996</v>
      </c>
      <c r="C8" s="64">
        <f>Conto_economico!D16</f>
        <v>4704858.08</v>
      </c>
      <c r="D8" s="64">
        <f>Conto_economico!E16</f>
        <v>11614173.359999999</v>
      </c>
      <c r="E8" s="64">
        <f>Conto_economico!F16</f>
        <v>32020155.719999999</v>
      </c>
      <c r="F8" s="64">
        <f>Conto_economico!G16</f>
        <v>42107164.57</v>
      </c>
      <c r="G8" s="64">
        <f>Conto_economico!H16</f>
        <v>103550595.11</v>
      </c>
      <c r="H8" s="64">
        <f>Conto_economico!I16</f>
        <v>1773705.81</v>
      </c>
      <c r="I8" s="64">
        <f>Conto_economico!J16</f>
        <v>67181825.629999995</v>
      </c>
      <c r="J8" s="64">
        <f t="shared" si="0"/>
        <v>65408119.819999993</v>
      </c>
    </row>
    <row r="9" spans="1:11" x14ac:dyDescent="0.3">
      <c r="A9" s="47" t="s">
        <v>368</v>
      </c>
      <c r="B9" s="66">
        <f>Conto_economico!C$29</f>
        <v>-225674884.20000005</v>
      </c>
      <c r="C9" s="66">
        <f>Conto_economico!D$29</f>
        <v>37352289.110000014</v>
      </c>
      <c r="D9" s="66">
        <f>Conto_economico!E$29</f>
        <v>65186950.230000138</v>
      </c>
      <c r="E9" s="66">
        <f>Conto_economico!F$29</f>
        <v>19463430.100000024</v>
      </c>
      <c r="F9" s="66">
        <f>Conto_economico!G$29</f>
        <v>14482903.73999989</v>
      </c>
      <c r="G9" s="66">
        <f>Conto_economico!H$29</f>
        <v>66444063.679999828</v>
      </c>
      <c r="H9" s="66">
        <f>Conto_economico!I$29</f>
        <v>1090085.7200000286</v>
      </c>
      <c r="I9" s="66">
        <f>Conto_economico!J$29</f>
        <v>130759017.06999993</v>
      </c>
      <c r="J9" s="66">
        <f t="shared" si="0"/>
        <v>129668931.3499999</v>
      </c>
      <c r="K9" s="66"/>
    </row>
    <row r="10" spans="1:11" x14ac:dyDescent="0.3">
      <c r="A10" s="47" t="s">
        <v>305</v>
      </c>
      <c r="B10" s="66">
        <f t="shared" ref="B10:D10" si="1">B2-B5</f>
        <v>-238796480.48999977</v>
      </c>
      <c r="C10" s="66">
        <f t="shared" si="1"/>
        <v>9280399.0599999428</v>
      </c>
      <c r="D10" s="66">
        <f t="shared" si="1"/>
        <v>34450873.800000072</v>
      </c>
      <c r="E10" s="66">
        <f t="shared" ref="E10:I10" si="2">E2-E5</f>
        <v>-57948114.390000105</v>
      </c>
      <c r="F10" s="66">
        <f t="shared" ref="F10:H10" si="3">F2-F5</f>
        <v>-89820258.909999967</v>
      </c>
      <c r="G10" s="66">
        <f t="shared" si="3"/>
        <v>-85209991.309999943</v>
      </c>
      <c r="H10" s="66">
        <f t="shared" si="3"/>
        <v>-74534198.25999999</v>
      </c>
      <c r="I10" s="66">
        <f t="shared" si="2"/>
        <v>17268632.4599998</v>
      </c>
      <c r="J10" s="66">
        <f t="shared" si="0"/>
        <v>91802830.71999979</v>
      </c>
    </row>
    <row r="11" spans="1:11" x14ac:dyDescent="0.3">
      <c r="A11" s="71" t="s">
        <v>306</v>
      </c>
      <c r="B11" s="64">
        <f>Conto_economico!C22-Conto_economico!C23</f>
        <v>-16064326.92</v>
      </c>
      <c r="C11" s="64">
        <f>Conto_economico!D22-Conto_economico!D23</f>
        <v>-8010134.8399999999</v>
      </c>
      <c r="D11" s="64">
        <f>Conto_economico!E22-Conto_economico!E23</f>
        <v>-14270385.560000001</v>
      </c>
      <c r="E11" s="64">
        <f>Conto_economico!F22-Conto_economico!F23</f>
        <v>-8017800.7600000007</v>
      </c>
      <c r="F11" s="64">
        <f>Conto_economico!G22-Conto_economico!G23</f>
        <v>-13330365.91</v>
      </c>
      <c r="G11" s="64">
        <f>Conto_economico!H22-Conto_economico!H23</f>
        <v>-11595543.449999999</v>
      </c>
      <c r="H11" s="64">
        <f>Conto_economico!I22-Conto_economico!I23</f>
        <v>-8551222.9100000001</v>
      </c>
      <c r="I11" s="64">
        <f>Conto_economico!J22-Conto_economico!J23</f>
        <v>-9917707.9699999988</v>
      </c>
      <c r="J11" s="64">
        <f t="shared" si="0"/>
        <v>-1366485.0599999987</v>
      </c>
    </row>
    <row r="12" spans="1:11" x14ac:dyDescent="0.3">
      <c r="A12" s="71" t="s">
        <v>307</v>
      </c>
      <c r="B12" s="65">
        <f>Conto_economico!C25-Conto_economico!C26</f>
        <v>-242404447.31</v>
      </c>
      <c r="C12" s="65">
        <f>Conto_economico!D25-Conto_economico!D26</f>
        <v>-86568512.929999992</v>
      </c>
      <c r="D12" s="65">
        <f>Conto_economico!E25-Conto_economico!E26</f>
        <v>-11928082.759999998</v>
      </c>
      <c r="E12" s="65">
        <f>Conto_economico!F25-Conto_economico!F26</f>
        <v>-42003779.210000001</v>
      </c>
      <c r="F12" s="65">
        <f>Conto_economico!G25-Conto_economico!G26</f>
        <v>-31628.349999997765</v>
      </c>
      <c r="G12" s="65">
        <f>Conto_economico!H25-Conto_economico!H26</f>
        <v>-1265334.0599999987</v>
      </c>
      <c r="H12" s="65">
        <f>Conto_economico!I25-Conto_economico!I26</f>
        <v>55610900.669999994</v>
      </c>
      <c r="I12" s="65">
        <f>Conto_economico!J25-Conto_economico!J26</f>
        <v>-24725106.250000004</v>
      </c>
      <c r="J12" s="64">
        <f t="shared" si="0"/>
        <v>-80336006.920000002</v>
      </c>
    </row>
    <row r="13" spans="1:11" x14ac:dyDescent="0.3">
      <c r="A13" s="71" t="s">
        <v>254</v>
      </c>
      <c r="B13" s="65">
        <f>Conto_economico!C24</f>
        <v>0</v>
      </c>
      <c r="C13" s="65">
        <f>Conto_economico!D24</f>
        <v>0</v>
      </c>
      <c r="D13" s="65">
        <f>Conto_economico!E24</f>
        <v>0</v>
      </c>
      <c r="E13" s="65">
        <f>Conto_economico!F24</f>
        <v>0</v>
      </c>
      <c r="F13" s="65">
        <f>Conto_economico!G24</f>
        <v>0</v>
      </c>
      <c r="G13" s="65">
        <f>Conto_economico!H24</f>
        <v>-5035673.8</v>
      </c>
      <c r="H13" s="65">
        <f>Conto_economico!I24</f>
        <v>-1540825.02</v>
      </c>
      <c r="I13" s="65">
        <f>Conto_economico!J24</f>
        <v>-29492185</v>
      </c>
      <c r="J13" s="64">
        <f t="shared" si="0"/>
        <v>-27951359.98</v>
      </c>
    </row>
    <row r="14" spans="1:11" x14ac:dyDescent="0.3">
      <c r="A14" s="47" t="s">
        <v>308</v>
      </c>
      <c r="B14" s="66">
        <f t="shared" ref="B14:D14" si="4">SUM(B10:B13)</f>
        <v>-497265254.71999979</v>
      </c>
      <c r="C14" s="66">
        <f t="shared" si="4"/>
        <v>-85298248.710000053</v>
      </c>
      <c r="D14" s="66">
        <f t="shared" si="4"/>
        <v>8252405.4800000712</v>
      </c>
      <c r="E14" s="66">
        <f t="shared" ref="E14:I14" si="5">SUM(E10:E13)</f>
        <v>-107969694.3600001</v>
      </c>
      <c r="F14" s="66">
        <f t="shared" ref="F14:H14" si="6">SUM(F10:F13)</f>
        <v>-103182253.16999996</v>
      </c>
      <c r="G14" s="66">
        <f t="shared" si="6"/>
        <v>-103106542.61999995</v>
      </c>
      <c r="H14" s="66">
        <f t="shared" si="6"/>
        <v>-29015345.519999992</v>
      </c>
      <c r="I14" s="66">
        <f t="shared" si="5"/>
        <v>-46866366.760000199</v>
      </c>
      <c r="J14" s="66">
        <f t="shared" si="0"/>
        <v>-17851021.240000207</v>
      </c>
    </row>
    <row r="15" spans="1:11" x14ac:dyDescent="0.3">
      <c r="A15" s="71" t="s">
        <v>257</v>
      </c>
      <c r="B15" s="64">
        <f>Conto_economico!C27</f>
        <v>429480.84</v>
      </c>
      <c r="C15" s="64">
        <f>Conto_economico!D27</f>
        <v>2615929.42</v>
      </c>
      <c r="D15" s="64">
        <f>Conto_economico!E27</f>
        <v>2832658.81</v>
      </c>
      <c r="E15" s="64">
        <f>Conto_economico!F27</f>
        <v>2830187.24</v>
      </c>
      <c r="F15" s="64">
        <f>Conto_economico!G27</f>
        <v>2747600.67</v>
      </c>
      <c r="G15" s="64">
        <f>Conto_economico!H27</f>
        <v>2264984.92</v>
      </c>
      <c r="H15" s="64">
        <f>Conto_economico!I27</f>
        <v>2031072.69</v>
      </c>
      <c r="I15" s="64">
        <f>Conto_economico!J27</f>
        <v>1885736.11</v>
      </c>
      <c r="J15" s="64">
        <f t="shared" si="0"/>
        <v>-145336.57999999984</v>
      </c>
    </row>
    <row r="16" spans="1:11" x14ac:dyDescent="0.3">
      <c r="A16" s="70" t="s">
        <v>258</v>
      </c>
      <c r="B16" s="67">
        <f t="shared" ref="B16:D16" si="7">B14-B15</f>
        <v>-497694735.55999976</v>
      </c>
      <c r="C16" s="67">
        <f t="shared" si="7"/>
        <v>-87914178.130000055</v>
      </c>
      <c r="D16" s="67">
        <f t="shared" si="7"/>
        <v>5419746.6700000707</v>
      </c>
      <c r="E16" s="67">
        <f t="shared" ref="E16:I16" si="8">E14-E15</f>
        <v>-110799881.6000001</v>
      </c>
      <c r="F16" s="67">
        <f t="shared" ref="F16:H16" si="9">F14-F15</f>
        <v>-105929853.83999996</v>
      </c>
      <c r="G16" s="67">
        <f t="shared" si="9"/>
        <v>-105371527.53999995</v>
      </c>
      <c r="H16" s="67">
        <f t="shared" si="9"/>
        <v>-31046418.209999993</v>
      </c>
      <c r="I16" s="67">
        <f t="shared" si="8"/>
        <v>-48752102.870000198</v>
      </c>
      <c r="J16" s="67">
        <f t="shared" si="0"/>
        <v>-17705684.660000205</v>
      </c>
    </row>
  </sheetData>
  <conditionalFormatting sqref="B16:D16">
    <cfRule type="cellIs" dxfId="148" priority="34" operator="greaterThan">
      <formula>0</formula>
    </cfRule>
  </conditionalFormatting>
  <conditionalFormatting sqref="B10:D10 B14:D14">
    <cfRule type="cellIs" dxfId="147" priority="33" operator="lessThan">
      <formula>0</formula>
    </cfRule>
  </conditionalFormatting>
  <conditionalFormatting sqref="I16">
    <cfRule type="cellIs" dxfId="146" priority="21" operator="greaterThan">
      <formula>0</formula>
    </cfRule>
  </conditionalFormatting>
  <conditionalFormatting sqref="I10 I14">
    <cfRule type="cellIs" dxfId="145" priority="20" operator="lessThan">
      <formula>0</formula>
    </cfRule>
  </conditionalFormatting>
  <conditionalFormatting sqref="E16">
    <cfRule type="cellIs" dxfId="144" priority="17" operator="greaterThan">
      <formula>0</formula>
    </cfRule>
  </conditionalFormatting>
  <conditionalFormatting sqref="E10 E14">
    <cfRule type="cellIs" dxfId="143" priority="16" operator="lessThan">
      <formula>0</formula>
    </cfRule>
  </conditionalFormatting>
  <conditionalFormatting sqref="K9">
    <cfRule type="cellIs" dxfId="142" priority="15" operator="lessThan">
      <formula>0</formula>
    </cfRule>
  </conditionalFormatting>
  <conditionalFormatting sqref="B9:E9 I9">
    <cfRule type="cellIs" dxfId="141" priority="14" operator="lessThan">
      <formula>0</formula>
    </cfRule>
  </conditionalFormatting>
  <conditionalFormatting sqref="F16">
    <cfRule type="cellIs" dxfId="140" priority="13" operator="greaterThan">
      <formula>0</formula>
    </cfRule>
  </conditionalFormatting>
  <conditionalFormatting sqref="F10 F14">
    <cfRule type="cellIs" dxfId="139" priority="12" operator="lessThan">
      <formula>0</formula>
    </cfRule>
  </conditionalFormatting>
  <conditionalFormatting sqref="F9">
    <cfRule type="cellIs" dxfId="138" priority="11" operator="lessThan">
      <formula>0</formula>
    </cfRule>
  </conditionalFormatting>
  <conditionalFormatting sqref="G16">
    <cfRule type="cellIs" dxfId="137" priority="10" operator="greaterThan">
      <formula>0</formula>
    </cfRule>
  </conditionalFormatting>
  <conditionalFormatting sqref="G10 G14">
    <cfRule type="cellIs" dxfId="136" priority="9" operator="lessThan">
      <formula>0</formula>
    </cfRule>
  </conditionalFormatting>
  <conditionalFormatting sqref="G9">
    <cfRule type="cellIs" dxfId="135" priority="8" operator="lessThan">
      <formula>0</formula>
    </cfRule>
  </conditionalFormatting>
  <conditionalFormatting sqref="H16">
    <cfRule type="cellIs" dxfId="134" priority="5" operator="greaterThan">
      <formula>0</formula>
    </cfRule>
  </conditionalFormatting>
  <conditionalFormatting sqref="H10 H14">
    <cfRule type="cellIs" dxfId="133" priority="4" operator="lessThan">
      <formula>0</formula>
    </cfRule>
  </conditionalFormatting>
  <conditionalFormatting sqref="H9">
    <cfRule type="cellIs" dxfId="132" priority="3" operator="lessThan">
      <formula>0</formula>
    </cfRule>
  </conditionalFormatting>
  <conditionalFormatting sqref="J16">
    <cfRule type="cellIs" dxfId="131" priority="2" operator="greaterThan">
      <formula>0</formula>
    </cfRule>
  </conditionalFormatting>
  <conditionalFormatting sqref="J14 J9:J10">
    <cfRule type="cellIs" dxfId="13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topLeftCell="A7" workbookViewId="0">
      <selection activeCell="I2" sqref="I2:I30"/>
    </sheetView>
  </sheetViews>
  <sheetFormatPr defaultRowHeight="14.4" x14ac:dyDescent="0.3"/>
  <cols>
    <col min="1" max="1" width="51.6640625" style="32" bestFit="1" customWidth="1"/>
    <col min="2" max="5" width="13.88671875" bestFit="1" customWidth="1"/>
    <col min="6" max="6" width="11.77734375" bestFit="1" customWidth="1"/>
    <col min="7" max="8" width="13.88671875" bestFit="1" customWidth="1"/>
    <col min="9" max="9" width="15.33203125" bestFit="1" customWidth="1"/>
    <col min="10" max="10" width="12.6640625" bestFit="1" customWidth="1"/>
    <col min="11" max="11" width="13.6640625" bestFit="1" customWidth="1"/>
  </cols>
  <sheetData>
    <row r="1" spans="1:11" x14ac:dyDescent="0.3">
      <c r="A1" s="73"/>
      <c r="B1" s="96">
        <v>2016</v>
      </c>
      <c r="C1" s="69">
        <v>2017</v>
      </c>
      <c r="D1" s="69">
        <v>2018</v>
      </c>
      <c r="E1" s="69">
        <v>2019</v>
      </c>
      <c r="F1" s="69">
        <v>2020</v>
      </c>
      <c r="G1" s="69">
        <v>2021</v>
      </c>
      <c r="H1" s="69">
        <v>2022</v>
      </c>
      <c r="I1" s="69">
        <v>2023</v>
      </c>
    </row>
    <row r="2" spans="1:11" x14ac:dyDescent="0.3">
      <c r="A2" s="32" t="s">
        <v>212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</row>
    <row r="3" spans="1:11" x14ac:dyDescent="0.3">
      <c r="A3" s="32" t="s">
        <v>213</v>
      </c>
      <c r="B3" s="1">
        <v>10752948</v>
      </c>
      <c r="C3" s="1">
        <v>25103383.710000001</v>
      </c>
      <c r="D3" s="1">
        <v>20084161.710000001</v>
      </c>
      <c r="E3" s="1">
        <v>4910930.42</v>
      </c>
      <c r="F3" s="1">
        <v>4328043.9400000004</v>
      </c>
      <c r="G3" s="1">
        <v>4472867.68</v>
      </c>
      <c r="H3" s="1">
        <v>3710417.64</v>
      </c>
      <c r="I3" s="1">
        <v>4805423.41</v>
      </c>
    </row>
    <row r="4" spans="1:11" x14ac:dyDescent="0.3">
      <c r="A4" s="32" t="s">
        <v>214</v>
      </c>
      <c r="B4" s="1">
        <v>64763016.030000001</v>
      </c>
      <c r="C4" s="1">
        <v>29232832.620000001</v>
      </c>
      <c r="D4" s="1">
        <v>28050731.43</v>
      </c>
      <c r="E4" s="1">
        <v>86386830.290000007</v>
      </c>
      <c r="F4" s="1">
        <v>86173724.299999997</v>
      </c>
      <c r="G4" s="1">
        <v>100110623.93000001</v>
      </c>
      <c r="H4" s="1">
        <v>101028399.81</v>
      </c>
      <c r="I4" s="1">
        <v>119450169.06999999</v>
      </c>
    </row>
    <row r="5" spans="1:11" x14ac:dyDescent="0.3">
      <c r="A5" s="32" t="s">
        <v>228</v>
      </c>
      <c r="B5" s="1">
        <v>43428676.009999998</v>
      </c>
      <c r="C5" s="1">
        <v>237745516.33000001</v>
      </c>
      <c r="D5" s="1">
        <v>239982280.33000001</v>
      </c>
      <c r="E5" s="1">
        <v>243898710.59</v>
      </c>
      <c r="F5" s="1">
        <v>243993402.59</v>
      </c>
      <c r="G5" s="1">
        <v>245891986.53</v>
      </c>
      <c r="H5" s="1">
        <v>246494548.03</v>
      </c>
      <c r="I5" s="1">
        <v>217623740.88999999</v>
      </c>
    </row>
    <row r="6" spans="1:11" x14ac:dyDescent="0.3">
      <c r="A6" s="32" t="s">
        <v>229</v>
      </c>
      <c r="B6" s="1">
        <v>0</v>
      </c>
      <c r="C6" s="1">
        <v>1637500</v>
      </c>
      <c r="D6" s="1">
        <v>3275000</v>
      </c>
      <c r="E6" s="1">
        <v>4912500</v>
      </c>
      <c r="F6" s="1">
        <v>4912500</v>
      </c>
      <c r="G6" s="1">
        <v>0</v>
      </c>
      <c r="H6" s="1">
        <v>0</v>
      </c>
      <c r="I6" s="1">
        <v>0</v>
      </c>
    </row>
    <row r="7" spans="1:11" x14ac:dyDescent="0.3">
      <c r="A7" s="32" t="s">
        <v>230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11" x14ac:dyDescent="0.3">
      <c r="A8" s="32" t="s">
        <v>231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11" x14ac:dyDescent="0.3">
      <c r="A9" s="32" t="s">
        <v>215</v>
      </c>
      <c r="B9" s="1">
        <v>664321530.95000005</v>
      </c>
      <c r="C9" s="1">
        <v>596422404.61000001</v>
      </c>
      <c r="D9" s="1">
        <v>743160898.71000004</v>
      </c>
      <c r="E9" s="1">
        <v>698238907.37</v>
      </c>
      <c r="F9" s="1">
        <v>534706171.20999998</v>
      </c>
      <c r="G9" s="1">
        <v>644425088.27999997</v>
      </c>
      <c r="H9" s="1">
        <v>854121826.22000003</v>
      </c>
      <c r="I9" s="1">
        <v>845498390.97000003</v>
      </c>
    </row>
    <row r="10" spans="1:11" x14ac:dyDescent="0.3">
      <c r="A10" s="99" t="s">
        <v>359</v>
      </c>
      <c r="B10" s="1">
        <v>131728300.09999999</v>
      </c>
      <c r="C10" s="1">
        <v>121243296.31999999</v>
      </c>
      <c r="D10" s="1">
        <v>130142519.64</v>
      </c>
      <c r="E10" s="1">
        <v>322679974.69</v>
      </c>
      <c r="F10" s="1">
        <v>252795698.69999999</v>
      </c>
      <c r="G10" s="1">
        <v>275114202.14999998</v>
      </c>
      <c r="H10" s="1">
        <v>297743388.52999997</v>
      </c>
      <c r="I10" s="1">
        <v>312390345.67000002</v>
      </c>
    </row>
    <row r="11" spans="1:11" x14ac:dyDescent="0.3">
      <c r="A11" s="99" t="s">
        <v>365</v>
      </c>
      <c r="B11" s="1">
        <v>314699375.35000002</v>
      </c>
      <c r="C11" s="1">
        <v>234870330.41</v>
      </c>
      <c r="D11" s="1">
        <v>228839744.06</v>
      </c>
      <c r="E11" s="1">
        <v>213991495.47</v>
      </c>
      <c r="F11" s="1">
        <v>104903042.36</v>
      </c>
      <c r="G11" s="1">
        <v>208635127.53</v>
      </c>
      <c r="H11" s="1">
        <v>341082676.80000001</v>
      </c>
      <c r="I11" s="1">
        <v>317783431.87</v>
      </c>
    </row>
    <row r="12" spans="1:11" x14ac:dyDescent="0.3">
      <c r="A12" s="32" t="s">
        <v>232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11" x14ac:dyDescent="0.3">
      <c r="A13" s="32" t="s">
        <v>216</v>
      </c>
      <c r="B13" s="1">
        <v>250933842.5</v>
      </c>
      <c r="C13" s="1">
        <v>127101570.34</v>
      </c>
      <c r="D13" s="1">
        <v>57018021.619999997</v>
      </c>
      <c r="E13" s="1">
        <v>50373026.939999998</v>
      </c>
      <c r="F13" s="1">
        <v>66561386.740000002</v>
      </c>
      <c r="G13" s="1">
        <v>44066012.210000001</v>
      </c>
      <c r="H13" s="1">
        <v>91306257.709999993</v>
      </c>
      <c r="I13" s="1">
        <v>129568825.05</v>
      </c>
    </row>
    <row r="14" spans="1:11" x14ac:dyDescent="0.3">
      <c r="A14" s="32" t="s">
        <v>217</v>
      </c>
      <c r="B14" s="1">
        <v>0</v>
      </c>
      <c r="C14" s="1">
        <v>0</v>
      </c>
      <c r="D14" s="1">
        <v>2642.83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11" x14ac:dyDescent="0.3">
      <c r="A15" s="10" t="s">
        <v>218</v>
      </c>
      <c r="B15" s="11">
        <f>SUM(B2:B9)+SUM(B12:B14)</f>
        <v>1034200013.49</v>
      </c>
      <c r="C15" s="11">
        <f t="shared" ref="C15:D15" si="0">SUM(C2:C9)+SUM(C12:C14)</f>
        <v>1017243207.61</v>
      </c>
      <c r="D15" s="11">
        <f t="shared" si="0"/>
        <v>1091573736.6300001</v>
      </c>
      <c r="E15" s="11">
        <f t="shared" ref="E15:I15" si="1">SUM(E2:E9)+SUM(E12:E14)</f>
        <v>1088720905.6100001</v>
      </c>
      <c r="F15" s="11">
        <f t="shared" ref="F15" si="2">SUM(F2:F9)+SUM(F12:F14)</f>
        <v>940675228.77999997</v>
      </c>
      <c r="G15" s="11">
        <f t="shared" ref="G15" si="3">SUM(G2:G9)+SUM(G12:G14)</f>
        <v>1038966578.63</v>
      </c>
      <c r="H15" s="11">
        <f t="shared" ref="H15" si="4">SUM(H2:H9)+SUM(H12:H14)</f>
        <v>1296661449.4100001</v>
      </c>
      <c r="I15" s="11">
        <f t="shared" si="1"/>
        <v>1316946549.3900001</v>
      </c>
    </row>
    <row r="16" spans="1:11" x14ac:dyDescent="0.3">
      <c r="A16" s="32" t="s">
        <v>219</v>
      </c>
      <c r="B16" s="1">
        <v>330504128.68000001</v>
      </c>
      <c r="C16" s="1">
        <v>482045906</v>
      </c>
      <c r="D16" s="1">
        <v>482045906</v>
      </c>
      <c r="E16" s="1">
        <v>460559001.85000002</v>
      </c>
      <c r="F16" s="1">
        <v>355632085.63999999</v>
      </c>
      <c r="G16" s="1">
        <v>288017649.52999997</v>
      </c>
      <c r="H16" s="1">
        <v>322977951.64999998</v>
      </c>
      <c r="I16" s="1">
        <v>322977951.64999998</v>
      </c>
      <c r="K16" s="98"/>
    </row>
    <row r="17" spans="1:11" x14ac:dyDescent="0.3">
      <c r="A17" s="32" t="s">
        <v>220</v>
      </c>
      <c r="B17" s="1">
        <v>0</v>
      </c>
      <c r="C17" s="1">
        <v>-497694735.56</v>
      </c>
      <c r="D17" s="1">
        <v>-585610239.24000001</v>
      </c>
      <c r="E17" s="1">
        <v>-518460364.81999999</v>
      </c>
      <c r="F17" s="1">
        <v>-627965106.21000004</v>
      </c>
      <c r="G17" s="1">
        <v>72921923.5</v>
      </c>
      <c r="H17" s="1">
        <v>75065310.019999996</v>
      </c>
      <c r="I17" s="1">
        <v>75686687.879999995</v>
      </c>
    </row>
    <row r="18" spans="1:11" x14ac:dyDescent="0.3">
      <c r="A18" s="32" t="s">
        <v>221</v>
      </c>
      <c r="B18" s="1">
        <v>-497694735.56</v>
      </c>
      <c r="C18" s="1">
        <v>-87915503.680000007</v>
      </c>
      <c r="D18" s="1">
        <v>5419746.6699999999</v>
      </c>
      <c r="E18" s="1">
        <v>-91760937.689999998</v>
      </c>
      <c r="F18" s="1">
        <v>-105929853.8</v>
      </c>
      <c r="G18" s="1">
        <v>-105371527.54000001</v>
      </c>
      <c r="H18" s="1">
        <v>-31046418.210000001</v>
      </c>
      <c r="I18" s="1">
        <v>-48752102.869999997</v>
      </c>
    </row>
    <row r="19" spans="1:11" x14ac:dyDescent="0.3">
      <c r="A19" s="32" t="s">
        <v>369</v>
      </c>
      <c r="B19" s="1"/>
      <c r="C19" s="1"/>
      <c r="D19" s="1"/>
      <c r="E19" s="1"/>
      <c r="F19" s="1"/>
      <c r="G19" s="1">
        <v>-105929853.8</v>
      </c>
      <c r="H19" s="1">
        <v>-201719451.53999999</v>
      </c>
      <c r="I19" s="1">
        <v>-232765869.69999999</v>
      </c>
    </row>
    <row r="20" spans="1:11" x14ac:dyDescent="0.3">
      <c r="A20" s="32" t="s">
        <v>370</v>
      </c>
      <c r="B20" s="1"/>
      <c r="C20" s="1"/>
      <c r="D20" s="1"/>
      <c r="E20" s="1"/>
      <c r="F20" s="1"/>
      <c r="G20" s="1">
        <v>-695244645</v>
      </c>
      <c r="H20" s="1">
        <v>-695244645.07000005</v>
      </c>
      <c r="I20" s="1">
        <v>-677502297.79999995</v>
      </c>
    </row>
    <row r="21" spans="1:11" x14ac:dyDescent="0.3">
      <c r="A21" s="32" t="s">
        <v>222</v>
      </c>
      <c r="B21" s="1">
        <v>337160381.87</v>
      </c>
      <c r="C21" s="1">
        <v>334974133.49000001</v>
      </c>
      <c r="D21" s="1">
        <v>331735911.24000001</v>
      </c>
      <c r="E21" s="1">
        <v>396370151.64999998</v>
      </c>
      <c r="F21" s="1">
        <v>403447954.66000003</v>
      </c>
      <c r="G21" s="1">
        <v>516739305.48000002</v>
      </c>
      <c r="H21" s="1">
        <v>559325481.57000005</v>
      </c>
      <c r="I21" s="1">
        <v>571059191.77999997</v>
      </c>
    </row>
    <row r="22" spans="1:11" x14ac:dyDescent="0.3">
      <c r="A22" s="32" t="s">
        <v>209</v>
      </c>
      <c r="B22" s="1">
        <v>394975334.74000001</v>
      </c>
      <c r="C22" s="1">
        <v>307048118.74000001</v>
      </c>
      <c r="D22" s="1">
        <v>362995815.66000003</v>
      </c>
      <c r="E22" s="1">
        <v>431618573.87</v>
      </c>
      <c r="F22" s="1">
        <v>546695107.80999994</v>
      </c>
      <c r="G22" s="1">
        <v>484214944.81999999</v>
      </c>
      <c r="H22" s="1">
        <v>460804434.06</v>
      </c>
      <c r="I22" s="1">
        <v>437201609.89999998</v>
      </c>
      <c r="K22" s="98"/>
    </row>
    <row r="23" spans="1:11" x14ac:dyDescent="0.3">
      <c r="A23" s="32" t="s">
        <v>223</v>
      </c>
      <c r="B23" s="1">
        <v>101895443.43000001</v>
      </c>
      <c r="C23" s="1">
        <v>50900444.770000003</v>
      </c>
      <c r="D23" s="1">
        <v>43746232.659999996</v>
      </c>
      <c r="E23" s="1">
        <v>18125179.559999999</v>
      </c>
      <c r="F23" s="1">
        <v>21598553.829999998</v>
      </c>
      <c r="G23" s="1">
        <v>40618918.880000003</v>
      </c>
      <c r="H23" s="1">
        <v>65478291.439999998</v>
      </c>
      <c r="I23" s="1">
        <v>42141094.020000003</v>
      </c>
    </row>
    <row r="24" spans="1:11" x14ac:dyDescent="0.3">
      <c r="A24" s="32" t="s">
        <v>224</v>
      </c>
      <c r="B24" s="1">
        <v>347435257.69999999</v>
      </c>
      <c r="C24" s="1">
        <v>265610027.31</v>
      </c>
      <c r="D24" s="1">
        <v>349934785.81999999</v>
      </c>
      <c r="E24" s="1">
        <v>371197743.85000002</v>
      </c>
      <c r="F24" s="1">
        <v>304808891.48000002</v>
      </c>
      <c r="G24" s="1">
        <v>344943217.29000002</v>
      </c>
      <c r="H24" s="1">
        <v>506657658.12</v>
      </c>
      <c r="I24" s="1">
        <v>534340344.77999997</v>
      </c>
    </row>
    <row r="25" spans="1:11" x14ac:dyDescent="0.3">
      <c r="A25" s="99" t="s">
        <v>360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11" x14ac:dyDescent="0.3">
      <c r="A26" s="99" t="s">
        <v>361</v>
      </c>
      <c r="B26" s="1">
        <v>345909254.70999998</v>
      </c>
      <c r="C26" s="1">
        <v>245216597.43000001</v>
      </c>
      <c r="D26" s="1">
        <v>317136865.64999998</v>
      </c>
      <c r="E26" s="1">
        <v>352129604.37</v>
      </c>
      <c r="F26" s="1">
        <v>271571435.91000003</v>
      </c>
      <c r="G26" s="1">
        <v>280599416.55000001</v>
      </c>
      <c r="H26" s="1">
        <v>444430803.26999998</v>
      </c>
      <c r="I26" s="1">
        <v>488722623.27999997</v>
      </c>
    </row>
    <row r="27" spans="1:11" x14ac:dyDescent="0.3">
      <c r="A27" s="32" t="s">
        <v>225</v>
      </c>
      <c r="B27" s="1">
        <v>19924202.629999999</v>
      </c>
      <c r="C27" s="1">
        <v>162274816.53999999</v>
      </c>
      <c r="D27" s="1">
        <v>100562271.62</v>
      </c>
      <c r="E27" s="1">
        <v>20395206.800000001</v>
      </c>
      <c r="F27" s="1">
        <v>18635084.16</v>
      </c>
      <c r="G27" s="1">
        <v>145989976.34</v>
      </c>
      <c r="H27" s="1">
        <v>156048607.59</v>
      </c>
      <c r="I27" s="1">
        <v>213812863.56999999</v>
      </c>
      <c r="J27" s="1"/>
      <c r="K27" s="1"/>
    </row>
    <row r="28" spans="1:11" x14ac:dyDescent="0.3">
      <c r="A28" s="32" t="s">
        <v>226</v>
      </c>
      <c r="B28" s="1">
        <v>0</v>
      </c>
      <c r="C28" s="1">
        <v>0</v>
      </c>
      <c r="D28" s="1">
        <v>743306.2</v>
      </c>
      <c r="E28" s="1">
        <v>676350.54</v>
      </c>
      <c r="F28" s="1">
        <v>23752511.210000001</v>
      </c>
      <c r="G28" s="1">
        <v>52066669.240000002</v>
      </c>
      <c r="H28" s="1">
        <v>78314229.780000001</v>
      </c>
      <c r="I28" s="1">
        <v>78747076.180000007</v>
      </c>
    </row>
    <row r="29" spans="1:11" x14ac:dyDescent="0.3">
      <c r="A29" s="72" t="s">
        <v>227</v>
      </c>
      <c r="B29" s="3">
        <f t="shared" ref="B29" si="5">SUM(B16:B28)-B25-B26</f>
        <v>1034200013.4900002</v>
      </c>
      <c r="C29" s="3">
        <f t="shared" ref="C29" si="6">SUM(C16:C28)-C25-C26</f>
        <v>1017243207.6099999</v>
      </c>
      <c r="D29" s="3">
        <f t="shared" ref="D29:I29" si="7">SUM(D16:D28)-D25-D26</f>
        <v>1091573736.6300001</v>
      </c>
      <c r="E29" s="3">
        <f t="shared" si="7"/>
        <v>1088720905.6099997</v>
      </c>
      <c r="F29" s="3">
        <f t="shared" si="7"/>
        <v>940675228.77999997</v>
      </c>
      <c r="G29" s="3">
        <f t="shared" si="7"/>
        <v>1038966578.74</v>
      </c>
      <c r="H29" s="3">
        <f t="shared" si="7"/>
        <v>1296661449.4099998</v>
      </c>
      <c r="I29" s="3">
        <f t="shared" si="7"/>
        <v>1316946549.3900001</v>
      </c>
    </row>
    <row r="30" spans="1:11" x14ac:dyDescent="0.3">
      <c r="A30" s="10" t="s">
        <v>266</v>
      </c>
      <c r="B30" s="11">
        <f t="shared" ref="B30" si="8">B16+B17+B18</f>
        <v>-167190606.88</v>
      </c>
      <c r="C30" s="11">
        <f>C16+C17+C18</f>
        <v>-103564333.24000001</v>
      </c>
      <c r="D30" s="11">
        <f>D16+D17+D18</f>
        <v>-98144586.570000008</v>
      </c>
      <c r="E30" s="11">
        <f>E16+E17+E18</f>
        <v>-149662300.65999997</v>
      </c>
      <c r="F30" s="11">
        <f>SUM(F16:F20)</f>
        <v>-378262874.37000006</v>
      </c>
      <c r="G30" s="11">
        <f>SUM(G16:G20)</f>
        <v>-545606453.31000006</v>
      </c>
      <c r="H30" s="11">
        <f>SUM(H16:H20)</f>
        <v>-529967253.1500001</v>
      </c>
      <c r="I30" s="11">
        <f>SUM(I16:I20)</f>
        <v>-560355630.83999991</v>
      </c>
    </row>
    <row r="31" spans="1:11" x14ac:dyDescent="0.3">
      <c r="D31" s="6">
        <f t="shared" ref="D31:I31" si="9">D30/D29*100</f>
        <v>-8.9911091918536226</v>
      </c>
      <c r="E31" s="6">
        <f t="shared" si="9"/>
        <v>-13.746617695023101</v>
      </c>
      <c r="F31" s="6">
        <f t="shared" si="9"/>
        <v>-40.211846001364847</v>
      </c>
      <c r="G31" s="6">
        <f t="shared" si="9"/>
        <v>-52.514341122664476</v>
      </c>
      <c r="H31" s="6">
        <f t="shared" si="9"/>
        <v>-40.871674976621158</v>
      </c>
      <c r="I31" s="6">
        <f t="shared" si="9"/>
        <v>-42.549610771944579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1"/>
  <sheetViews>
    <sheetView topLeftCell="A70" workbookViewId="0">
      <selection activeCell="K92" sqref="K92:K95"/>
    </sheetView>
  </sheetViews>
  <sheetFormatPr defaultRowHeight="14.4" x14ac:dyDescent="0.3"/>
  <cols>
    <col min="2" max="2" width="83.33203125" bestFit="1" customWidth="1"/>
    <col min="3" max="3" width="11.88671875" customWidth="1"/>
  </cols>
  <sheetData>
    <row r="1" spans="1:11" x14ac:dyDescent="0.3">
      <c r="A1" s="117" t="s">
        <v>210</v>
      </c>
      <c r="B1" s="117"/>
      <c r="C1" s="2" t="s">
        <v>211</v>
      </c>
      <c r="D1" s="97">
        <v>2016</v>
      </c>
      <c r="E1" s="97">
        <v>2017</v>
      </c>
      <c r="F1" s="97">
        <v>2018</v>
      </c>
      <c r="G1" s="97">
        <v>2019</v>
      </c>
      <c r="H1" s="97">
        <v>2020</v>
      </c>
      <c r="I1" s="97">
        <v>2021</v>
      </c>
      <c r="J1" s="97">
        <v>2022</v>
      </c>
      <c r="K1" s="97">
        <v>2023</v>
      </c>
    </row>
    <row r="2" spans="1:11" x14ac:dyDescent="0.3">
      <c r="A2" t="s">
        <v>77</v>
      </c>
    </row>
    <row r="3" spans="1:11" x14ac:dyDescent="0.3">
      <c r="A3" s="8" t="s">
        <v>78</v>
      </c>
      <c r="B3" s="8" t="s">
        <v>79</v>
      </c>
      <c r="C3" s="9">
        <v>48</v>
      </c>
      <c r="D3" s="7">
        <v>10</v>
      </c>
      <c r="E3" s="7">
        <v>10</v>
      </c>
      <c r="F3" s="7">
        <v>10</v>
      </c>
      <c r="G3" s="7">
        <v>9.15</v>
      </c>
      <c r="H3" s="7">
        <v>9.11</v>
      </c>
      <c r="I3" s="7">
        <v>18.7</v>
      </c>
      <c r="J3" s="7">
        <v>6.6</v>
      </c>
      <c r="K3" s="7">
        <v>5.735305159526435</v>
      </c>
    </row>
    <row r="4" spans="1:11" x14ac:dyDescent="0.3">
      <c r="A4" t="s">
        <v>80</v>
      </c>
      <c r="D4" s="7"/>
      <c r="E4" s="7"/>
      <c r="F4" s="7"/>
      <c r="G4" s="7"/>
      <c r="H4" s="7"/>
      <c r="I4" s="7"/>
      <c r="J4" s="7"/>
      <c r="K4" s="7"/>
    </row>
    <row r="5" spans="1:11" x14ac:dyDescent="0.3">
      <c r="A5" t="s">
        <v>81</v>
      </c>
      <c r="B5" t="s">
        <v>82</v>
      </c>
      <c r="D5" s="7">
        <v>110.79</v>
      </c>
      <c r="E5" s="7">
        <v>100</v>
      </c>
      <c r="F5" s="7">
        <v>102.31</v>
      </c>
      <c r="G5" s="7">
        <v>98.54</v>
      </c>
      <c r="H5" s="7">
        <v>105.08</v>
      </c>
      <c r="I5" s="7">
        <v>99.24</v>
      </c>
      <c r="J5" s="7">
        <v>105.93</v>
      </c>
      <c r="K5" s="7">
        <v>105.93</v>
      </c>
    </row>
    <row r="6" spans="1:11" x14ac:dyDescent="0.3">
      <c r="A6" t="s">
        <v>83</v>
      </c>
      <c r="B6" t="s">
        <v>84</v>
      </c>
      <c r="D6" s="7">
        <v>97.22</v>
      </c>
      <c r="E6" s="7">
        <v>96.38</v>
      </c>
      <c r="F6" s="7">
        <v>94.02</v>
      </c>
      <c r="G6" s="7">
        <v>94.72</v>
      </c>
      <c r="H6" s="7">
        <v>95.35</v>
      </c>
      <c r="I6" s="7">
        <v>95.11</v>
      </c>
      <c r="J6" s="7">
        <v>96.83</v>
      </c>
      <c r="K6" s="7">
        <v>96.83</v>
      </c>
    </row>
    <row r="7" spans="1:11" x14ac:dyDescent="0.3">
      <c r="A7" t="s">
        <v>85</v>
      </c>
      <c r="B7" t="s">
        <v>86</v>
      </c>
      <c r="D7" s="7">
        <v>76.89</v>
      </c>
      <c r="E7" s="7">
        <v>77.89</v>
      </c>
      <c r="F7" s="7">
        <v>38.81</v>
      </c>
      <c r="G7" s="7">
        <v>78.98</v>
      </c>
      <c r="H7" s="7">
        <v>78.53</v>
      </c>
      <c r="I7" s="7">
        <v>78.319999999999993</v>
      </c>
      <c r="J7" s="7">
        <v>80.45</v>
      </c>
      <c r="K7" s="7">
        <v>80.45</v>
      </c>
    </row>
    <row r="8" spans="1:11" x14ac:dyDescent="0.3">
      <c r="A8" t="s">
        <v>87</v>
      </c>
      <c r="B8" t="s">
        <v>88</v>
      </c>
      <c r="D8" s="7">
        <v>67.64</v>
      </c>
      <c r="E8" s="7">
        <v>74.739999999999995</v>
      </c>
      <c r="F8" s="7">
        <v>74.31</v>
      </c>
      <c r="G8" s="7">
        <v>76.13</v>
      </c>
      <c r="H8" s="7">
        <v>72.12</v>
      </c>
      <c r="I8" s="7">
        <v>75.27</v>
      </c>
      <c r="J8" s="7">
        <v>73.540000000000006</v>
      </c>
      <c r="K8" s="7">
        <v>73.540000000000006</v>
      </c>
    </row>
    <row r="9" spans="1:11" x14ac:dyDescent="0.3">
      <c r="A9" t="s">
        <v>89</v>
      </c>
      <c r="B9" t="s">
        <v>90</v>
      </c>
      <c r="D9" s="7">
        <v>108.17</v>
      </c>
      <c r="E9" s="7">
        <v>60.91</v>
      </c>
      <c r="F9" s="7">
        <v>69.63</v>
      </c>
      <c r="G9" s="7">
        <v>53.69</v>
      </c>
      <c r="H9" s="7">
        <v>74.040000000000006</v>
      </c>
      <c r="I9" s="7">
        <v>68.64</v>
      </c>
      <c r="J9" s="7">
        <v>65.83</v>
      </c>
      <c r="K9" s="7">
        <v>65.83</v>
      </c>
    </row>
    <row r="10" spans="1:11" x14ac:dyDescent="0.3">
      <c r="A10" t="s">
        <v>91</v>
      </c>
      <c r="B10" t="s">
        <v>92</v>
      </c>
      <c r="D10" s="7">
        <v>94.92</v>
      </c>
      <c r="E10" s="7">
        <v>64.87</v>
      </c>
      <c r="F10" s="7">
        <v>67.14</v>
      </c>
      <c r="G10" s="7">
        <v>54.4</v>
      </c>
      <c r="H10" s="7">
        <v>70.22</v>
      </c>
      <c r="I10" s="7">
        <v>67.02</v>
      </c>
      <c r="J10" s="7">
        <v>62.22</v>
      </c>
      <c r="K10" s="7">
        <v>62.22</v>
      </c>
    </row>
    <row r="11" spans="1:11" x14ac:dyDescent="0.3">
      <c r="A11" t="s">
        <v>93</v>
      </c>
      <c r="B11" t="s">
        <v>94</v>
      </c>
      <c r="D11" s="7">
        <v>71.47</v>
      </c>
      <c r="E11" s="7">
        <v>45</v>
      </c>
      <c r="F11" s="7">
        <v>51.52</v>
      </c>
      <c r="G11" s="7">
        <v>46.26</v>
      </c>
      <c r="H11" s="7">
        <v>52.17</v>
      </c>
      <c r="I11" s="7">
        <v>52.5</v>
      </c>
      <c r="J11" s="7">
        <v>51.31</v>
      </c>
      <c r="K11" s="7">
        <v>51.31</v>
      </c>
    </row>
    <row r="12" spans="1:11" x14ac:dyDescent="0.3">
      <c r="A12" s="8" t="s">
        <v>95</v>
      </c>
      <c r="B12" s="8" t="s">
        <v>96</v>
      </c>
      <c r="C12" s="9">
        <v>22</v>
      </c>
      <c r="D12" s="7">
        <v>62.72</v>
      </c>
      <c r="E12" s="7">
        <v>47.92</v>
      </c>
      <c r="F12" s="7">
        <v>49.81</v>
      </c>
      <c r="G12" s="7">
        <v>47.03</v>
      </c>
      <c r="H12" s="7">
        <v>49.62</v>
      </c>
      <c r="I12" s="7">
        <v>51.41</v>
      </c>
      <c r="J12" s="7">
        <v>48.49</v>
      </c>
      <c r="K12" s="7">
        <v>48.49</v>
      </c>
    </row>
    <row r="13" spans="1:11" x14ac:dyDescent="0.3">
      <c r="A13" t="s">
        <v>97</v>
      </c>
      <c r="D13" s="7"/>
      <c r="E13" s="7"/>
      <c r="F13" s="7"/>
      <c r="G13" s="7"/>
      <c r="H13" s="7"/>
      <c r="I13" s="7"/>
      <c r="J13" s="7"/>
      <c r="K13" s="7"/>
    </row>
    <row r="14" spans="1:11" x14ac:dyDescent="0.3">
      <c r="A14" t="s">
        <v>98</v>
      </c>
      <c r="B14" t="s">
        <v>99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x14ac:dyDescent="0.3">
      <c r="A15" s="8" t="s">
        <v>100</v>
      </c>
      <c r="B15" s="8" t="s">
        <v>101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x14ac:dyDescent="0.3">
      <c r="A16" t="s">
        <v>102</v>
      </c>
      <c r="D16" s="7"/>
      <c r="E16" s="7"/>
      <c r="F16" s="7"/>
      <c r="G16" s="7"/>
      <c r="H16" s="7"/>
      <c r="I16" s="7"/>
      <c r="J16" s="7"/>
      <c r="K16" s="7"/>
    </row>
    <row r="17" spans="1:11" x14ac:dyDescent="0.3">
      <c r="A17" t="s">
        <v>103</v>
      </c>
      <c r="B17" t="s">
        <v>104</v>
      </c>
      <c r="D17" s="7">
        <v>3.72</v>
      </c>
      <c r="E17" s="7">
        <v>2.75</v>
      </c>
      <c r="F17" s="7">
        <v>2.75</v>
      </c>
      <c r="G17" s="7">
        <v>2.75</v>
      </c>
      <c r="H17" s="7">
        <v>2.75</v>
      </c>
      <c r="I17" s="7">
        <v>3.8</v>
      </c>
      <c r="J17" s="7">
        <v>3.58</v>
      </c>
      <c r="K17" s="7">
        <v>2.4680237239820944</v>
      </c>
    </row>
    <row r="18" spans="1:11" x14ac:dyDescent="0.3">
      <c r="A18" t="s">
        <v>105</v>
      </c>
      <c r="B18" t="s">
        <v>106</v>
      </c>
      <c r="D18" s="7">
        <v>23.45</v>
      </c>
      <c r="E18" s="7">
        <v>22.4</v>
      </c>
      <c r="F18" s="7">
        <v>23.8</v>
      </c>
      <c r="G18" s="7">
        <v>28.32</v>
      </c>
      <c r="H18" s="7">
        <v>68.88</v>
      </c>
      <c r="I18" s="7">
        <v>24.73</v>
      </c>
      <c r="J18" s="7">
        <v>17.98</v>
      </c>
      <c r="K18" s="7">
        <v>17.98</v>
      </c>
    </row>
    <row r="19" spans="1:11" x14ac:dyDescent="0.3">
      <c r="A19" t="s">
        <v>107</v>
      </c>
      <c r="B19" t="s">
        <v>108</v>
      </c>
      <c r="D19" s="7">
        <v>34.49</v>
      </c>
      <c r="E19" s="7">
        <v>34.49</v>
      </c>
      <c r="F19" s="7">
        <v>34.49</v>
      </c>
      <c r="G19" s="7">
        <v>34.49</v>
      </c>
      <c r="H19" s="7">
        <v>34.49</v>
      </c>
      <c r="I19" s="7">
        <v>23.39</v>
      </c>
      <c r="J19" s="7">
        <v>0</v>
      </c>
      <c r="K19" s="7">
        <v>0</v>
      </c>
    </row>
    <row r="20" spans="1:11" x14ac:dyDescent="0.3">
      <c r="A20" t="s">
        <v>109</v>
      </c>
      <c r="B20" t="s">
        <v>110</v>
      </c>
      <c r="D20" s="7">
        <v>120.81780583090566</v>
      </c>
      <c r="E20" s="7">
        <v>110.97228820192689</v>
      </c>
      <c r="F20" s="7">
        <v>114.13552573035321</v>
      </c>
      <c r="G20" s="7">
        <v>121.29166243128475</v>
      </c>
      <c r="H20" s="7">
        <v>111.12658141330245</v>
      </c>
      <c r="I20" s="7">
        <v>103.32523731370671</v>
      </c>
      <c r="J20" s="7">
        <v>99.254606126989557</v>
      </c>
      <c r="K20" s="7">
        <v>83.438490138867863</v>
      </c>
    </row>
    <row r="21" spans="1:11" x14ac:dyDescent="0.3">
      <c r="A21" t="s">
        <v>111</v>
      </c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t="s">
        <v>112</v>
      </c>
      <c r="B22" t="s">
        <v>113</v>
      </c>
      <c r="D22" s="7">
        <v>1.55</v>
      </c>
      <c r="E22" s="7">
        <v>1.8</v>
      </c>
      <c r="F22" s="7">
        <v>1.76</v>
      </c>
      <c r="G22" s="7">
        <v>1.25</v>
      </c>
      <c r="H22" s="7">
        <v>1.5</v>
      </c>
      <c r="I22" s="7">
        <v>1.38</v>
      </c>
      <c r="J22" s="7">
        <v>0.22</v>
      </c>
      <c r="K22" s="7">
        <v>0.22</v>
      </c>
    </row>
    <row r="23" spans="1:11" x14ac:dyDescent="0.3">
      <c r="A23" t="s">
        <v>114</v>
      </c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t="s">
        <v>115</v>
      </c>
      <c r="B24" t="s">
        <v>116</v>
      </c>
      <c r="D24" s="7">
        <v>8.89</v>
      </c>
      <c r="E24" s="7">
        <v>12.8</v>
      </c>
      <c r="F24" s="7">
        <v>10.6</v>
      </c>
      <c r="G24" s="7">
        <v>13.69</v>
      </c>
      <c r="H24" s="7">
        <v>13.06</v>
      </c>
      <c r="I24" s="7">
        <v>1.3754593607946068</v>
      </c>
      <c r="J24" s="7">
        <v>1.1499999999999999</v>
      </c>
      <c r="K24" s="7">
        <v>1.2889335710671679</v>
      </c>
    </row>
    <row r="25" spans="1:11" x14ac:dyDescent="0.3">
      <c r="A25" t="s">
        <v>117</v>
      </c>
      <c r="B25" t="s">
        <v>118</v>
      </c>
      <c r="D25" s="7">
        <v>19.39</v>
      </c>
      <c r="E25" s="7">
        <v>20.329999999999998</v>
      </c>
      <c r="F25" s="7">
        <v>24.41</v>
      </c>
      <c r="G25" s="7">
        <v>35.590000000000003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3">
      <c r="A26" t="s">
        <v>119</v>
      </c>
      <c r="B26" t="s">
        <v>120</v>
      </c>
      <c r="D26" s="7">
        <v>0</v>
      </c>
      <c r="E26" s="7">
        <v>0</v>
      </c>
      <c r="F26" s="7">
        <v>0</v>
      </c>
      <c r="G26" s="7">
        <v>-2.57</v>
      </c>
      <c r="H26" s="7">
        <v>0</v>
      </c>
      <c r="I26" s="7">
        <v>0</v>
      </c>
      <c r="J26" s="7">
        <v>0.67</v>
      </c>
      <c r="K26" s="7">
        <v>0.67</v>
      </c>
    </row>
    <row r="27" spans="1:11" x14ac:dyDescent="0.3">
      <c r="A27" t="s">
        <v>121</v>
      </c>
      <c r="D27" s="7"/>
      <c r="E27" s="7">
        <v>0</v>
      </c>
      <c r="F27" s="7"/>
      <c r="G27" s="7"/>
      <c r="H27" s="7"/>
      <c r="I27" s="7"/>
      <c r="J27" s="7"/>
      <c r="K27" s="7"/>
    </row>
    <row r="28" spans="1:11" x14ac:dyDescent="0.3">
      <c r="A28" t="s">
        <v>122</v>
      </c>
      <c r="B28" t="s">
        <v>123</v>
      </c>
      <c r="D28" s="7">
        <v>0</v>
      </c>
      <c r="E28" s="7">
        <v>74.33</v>
      </c>
      <c r="F28" s="7">
        <v>16.573844190581994</v>
      </c>
      <c r="G28" s="7">
        <v>13.689464215782898</v>
      </c>
      <c r="H28" s="7">
        <v>13.063537789080396</v>
      </c>
      <c r="I28" s="7">
        <v>14.902251326208724</v>
      </c>
      <c r="J28" s="7">
        <v>17.859470154004406</v>
      </c>
      <c r="K28" s="7">
        <v>14.562120851341831</v>
      </c>
    </row>
    <row r="29" spans="1:11" x14ac:dyDescent="0.3">
      <c r="A29" t="s">
        <v>124</v>
      </c>
      <c r="B29" t="s">
        <v>125</v>
      </c>
      <c r="D29" s="7">
        <v>0</v>
      </c>
      <c r="E29" s="7">
        <v>0.87364320709681775</v>
      </c>
      <c r="F29" s="7">
        <v>2.4707356049634006</v>
      </c>
      <c r="G29" s="7">
        <v>15.372276934724644</v>
      </c>
      <c r="H29" s="7">
        <v>5.4640721958231842</v>
      </c>
      <c r="I29" s="7">
        <v>53.000441055543099</v>
      </c>
      <c r="J29" s="7">
        <v>12.65</v>
      </c>
      <c r="K29" s="7">
        <v>74.337552643168777</v>
      </c>
    </row>
    <row r="30" spans="1:11" x14ac:dyDescent="0.3">
      <c r="A30" t="s">
        <v>126</v>
      </c>
      <c r="B30" t="s">
        <v>127</v>
      </c>
      <c r="D30" s="7">
        <v>0</v>
      </c>
      <c r="E30" s="7">
        <v>572.28457830432694</v>
      </c>
      <c r="F30" s="7">
        <v>558.42710892342222</v>
      </c>
      <c r="G30" s="7">
        <v>444.43504341815071</v>
      </c>
      <c r="H30" s="7">
        <v>460.39952361937469</v>
      </c>
      <c r="I30" s="7">
        <v>493.32604548512705</v>
      </c>
      <c r="J30" s="7">
        <v>708.62</v>
      </c>
      <c r="K30" s="7">
        <v>503.82098232841082</v>
      </c>
    </row>
    <row r="31" spans="1:11" x14ac:dyDescent="0.3">
      <c r="A31" t="s">
        <v>128</v>
      </c>
      <c r="B31" t="s">
        <v>129</v>
      </c>
      <c r="D31" s="7">
        <v>0</v>
      </c>
      <c r="E31" s="7">
        <v>573.15822151142379</v>
      </c>
      <c r="F31" s="7">
        <v>560.89784452838558</v>
      </c>
      <c r="G31" s="7">
        <v>459.80732035287531</v>
      </c>
      <c r="H31" s="7">
        <v>465.86359581519793</v>
      </c>
      <c r="I31" s="7">
        <v>546.3264865406702</v>
      </c>
      <c r="J31" s="7">
        <v>721.27</v>
      </c>
      <c r="K31" s="7">
        <v>578.15853497157957</v>
      </c>
    </row>
    <row r="32" spans="1:11" x14ac:dyDescent="0.3">
      <c r="A32" t="s">
        <v>130</v>
      </c>
      <c r="B32" t="s">
        <v>131</v>
      </c>
      <c r="D32" s="7">
        <v>0</v>
      </c>
      <c r="E32" s="7">
        <v>17.638548931139571</v>
      </c>
      <c r="F32" s="7">
        <v>0</v>
      </c>
      <c r="G32" s="7">
        <v>37.31</v>
      </c>
      <c r="H32" s="7">
        <v>45.2</v>
      </c>
      <c r="I32" s="7">
        <v>66.89</v>
      </c>
      <c r="J32" s="7">
        <v>4.66</v>
      </c>
      <c r="K32" s="7">
        <v>56.695530336053857</v>
      </c>
    </row>
    <row r="33" spans="1:11" x14ac:dyDescent="0.3">
      <c r="A33" t="s">
        <v>132</v>
      </c>
      <c r="B33" t="s">
        <v>133</v>
      </c>
      <c r="D33" s="7">
        <v>0</v>
      </c>
      <c r="E33" s="7">
        <v>0</v>
      </c>
      <c r="F33" s="7">
        <v>0</v>
      </c>
      <c r="G33" s="7">
        <v>100</v>
      </c>
      <c r="H33" s="7">
        <v>100</v>
      </c>
      <c r="I33" s="7">
        <v>100</v>
      </c>
      <c r="J33" s="7">
        <v>0</v>
      </c>
      <c r="K33" s="7">
        <v>51.575384951292037</v>
      </c>
    </row>
    <row r="34" spans="1:11" x14ac:dyDescent="0.3">
      <c r="A34" t="s">
        <v>134</v>
      </c>
      <c r="B34" t="s">
        <v>135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</row>
    <row r="35" spans="1:11" x14ac:dyDescent="0.3">
      <c r="A35" t="s">
        <v>136</v>
      </c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t="s">
        <v>137</v>
      </c>
      <c r="B36" t="s">
        <v>138</v>
      </c>
      <c r="D36" s="7">
        <v>75.3</v>
      </c>
      <c r="E36" s="7">
        <v>93.13</v>
      </c>
      <c r="F36" s="7">
        <v>28.853078022175911</v>
      </c>
      <c r="G36" s="7">
        <v>55.361062432655139</v>
      </c>
      <c r="H36" s="7">
        <v>44.2160593642012</v>
      </c>
      <c r="I36" s="7">
        <v>52.698049308954829</v>
      </c>
      <c r="J36" s="7">
        <v>65.209999999999994</v>
      </c>
      <c r="K36" s="7">
        <v>51.575384951292037</v>
      </c>
    </row>
    <row r="37" spans="1:11" x14ac:dyDescent="0.3">
      <c r="A37" t="s">
        <v>139</v>
      </c>
      <c r="B37" t="s">
        <v>140</v>
      </c>
      <c r="D37" s="7">
        <v>84.61</v>
      </c>
      <c r="E37" s="7">
        <v>75.260000000000005</v>
      </c>
      <c r="F37" s="7">
        <v>88.172654224802301</v>
      </c>
      <c r="G37" s="7">
        <v>60.594889921171102</v>
      </c>
      <c r="H37" s="7">
        <v>75.729496400052639</v>
      </c>
      <c r="I37" s="7">
        <v>78.471676952632038</v>
      </c>
      <c r="J37" s="7">
        <v>69.849999999999994</v>
      </c>
      <c r="K37" s="7">
        <v>48.623060285848325</v>
      </c>
    </row>
    <row r="38" spans="1:11" x14ac:dyDescent="0.3">
      <c r="A38" t="s">
        <v>141</v>
      </c>
      <c r="B38" t="s">
        <v>142</v>
      </c>
      <c r="D38" s="7">
        <v>0</v>
      </c>
      <c r="E38" s="7">
        <v>84.48</v>
      </c>
      <c r="F38" s="7">
        <v>100</v>
      </c>
      <c r="G38" s="7">
        <v>100</v>
      </c>
      <c r="H38" s="7">
        <v>0</v>
      </c>
      <c r="I38" s="7">
        <v>0</v>
      </c>
      <c r="J38" s="7">
        <v>100</v>
      </c>
      <c r="K38" s="7">
        <v>0</v>
      </c>
    </row>
    <row r="39" spans="1:11" x14ac:dyDescent="0.3">
      <c r="A39" t="s">
        <v>143</v>
      </c>
      <c r="B39" t="s">
        <v>144</v>
      </c>
      <c r="D39" s="7">
        <v>37.020000000000003</v>
      </c>
      <c r="E39" s="7">
        <v>47.86</v>
      </c>
      <c r="F39" s="7">
        <v>37.074289729112287</v>
      </c>
      <c r="G39" s="7">
        <v>41.522101042838962</v>
      </c>
      <c r="H39" s="7">
        <v>32.953954822521702</v>
      </c>
      <c r="I39" s="7">
        <v>34.926668489576848</v>
      </c>
      <c r="J39" s="7">
        <v>43.68</v>
      </c>
      <c r="K39" s="7">
        <v>36.864260582945704</v>
      </c>
    </row>
    <row r="40" spans="1:11" x14ac:dyDescent="0.3">
      <c r="A40" t="s">
        <v>145</v>
      </c>
      <c r="B40" t="s">
        <v>146</v>
      </c>
      <c r="D40" s="7">
        <v>0.62</v>
      </c>
      <c r="E40" s="7">
        <v>0</v>
      </c>
      <c r="F40" s="7">
        <v>52.384610859877256</v>
      </c>
      <c r="G40" s="7">
        <v>-35.923550306569865</v>
      </c>
      <c r="H40" s="7">
        <v>45.203797592079233</v>
      </c>
      <c r="I40" s="7">
        <v>66.887127118202287</v>
      </c>
      <c r="J40" s="7">
        <v>48.96</v>
      </c>
      <c r="K40" s="7">
        <v>35.917077307543401</v>
      </c>
    </row>
    <row r="41" spans="1:11" x14ac:dyDescent="0.3">
      <c r="A41" t="s">
        <v>147</v>
      </c>
      <c r="B41" t="s">
        <v>148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7">
        <v>100</v>
      </c>
    </row>
    <row r="42" spans="1:11" x14ac:dyDescent="0.3">
      <c r="A42" t="s">
        <v>149</v>
      </c>
      <c r="D42" s="7"/>
      <c r="E42" s="7"/>
      <c r="F42" s="7"/>
      <c r="G42" s="7"/>
      <c r="H42" s="7"/>
      <c r="I42" s="7"/>
      <c r="J42" s="7"/>
      <c r="K42" s="7"/>
    </row>
    <row r="43" spans="1:11" x14ac:dyDescent="0.3">
      <c r="A43" t="s">
        <v>150</v>
      </c>
      <c r="B43" t="s">
        <v>151</v>
      </c>
      <c r="D43" s="7">
        <v>74.349999999999994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58.01</v>
      </c>
      <c r="K43" s="7">
        <v>58.01</v>
      </c>
    </row>
    <row r="44" spans="1:11" x14ac:dyDescent="0.3">
      <c r="A44" t="s">
        <v>152</v>
      </c>
      <c r="B44" t="s">
        <v>153</v>
      </c>
      <c r="D44" s="7">
        <v>52.87</v>
      </c>
      <c r="E44" s="7">
        <v>0</v>
      </c>
      <c r="F44" s="7">
        <v>0</v>
      </c>
      <c r="G44" s="7">
        <v>0</v>
      </c>
      <c r="H44" s="7">
        <v>0</v>
      </c>
      <c r="I44" s="7">
        <v>20.97</v>
      </c>
      <c r="J44" s="7">
        <v>60.27</v>
      </c>
      <c r="K44" s="7">
        <v>60.27</v>
      </c>
    </row>
    <row r="45" spans="1:11" x14ac:dyDescent="0.3">
      <c r="A45" t="s">
        <v>154</v>
      </c>
      <c r="B45" t="s">
        <v>155</v>
      </c>
      <c r="D45" s="7">
        <v>64.67</v>
      </c>
      <c r="E45" s="7">
        <v>4.54</v>
      </c>
      <c r="F45" s="7">
        <v>4.54</v>
      </c>
      <c r="G45" s="7">
        <v>4.54</v>
      </c>
      <c r="H45" s="7">
        <v>4.54</v>
      </c>
      <c r="I45" s="7">
        <v>10.46</v>
      </c>
      <c r="J45" s="7">
        <v>69.17</v>
      </c>
      <c r="K45" s="7">
        <v>69.17</v>
      </c>
    </row>
    <row r="46" spans="1:11" x14ac:dyDescent="0.3">
      <c r="A46" t="s">
        <v>156</v>
      </c>
      <c r="B46" t="s">
        <v>157</v>
      </c>
      <c r="D46" s="7">
        <v>49.19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42.92</v>
      </c>
      <c r="K46" s="7">
        <v>42.92</v>
      </c>
    </row>
    <row r="47" spans="1:11" x14ac:dyDescent="0.3">
      <c r="A47" t="s">
        <v>158</v>
      </c>
      <c r="B47" t="s">
        <v>159</v>
      </c>
      <c r="D47" s="7">
        <v>279.22000000000003</v>
      </c>
      <c r="E47" s="7">
        <v>40.97</v>
      </c>
      <c r="F47" s="7">
        <v>96.13</v>
      </c>
      <c r="G47" s="7">
        <v>99.75</v>
      </c>
      <c r="H47" s="7">
        <v>123.46</v>
      </c>
      <c r="I47" s="7">
        <v>-2.77</v>
      </c>
      <c r="J47" s="7">
        <v>69.47</v>
      </c>
      <c r="K47" s="7">
        <v>145.91999999999999</v>
      </c>
    </row>
    <row r="48" spans="1:11" x14ac:dyDescent="0.3">
      <c r="A48" t="s">
        <v>160</v>
      </c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t="s">
        <v>161</v>
      </c>
      <c r="B49" t="s">
        <v>162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</row>
    <row r="50" spans="1:11" x14ac:dyDescent="0.3">
      <c r="A50" t="s">
        <v>163</v>
      </c>
      <c r="B50" t="s">
        <v>164</v>
      </c>
      <c r="D50" s="7">
        <v>4.8899999999999997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5.0999999999999996</v>
      </c>
      <c r="K50" s="7">
        <v>5.0999999999999996</v>
      </c>
    </row>
    <row r="51" spans="1:11" x14ac:dyDescent="0.3">
      <c r="A51" s="8" t="s">
        <v>165</v>
      </c>
      <c r="B51" s="8" t="s">
        <v>166</v>
      </c>
      <c r="C51" s="9">
        <v>16</v>
      </c>
      <c r="D51" s="7">
        <v>3.23</v>
      </c>
      <c r="E51" s="7">
        <v>0</v>
      </c>
      <c r="F51" s="7">
        <v>239.83</v>
      </c>
      <c r="G51" s="7">
        <v>0</v>
      </c>
      <c r="H51" s="7">
        <v>0</v>
      </c>
      <c r="I51" s="7">
        <v>0</v>
      </c>
      <c r="J51" s="7">
        <v>8.26</v>
      </c>
      <c r="K51" s="7">
        <v>8.26</v>
      </c>
    </row>
    <row r="52" spans="1:11" x14ac:dyDescent="0.3">
      <c r="A52" t="s">
        <v>167</v>
      </c>
      <c r="B52" t="s">
        <v>168</v>
      </c>
      <c r="D52" s="7">
        <v>0</v>
      </c>
      <c r="E52" s="7">
        <v>989.04528196257684</v>
      </c>
      <c r="F52" s="7">
        <v>1184.0784164481154</v>
      </c>
      <c r="G52" s="7">
        <v>1420.7793998156621</v>
      </c>
      <c r="H52" s="7">
        <v>1503.526130721825</v>
      </c>
      <c r="I52" s="7">
        <v>1645.3442639673251</v>
      </c>
      <c r="J52" s="7">
        <v>1577.2871266814993</v>
      </c>
      <c r="K52" s="7">
        <v>1504.2926887928543</v>
      </c>
    </row>
    <row r="53" spans="1:11" x14ac:dyDescent="0.3">
      <c r="A53" t="s">
        <v>169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</row>
    <row r="54" spans="1:11" x14ac:dyDescent="0.3">
      <c r="A54" t="s">
        <v>170</v>
      </c>
      <c r="B54" t="s">
        <v>171</v>
      </c>
      <c r="D54" s="7">
        <v>0</v>
      </c>
      <c r="E54" s="7">
        <v>-357.69944336633387</v>
      </c>
      <c r="F54" s="7">
        <v>-378.93386621937293</v>
      </c>
      <c r="G54" s="7">
        <v>-525.6245658306409</v>
      </c>
      <c r="H54" s="7">
        <v>-884.55294714998786</v>
      </c>
      <c r="I54" s="7">
        <v>-763.52751898903637</v>
      </c>
      <c r="J54" s="7">
        <v>-392.44373000749283</v>
      </c>
      <c r="K54" s="7">
        <v>-373.79737306707483</v>
      </c>
    </row>
    <row r="55" spans="1:11" x14ac:dyDescent="0.3">
      <c r="A55" t="s">
        <v>172</v>
      </c>
      <c r="B55" t="s">
        <v>173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</row>
    <row r="56" spans="1:11" x14ac:dyDescent="0.3">
      <c r="A56" t="s">
        <v>174</v>
      </c>
      <c r="B56" t="s">
        <v>175</v>
      </c>
      <c r="D56" s="7">
        <v>0</v>
      </c>
      <c r="E56" s="7">
        <v>239.82683322260843</v>
      </c>
      <c r="F56" s="7">
        <v>263.16730971556757</v>
      </c>
      <c r="G56" s="7">
        <v>349.38874257970281</v>
      </c>
      <c r="H56" s="7">
        <v>656.92449014877127</v>
      </c>
      <c r="I56" s="7">
        <v>605.28405275557213</v>
      </c>
      <c r="J56" s="7">
        <v>349.67502859943005</v>
      </c>
      <c r="K56" s="7">
        <v>343.71507261584088</v>
      </c>
    </row>
    <row r="57" spans="1:11" x14ac:dyDescent="0.3">
      <c r="A57" t="s">
        <v>176</v>
      </c>
      <c r="B57" t="s">
        <v>177</v>
      </c>
      <c r="D57" s="7">
        <v>0</v>
      </c>
      <c r="E57" s="7">
        <v>217.87261014372544</v>
      </c>
      <c r="F57" s="7">
        <v>215.76655650380539</v>
      </c>
      <c r="G57" s="7">
        <v>276.23582325093815</v>
      </c>
      <c r="H57" s="7">
        <v>327.62845700121659</v>
      </c>
      <c r="I57" s="7">
        <v>258.24346623346418</v>
      </c>
      <c r="J57" s="7">
        <v>142.76870140806273</v>
      </c>
      <c r="K57" s="7">
        <v>130.08230045123389</v>
      </c>
    </row>
    <row r="58" spans="1:11" x14ac:dyDescent="0.3">
      <c r="A58" t="s">
        <v>178</v>
      </c>
      <c r="D58" s="7"/>
      <c r="E58" s="7">
        <v>0</v>
      </c>
      <c r="F58" s="7"/>
      <c r="G58" s="7"/>
      <c r="H58" s="7"/>
      <c r="I58" s="7"/>
      <c r="J58" s="7"/>
      <c r="K58" s="7"/>
    </row>
    <row r="59" spans="1:11" x14ac:dyDescent="0.3">
      <c r="A59" t="s">
        <v>179</v>
      </c>
      <c r="B59" t="s">
        <v>180</v>
      </c>
      <c r="D59" s="7">
        <v>0</v>
      </c>
      <c r="E59" s="7">
        <v>0</v>
      </c>
      <c r="F59" s="7">
        <v>-0.62739240249165318</v>
      </c>
      <c r="G59" s="7">
        <v>-0.52792118655105402</v>
      </c>
      <c r="H59" s="7">
        <v>4.1805770463244301</v>
      </c>
      <c r="I59" s="7">
        <v>1.0274488247012716</v>
      </c>
      <c r="J59" s="7">
        <v>2.3300702935386446</v>
      </c>
      <c r="K59" s="7">
        <v>8.1604876049782096</v>
      </c>
    </row>
    <row r="60" spans="1:11" x14ac:dyDescent="0.3">
      <c r="A60" t="s">
        <v>181</v>
      </c>
      <c r="B60" t="s">
        <v>182</v>
      </c>
      <c r="D60" s="7"/>
      <c r="E60" s="7"/>
      <c r="F60" s="7">
        <v>0.62739240249165318</v>
      </c>
      <c r="G60" s="7">
        <v>0.52792118655105402</v>
      </c>
      <c r="H60" s="7">
        <v>-4.1805770463244301</v>
      </c>
      <c r="I60" s="7">
        <v>-1.0274488247012716</v>
      </c>
      <c r="J60" s="7">
        <v>-2.3300702935386446</v>
      </c>
      <c r="K60" s="7">
        <v>-8.1604876049782096</v>
      </c>
    </row>
    <row r="61" spans="1:11" x14ac:dyDescent="0.3">
      <c r="A61" t="s">
        <v>183</v>
      </c>
      <c r="B61" t="s">
        <v>184</v>
      </c>
      <c r="D61" s="7">
        <v>0</v>
      </c>
      <c r="E61" s="7">
        <v>-491.05181740655422</v>
      </c>
      <c r="F61" s="7">
        <v>100</v>
      </c>
      <c r="G61" s="7">
        <v>100</v>
      </c>
      <c r="H61" s="7">
        <v>100</v>
      </c>
      <c r="I61" s="7">
        <v>100</v>
      </c>
      <c r="J61" s="7">
        <v>100</v>
      </c>
      <c r="K61" s="7">
        <v>100</v>
      </c>
    </row>
    <row r="62" spans="1:11" x14ac:dyDescent="0.3">
      <c r="A62" s="8" t="s">
        <v>185</v>
      </c>
      <c r="B62" s="8" t="s">
        <v>186</v>
      </c>
      <c r="C62" s="9">
        <v>1.2</v>
      </c>
      <c r="D62" s="7">
        <v>65.06</v>
      </c>
      <c r="E62" s="7">
        <v>55.73</v>
      </c>
      <c r="F62" s="7">
        <v>2.1439016030138105</v>
      </c>
      <c r="G62" s="7">
        <v>2.1117763630013733</v>
      </c>
      <c r="H62" s="7">
        <v>2.0404309761769395</v>
      </c>
      <c r="I62" s="7">
        <v>4.3225569680129716</v>
      </c>
      <c r="J62" s="7">
        <v>1.8903080154327572</v>
      </c>
      <c r="K62" s="7">
        <v>3.8891601278059342</v>
      </c>
    </row>
    <row r="63" spans="1:11" x14ac:dyDescent="0.3">
      <c r="A63" t="s">
        <v>353</v>
      </c>
      <c r="B63" t="s">
        <v>354</v>
      </c>
      <c r="C63" s="7"/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</row>
    <row r="64" spans="1:11" x14ac:dyDescent="0.3">
      <c r="A64" t="s">
        <v>187</v>
      </c>
      <c r="D64" s="7"/>
      <c r="E64" s="7"/>
      <c r="F64" s="7"/>
      <c r="G64" s="7"/>
      <c r="H64" s="7"/>
      <c r="I64" s="7"/>
      <c r="J64" s="7"/>
      <c r="K64" s="7"/>
    </row>
    <row r="65" spans="1:11" x14ac:dyDescent="0.3">
      <c r="A65" s="8" t="s">
        <v>188</v>
      </c>
      <c r="B65" s="8" t="s">
        <v>189</v>
      </c>
      <c r="C65" s="9">
        <v>1</v>
      </c>
      <c r="D65" s="7">
        <v>59.8</v>
      </c>
      <c r="E65" s="7">
        <v>62.11</v>
      </c>
      <c r="F65" s="7">
        <v>47.81</v>
      </c>
      <c r="G65" s="7">
        <v>53.71</v>
      </c>
      <c r="H65" s="7">
        <v>50.23</v>
      </c>
      <c r="I65" s="7">
        <v>66.989999999999995</v>
      </c>
      <c r="J65" s="7">
        <v>2.87</v>
      </c>
      <c r="K65" s="7">
        <v>2.87</v>
      </c>
    </row>
    <row r="66" spans="1:11" x14ac:dyDescent="0.3">
      <c r="A66" s="8" t="s">
        <v>190</v>
      </c>
      <c r="B66" s="8" t="s">
        <v>191</v>
      </c>
      <c r="C66" s="9"/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0.02</v>
      </c>
      <c r="K66" s="7">
        <v>0.02</v>
      </c>
    </row>
    <row r="67" spans="1:11" x14ac:dyDescent="0.3">
      <c r="A67" s="8" t="s">
        <v>192</v>
      </c>
      <c r="B67" s="8" t="s">
        <v>193</v>
      </c>
      <c r="C67" s="9">
        <v>0.6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3.3</v>
      </c>
      <c r="K67" s="7">
        <v>3.3</v>
      </c>
    </row>
    <row r="68" spans="1:11" x14ac:dyDescent="0.3">
      <c r="A68" t="s">
        <v>194</v>
      </c>
      <c r="D68" s="7"/>
      <c r="E68" s="7"/>
      <c r="F68" s="7"/>
      <c r="G68" s="7"/>
      <c r="H68" s="7"/>
      <c r="I68" s="7"/>
      <c r="J68" s="7"/>
      <c r="K68" s="7"/>
    </row>
    <row r="69" spans="1:11" x14ac:dyDescent="0.3">
      <c r="A69" t="s">
        <v>195</v>
      </c>
      <c r="B69" t="s">
        <v>196</v>
      </c>
      <c r="D69" s="7">
        <v>40.44</v>
      </c>
      <c r="E69" s="7">
        <v>47.81</v>
      </c>
      <c r="F69" s="7">
        <v>67.345269877691521</v>
      </c>
      <c r="G69" s="7">
        <v>53.705747151885511</v>
      </c>
      <c r="H69" s="7">
        <v>50.226328630846659</v>
      </c>
      <c r="I69" s="7">
        <v>66.990305507315</v>
      </c>
      <c r="J69" s="7">
        <v>78.55</v>
      </c>
      <c r="K69" s="7">
        <v>28.764436820203326</v>
      </c>
    </row>
    <row r="70" spans="1:11" x14ac:dyDescent="0.3">
      <c r="A70" t="s">
        <v>197</v>
      </c>
      <c r="D70" s="7"/>
      <c r="E70" s="7"/>
      <c r="F70" s="7"/>
      <c r="G70" s="7"/>
      <c r="H70" s="7"/>
      <c r="I70" s="7"/>
      <c r="J70" s="7"/>
      <c r="K70" s="7"/>
    </row>
    <row r="71" spans="1:11" x14ac:dyDescent="0.3">
      <c r="A71" t="s">
        <v>198</v>
      </c>
      <c r="B71" t="s">
        <v>199</v>
      </c>
      <c r="D71" s="7">
        <v>8.68</v>
      </c>
      <c r="E71" s="30">
        <v>0</v>
      </c>
      <c r="F71" s="30">
        <v>17.278795385575538</v>
      </c>
      <c r="G71" s="30">
        <v>12.686854283234794</v>
      </c>
      <c r="H71" s="30">
        <v>17.705684609219716</v>
      </c>
      <c r="I71" s="30">
        <v>11.902200517031281</v>
      </c>
      <c r="J71" s="30">
        <v>12.311612043414593</v>
      </c>
      <c r="K71" s="30">
        <v>16.864490059259929</v>
      </c>
    </row>
    <row r="72" spans="1:11" x14ac:dyDescent="0.3">
      <c r="A72" t="s">
        <v>200</v>
      </c>
      <c r="B72" t="s">
        <v>201</v>
      </c>
      <c r="D72" s="7">
        <v>0</v>
      </c>
      <c r="E72" s="30">
        <v>0</v>
      </c>
      <c r="F72" s="30">
        <v>18.358083719821892</v>
      </c>
      <c r="G72" s="30">
        <v>13.4034242717645</v>
      </c>
      <c r="H72" s="30">
        <v>18.45431165961346</v>
      </c>
      <c r="I72" s="30">
        <v>12.63562027391664</v>
      </c>
      <c r="J72" s="30">
        <v>13.119861028807467</v>
      </c>
      <c r="K72" s="30">
        <v>18.499618491875211</v>
      </c>
    </row>
    <row r="73" spans="1:11" x14ac:dyDescent="0.3">
      <c r="A73" t="s">
        <v>304</v>
      </c>
      <c r="D73" s="7"/>
      <c r="E73" s="7"/>
      <c r="F73" s="7"/>
      <c r="G73" s="7"/>
      <c r="H73" s="7"/>
      <c r="I73" s="7"/>
      <c r="J73" s="7"/>
      <c r="K73" s="7"/>
    </row>
    <row r="74" spans="1:11" x14ac:dyDescent="0.3">
      <c r="B74" t="s">
        <v>202</v>
      </c>
      <c r="D74" s="7">
        <v>72.84</v>
      </c>
      <c r="E74" s="7">
        <v>69.8</v>
      </c>
      <c r="F74" s="7">
        <v>70.804592032319135</v>
      </c>
      <c r="G74" s="7">
        <v>63.252302911889693</v>
      </c>
      <c r="H74" s="7">
        <v>71.355969275894097</v>
      </c>
      <c r="I74" s="7">
        <v>67.751904500624065</v>
      </c>
      <c r="J74" s="7">
        <v>65.006686323426194</v>
      </c>
      <c r="K74" s="7">
        <v>62.995902889109146</v>
      </c>
    </row>
    <row r="75" spans="1:11" x14ac:dyDescent="0.3">
      <c r="B75" t="s">
        <v>203</v>
      </c>
      <c r="D75" s="7">
        <v>85.69</v>
      </c>
      <c r="E75" s="7">
        <v>85.74</v>
      </c>
      <c r="F75" s="7">
        <v>83.987385391893497</v>
      </c>
      <c r="G75" s="7">
        <v>81.777902573464118</v>
      </c>
      <c r="H75" s="7">
        <v>82.537125215638056</v>
      </c>
      <c r="I75" s="7">
        <v>80.896000337025256</v>
      </c>
      <c r="J75" s="7">
        <v>78.228882633694965</v>
      </c>
      <c r="K75" s="7">
        <v>79.09069573853958</v>
      </c>
    </row>
    <row r="76" spans="1:11" x14ac:dyDescent="0.3">
      <c r="B76" t="s">
        <v>204</v>
      </c>
      <c r="D76" s="7">
        <v>27.32</v>
      </c>
      <c r="E76" s="7">
        <v>25.05</v>
      </c>
      <c r="F76" s="7">
        <v>36.931605174654635</v>
      </c>
      <c r="G76" s="7">
        <v>15.384686730843208</v>
      </c>
      <c r="H76" s="7">
        <v>49.92340092758775</v>
      </c>
      <c r="I76" s="7">
        <v>36.196418039015072</v>
      </c>
      <c r="J76" s="7">
        <v>34.850215634837134</v>
      </c>
      <c r="K76" s="7">
        <v>30.854809853865216</v>
      </c>
    </row>
    <row r="77" spans="1:11" x14ac:dyDescent="0.3">
      <c r="A77" s="8" t="s">
        <v>36</v>
      </c>
      <c r="B77" s="8"/>
      <c r="C77" s="9">
        <v>47</v>
      </c>
      <c r="D77" s="7">
        <v>70.955048849668245</v>
      </c>
      <c r="E77" s="7">
        <v>65.874096239922437</v>
      </c>
      <c r="F77" s="7">
        <v>66.084605782285649</v>
      </c>
      <c r="G77" s="7">
        <v>60.134288972600125</v>
      </c>
      <c r="H77" s="7">
        <v>72.434150440317623</v>
      </c>
      <c r="I77" s="7">
        <v>65.272507106537063</v>
      </c>
      <c r="J77" s="7">
        <v>57.703127494951545</v>
      </c>
      <c r="K77" s="7">
        <v>59.08286677246587</v>
      </c>
    </row>
    <row r="78" spans="1:11" x14ac:dyDescent="0.3">
      <c r="A78" s="31" t="s">
        <v>334</v>
      </c>
      <c r="B78" s="31"/>
      <c r="C78" s="63"/>
      <c r="D78" s="30">
        <v>68.620316118163103</v>
      </c>
      <c r="E78" s="30">
        <v>64.549513919063855</v>
      </c>
      <c r="F78" s="30">
        <v>63.284471683286505</v>
      </c>
      <c r="G78" s="30">
        <v>57.501431737837535</v>
      </c>
      <c r="H78" s="30">
        <v>70.595201317032732</v>
      </c>
      <c r="I78" s="30">
        <v>63.066987497951956</v>
      </c>
      <c r="J78" s="30">
        <v>55.017694666809788</v>
      </c>
      <c r="K78" s="30">
        <v>55.658434702058138</v>
      </c>
    </row>
    <row r="79" spans="1:11" x14ac:dyDescent="0.3">
      <c r="A79" t="s">
        <v>267</v>
      </c>
      <c r="D79" s="7"/>
      <c r="E79" s="7"/>
      <c r="F79" s="7"/>
      <c r="G79" s="7"/>
      <c r="H79" s="7"/>
      <c r="I79" s="7"/>
      <c r="J79" s="7"/>
      <c r="K79" s="7"/>
    </row>
    <row r="80" spans="1:11" x14ac:dyDescent="0.3">
      <c r="A80">
        <v>4</v>
      </c>
      <c r="B80" t="s">
        <v>205</v>
      </c>
      <c r="D80" s="7">
        <v>0.90385267201446151</v>
      </c>
      <c r="E80" s="7">
        <v>2.2200132538104702</v>
      </c>
      <c r="F80" s="7">
        <v>1.7094017094017095</v>
      </c>
      <c r="G80" s="7">
        <v>0.87379714633337024</v>
      </c>
      <c r="H80" s="7">
        <v>0.87135977986700297</v>
      </c>
      <c r="I80" s="7">
        <v>0.77417947879184379</v>
      </c>
      <c r="J80" s="7">
        <v>1.0460251046025104</v>
      </c>
      <c r="K80" s="7">
        <v>0.96046901018392761</v>
      </c>
    </row>
    <row r="81" spans="1:11" x14ac:dyDescent="0.3">
      <c r="A81">
        <v>9</v>
      </c>
      <c r="B81" t="s">
        <v>346</v>
      </c>
      <c r="D81" s="7">
        <v>3.1747825104507967</v>
      </c>
      <c r="E81" s="7">
        <v>4.4068919814446659</v>
      </c>
      <c r="F81" s="7">
        <v>4.1595441595441596</v>
      </c>
      <c r="G81" s="7">
        <v>2.2674482911182388</v>
      </c>
      <c r="H81" s="7">
        <v>3.0612244897959182</v>
      </c>
      <c r="I81" s="7">
        <v>2.1044597099552935</v>
      </c>
      <c r="J81" s="7">
        <v>1.6626293767892535</v>
      </c>
      <c r="K81" s="7">
        <v>5.0334720339207815</v>
      </c>
    </row>
    <row r="82" spans="1:11" x14ac:dyDescent="0.3">
      <c r="A82">
        <v>10</v>
      </c>
      <c r="B82" t="s">
        <v>206</v>
      </c>
      <c r="D82" s="7">
        <v>8.8238617105411805</v>
      </c>
      <c r="E82" s="7">
        <v>5.1579412414402475</v>
      </c>
      <c r="F82" s="7">
        <v>6.8945868945868947</v>
      </c>
      <c r="G82" s="7">
        <v>6.2382479814179845</v>
      </c>
      <c r="H82" s="7">
        <v>4.6663609263930299</v>
      </c>
      <c r="I82" s="7">
        <v>8.4178388398211741</v>
      </c>
      <c r="J82" s="7">
        <v>9.5133230565954641</v>
      </c>
      <c r="K82" s="7">
        <v>9.8811298107791163</v>
      </c>
    </row>
    <row r="83" spans="1:11" x14ac:dyDescent="0.3">
      <c r="A83">
        <v>12</v>
      </c>
      <c r="B83" t="s">
        <v>207</v>
      </c>
      <c r="D83" s="7">
        <v>1.0168342560162693</v>
      </c>
      <c r="E83" s="7">
        <v>1.0271703114645461</v>
      </c>
      <c r="F83" s="7">
        <v>1.2193732193732194</v>
      </c>
      <c r="G83" s="7">
        <v>1.371529698042252</v>
      </c>
      <c r="H83" s="7">
        <v>1.8000458610410459</v>
      </c>
      <c r="I83" s="7">
        <v>1.7446298113619017</v>
      </c>
      <c r="J83" s="7">
        <v>1.6075754239154372</v>
      </c>
      <c r="K83" s="7">
        <v>1.6525092013499787</v>
      </c>
    </row>
    <row r="84" spans="1:11" x14ac:dyDescent="0.3">
      <c r="A84">
        <v>13</v>
      </c>
      <c r="B84" t="s">
        <v>355</v>
      </c>
      <c r="D84" s="7">
        <v>68.613715964297811</v>
      </c>
      <c r="E84" s="7">
        <v>64.004859730505856</v>
      </c>
      <c r="F84" s="7">
        <v>61.76638176638177</v>
      </c>
      <c r="G84" s="7">
        <v>64.572503041698937</v>
      </c>
      <c r="H84" s="7">
        <v>65.546892914469154</v>
      </c>
      <c r="I84" s="7">
        <v>59.731763166503107</v>
      </c>
      <c r="J84" s="7">
        <v>67.507157013873609</v>
      </c>
      <c r="K84" s="7">
        <v>63.490372000561848</v>
      </c>
    </row>
    <row r="85" spans="1:11" x14ac:dyDescent="0.3">
      <c r="A85" t="s">
        <v>208</v>
      </c>
      <c r="D85" s="7"/>
      <c r="E85" s="7"/>
      <c r="F85" s="7"/>
      <c r="G85" s="7"/>
      <c r="H85" s="7"/>
      <c r="I85" s="7"/>
      <c r="J85" s="7"/>
      <c r="K85" s="7"/>
    </row>
    <row r="86" spans="1:11" x14ac:dyDescent="0.3">
      <c r="A86">
        <v>4</v>
      </c>
      <c r="B86" t="s">
        <v>205</v>
      </c>
      <c r="D86" s="7">
        <v>94.89</v>
      </c>
      <c r="E86" s="7">
        <v>68.39</v>
      </c>
      <c r="F86" s="7">
        <v>38.889179166687747</v>
      </c>
      <c r="G86" s="7">
        <v>50.468418286327932</v>
      </c>
      <c r="H86" s="7">
        <v>60.844536036529298</v>
      </c>
      <c r="I86" s="7">
        <v>54.416229617032485</v>
      </c>
      <c r="J86" s="7">
        <v>21.646978972147842</v>
      </c>
      <c r="K86" s="7">
        <v>21.013815266213776</v>
      </c>
    </row>
    <row r="87" spans="1:11" x14ac:dyDescent="0.3">
      <c r="A87">
        <v>9</v>
      </c>
      <c r="B87" t="s">
        <v>346</v>
      </c>
      <c r="D87" s="7">
        <v>92.18</v>
      </c>
      <c r="E87" s="7">
        <v>83.88</v>
      </c>
      <c r="F87" s="7">
        <v>56.695726362637309</v>
      </c>
      <c r="G87" s="7">
        <v>81.985315645685532</v>
      </c>
      <c r="H87" s="7">
        <v>52.374521149336715</v>
      </c>
      <c r="I87" s="7">
        <v>47.932804212565742</v>
      </c>
      <c r="J87" s="7">
        <v>35.814534144117907</v>
      </c>
      <c r="K87" s="7">
        <v>22.323013540400215</v>
      </c>
    </row>
    <row r="88" spans="1:11" x14ac:dyDescent="0.3">
      <c r="A88">
        <v>10</v>
      </c>
      <c r="B88" t="s">
        <v>206</v>
      </c>
      <c r="D88" s="7">
        <v>98.39</v>
      </c>
      <c r="E88" s="7">
        <v>92.36</v>
      </c>
      <c r="F88" s="7">
        <v>77.507928675940107</v>
      </c>
      <c r="G88" s="7">
        <v>76.365466607024786</v>
      </c>
      <c r="H88" s="7">
        <v>85.192091984165145</v>
      </c>
      <c r="I88" s="7">
        <v>56.37258662478699</v>
      </c>
      <c r="J88" s="7">
        <v>37.389908910359573</v>
      </c>
      <c r="K88" s="7">
        <v>56.012896859202819</v>
      </c>
    </row>
    <row r="89" spans="1:11" x14ac:dyDescent="0.3">
      <c r="A89">
        <v>12</v>
      </c>
      <c r="B89" t="s">
        <v>207</v>
      </c>
      <c r="D89" s="7">
        <v>63.67</v>
      </c>
      <c r="E89" s="7">
        <v>53.15</v>
      </c>
      <c r="F89" s="7">
        <v>59.337685429312593</v>
      </c>
      <c r="G89" s="7">
        <v>73.439041861382123</v>
      </c>
      <c r="H89" s="7">
        <v>68.905541963645774</v>
      </c>
      <c r="I89" s="7">
        <v>46.805321758025379</v>
      </c>
      <c r="J89" s="7">
        <v>45.517967703092694</v>
      </c>
      <c r="K89" s="7">
        <v>56.196796797415537</v>
      </c>
    </row>
    <row r="90" spans="1:11" x14ac:dyDescent="0.3">
      <c r="A90">
        <v>13</v>
      </c>
      <c r="B90" t="s">
        <v>355</v>
      </c>
      <c r="D90" s="7">
        <v>66.41</v>
      </c>
      <c r="E90" s="7">
        <v>74.31</v>
      </c>
      <c r="F90" s="7">
        <v>78.029096688856825</v>
      </c>
      <c r="G90" s="7">
        <v>67.464742933716565</v>
      </c>
      <c r="H90" s="7">
        <v>78.288164855080396</v>
      </c>
      <c r="I90" s="7">
        <v>75.578325124437555</v>
      </c>
      <c r="J90" s="7">
        <v>67.734954736645818</v>
      </c>
      <c r="K90" s="7">
        <v>71.141507796290043</v>
      </c>
    </row>
    <row r="91" spans="1:11" x14ac:dyDescent="0.3">
      <c r="B91" s="68" t="s">
        <v>358</v>
      </c>
      <c r="D91" s="7"/>
      <c r="E91" s="7"/>
      <c r="F91" s="7"/>
      <c r="G91" s="7"/>
      <c r="H91" s="7"/>
      <c r="I91" s="7"/>
      <c r="J91" s="7"/>
      <c r="K91" s="7"/>
    </row>
    <row r="92" spans="1:11" x14ac:dyDescent="0.3">
      <c r="B92" t="s">
        <v>110</v>
      </c>
      <c r="D92" s="7">
        <v>87.416717844487621</v>
      </c>
      <c r="E92" s="7">
        <v>86.603571686417567</v>
      </c>
      <c r="F92" s="7">
        <v>89.651891141899938</v>
      </c>
      <c r="G92" s="7">
        <v>92.4384780906976</v>
      </c>
      <c r="H92" s="30">
        <v>89.229130529417745</v>
      </c>
      <c r="I92" s="30">
        <v>89.641110609822391</v>
      </c>
      <c r="J92" s="30">
        <v>93.265299188975249</v>
      </c>
      <c r="K92" s="30">
        <v>98.079318135109489</v>
      </c>
    </row>
    <row r="93" spans="1:11" x14ac:dyDescent="0.3">
      <c r="B93" t="s">
        <v>129</v>
      </c>
      <c r="D93" s="7">
        <v>240.60704064615851</v>
      </c>
      <c r="E93" s="7">
        <v>229.99227812319813</v>
      </c>
      <c r="F93" s="7">
        <v>245.46181531546947</v>
      </c>
      <c r="G93" s="7">
        <v>256.89929597572234</v>
      </c>
      <c r="H93" s="30">
        <v>271.74341879498382</v>
      </c>
      <c r="I93" s="30">
        <v>242.54698034747759</v>
      </c>
      <c r="J93" s="30">
        <v>342.08316171623733</v>
      </c>
      <c r="K93" s="30">
        <v>390.98185883089599</v>
      </c>
    </row>
    <row r="94" spans="1:11" x14ac:dyDescent="0.3">
      <c r="B94" t="s">
        <v>159</v>
      </c>
      <c r="D94" s="7">
        <v>25.973499999999994</v>
      </c>
      <c r="E94" s="7">
        <v>7.3942857142857141</v>
      </c>
      <c r="F94" s="7">
        <v>8.6366666666666649</v>
      </c>
      <c r="G94" s="7">
        <v>4.303809523809524</v>
      </c>
      <c r="H94" s="30">
        <v>1.8009523809523793</v>
      </c>
      <c r="I94" s="30">
        <v>-6.2214285714285733</v>
      </c>
      <c r="J94" s="30">
        <v>-3.8928571428571428</v>
      </c>
      <c r="K94" s="30">
        <v>-2.8428571428571443</v>
      </c>
    </row>
    <row r="95" spans="1:11" x14ac:dyDescent="0.3">
      <c r="B95" t="s">
        <v>168</v>
      </c>
      <c r="D95" s="7">
        <v>1487.8265292558735</v>
      </c>
      <c r="E95" s="7">
        <v>1454.4140655223978</v>
      </c>
      <c r="F95" s="7">
        <v>1477.1917407830958</v>
      </c>
      <c r="G95" s="7">
        <v>1407.183489070514</v>
      </c>
      <c r="H95" s="111">
        <v>1321.1294634811929</v>
      </c>
      <c r="I95" s="111">
        <v>1105.098207694675</v>
      </c>
      <c r="J95" s="111">
        <v>1056.3366075055262</v>
      </c>
      <c r="K95" s="111">
        <v>1020.6314837158122</v>
      </c>
    </row>
    <row r="96" spans="1:11" x14ac:dyDescent="0.3">
      <c r="D96" s="7"/>
      <c r="E96" s="7"/>
      <c r="F96" s="7"/>
      <c r="G96" s="7"/>
      <c r="H96" s="30"/>
      <c r="I96" s="30"/>
      <c r="J96" s="30"/>
      <c r="K96" s="30"/>
    </row>
    <row r="97" spans="2:11" x14ac:dyDescent="0.3">
      <c r="B97" s="39" t="s">
        <v>302</v>
      </c>
      <c r="D97" s="7"/>
      <c r="E97" s="7"/>
      <c r="F97" s="7"/>
      <c r="G97" s="7"/>
      <c r="H97" s="7"/>
      <c r="I97" s="7"/>
      <c r="J97" s="7"/>
      <c r="K97" s="7"/>
    </row>
    <row r="98" spans="2:11" x14ac:dyDescent="0.3">
      <c r="D98" s="7"/>
      <c r="E98" s="7"/>
      <c r="F98" s="7"/>
      <c r="G98" s="7"/>
      <c r="H98" s="7"/>
      <c r="I98" s="7"/>
      <c r="J98" s="7"/>
      <c r="K98" s="7"/>
    </row>
    <row r="99" spans="2:11" x14ac:dyDescent="0.3">
      <c r="D99" s="7"/>
      <c r="E99" s="7"/>
      <c r="F99" s="7"/>
      <c r="G99" s="7"/>
      <c r="H99" s="7"/>
      <c r="I99" s="7"/>
      <c r="J99" s="7"/>
      <c r="K99" s="7"/>
    </row>
    <row r="100" spans="2:11" x14ac:dyDescent="0.3">
      <c r="D100" s="7"/>
      <c r="E100" s="7"/>
      <c r="F100" s="7"/>
      <c r="G100" s="7"/>
      <c r="H100" s="7"/>
      <c r="I100" s="7"/>
      <c r="J100" s="7"/>
      <c r="K100" s="7"/>
    </row>
    <row r="101" spans="2:11" x14ac:dyDescent="0.3">
      <c r="D101" s="7"/>
      <c r="E101" s="7"/>
      <c r="F101" s="7"/>
      <c r="G101" s="7"/>
      <c r="H101" s="7"/>
      <c r="I101" s="7"/>
      <c r="J101" s="7"/>
      <c r="K101" s="7"/>
    </row>
    <row r="102" spans="2:11" x14ac:dyDescent="0.3">
      <c r="D102" s="7"/>
      <c r="E102" s="7"/>
      <c r="F102" s="7"/>
      <c r="G102" s="7"/>
      <c r="H102" s="7"/>
      <c r="I102" s="7"/>
      <c r="J102" s="7"/>
      <c r="K102" s="7"/>
    </row>
    <row r="103" spans="2:11" x14ac:dyDescent="0.3">
      <c r="D103" s="7"/>
      <c r="E103" s="7"/>
      <c r="F103" s="7"/>
      <c r="G103" s="7"/>
      <c r="H103" s="7"/>
      <c r="I103" s="7"/>
      <c r="J103" s="7"/>
      <c r="K103" s="7"/>
    </row>
    <row r="104" spans="2:11" x14ac:dyDescent="0.3">
      <c r="D104" s="7"/>
      <c r="E104" s="7"/>
      <c r="F104" s="7"/>
      <c r="G104" s="7"/>
      <c r="H104" s="7"/>
      <c r="I104" s="7"/>
      <c r="J104" s="7"/>
      <c r="K104" s="7"/>
    </row>
    <row r="105" spans="2:11" x14ac:dyDescent="0.3">
      <c r="D105" s="7"/>
      <c r="E105" s="7"/>
      <c r="F105" s="7"/>
      <c r="G105" s="7"/>
      <c r="H105" s="7"/>
      <c r="I105" s="7"/>
      <c r="J105" s="7"/>
      <c r="K105" s="7"/>
    </row>
    <row r="106" spans="2:11" x14ac:dyDescent="0.3">
      <c r="D106" s="7"/>
      <c r="E106" s="7"/>
      <c r="F106" s="7"/>
      <c r="G106" s="7"/>
      <c r="H106" s="7"/>
      <c r="I106" s="7"/>
      <c r="J106" s="7"/>
      <c r="K106" s="7"/>
    </row>
    <row r="107" spans="2:11" x14ac:dyDescent="0.3">
      <c r="D107" s="7"/>
      <c r="E107" s="7"/>
      <c r="F107" s="7"/>
      <c r="G107" s="7"/>
      <c r="H107" s="7"/>
      <c r="I107" s="7"/>
      <c r="J107" s="7"/>
      <c r="K107" s="7"/>
    </row>
    <row r="108" spans="2:11" x14ac:dyDescent="0.3">
      <c r="D108" s="7"/>
      <c r="E108" s="7"/>
      <c r="F108" s="7"/>
      <c r="G108" s="7"/>
      <c r="H108" s="7"/>
      <c r="I108" s="7"/>
      <c r="J108" s="7"/>
      <c r="K108" s="7"/>
    </row>
    <row r="109" spans="2:11" x14ac:dyDescent="0.3">
      <c r="D109" s="7"/>
      <c r="E109" s="7"/>
      <c r="F109" s="7"/>
      <c r="G109" s="7"/>
      <c r="H109" s="7"/>
      <c r="I109" s="7"/>
      <c r="J109" s="7"/>
      <c r="K109" s="7"/>
    </row>
    <row r="110" spans="2:11" x14ac:dyDescent="0.3">
      <c r="D110" s="7"/>
      <c r="E110" s="7"/>
      <c r="F110" s="7"/>
      <c r="G110" s="7"/>
      <c r="H110" s="7"/>
      <c r="I110" s="7"/>
      <c r="J110" s="7"/>
      <c r="K110" s="7"/>
    </row>
    <row r="111" spans="2:11" x14ac:dyDescent="0.3">
      <c r="D111" s="7"/>
      <c r="E111" s="7"/>
      <c r="F111" s="7"/>
      <c r="G111" s="7"/>
      <c r="H111" s="7"/>
      <c r="I111" s="7"/>
      <c r="J111" s="7"/>
      <c r="K111" s="7"/>
    </row>
    <row r="112" spans="2:11" x14ac:dyDescent="0.3">
      <c r="D112" s="7"/>
      <c r="E112" s="7"/>
      <c r="F112" s="7"/>
      <c r="G112" s="7"/>
      <c r="H112" s="7"/>
      <c r="I112" s="7"/>
      <c r="J112" s="7"/>
      <c r="K112" s="7"/>
    </row>
    <row r="113" spans="2:11" x14ac:dyDescent="0.3">
      <c r="D113" s="7"/>
      <c r="E113" s="7"/>
      <c r="F113" s="7"/>
      <c r="G113" s="7"/>
      <c r="H113" s="7"/>
      <c r="I113" s="7"/>
      <c r="J113" s="7"/>
      <c r="K113" s="7"/>
    </row>
    <row r="114" spans="2:11" x14ac:dyDescent="0.3">
      <c r="D114" s="7"/>
      <c r="E114" s="7"/>
      <c r="F114" s="7"/>
      <c r="G114" s="7"/>
      <c r="H114" s="7"/>
      <c r="I114" s="7"/>
      <c r="J114" s="7"/>
      <c r="K114" s="7"/>
    </row>
    <row r="115" spans="2:11" x14ac:dyDescent="0.3">
      <c r="D115" s="7"/>
      <c r="E115" s="7"/>
      <c r="F115" s="7"/>
      <c r="G115" s="7"/>
      <c r="H115" s="7"/>
      <c r="I115" s="7"/>
      <c r="J115" s="7"/>
      <c r="K115" s="7"/>
    </row>
    <row r="116" spans="2:11" x14ac:dyDescent="0.3">
      <c r="D116" s="7"/>
      <c r="E116" s="7"/>
      <c r="F116" s="7"/>
      <c r="G116" s="7"/>
      <c r="H116" s="7"/>
      <c r="I116" s="7"/>
      <c r="J116" s="7"/>
      <c r="K116" s="7"/>
    </row>
    <row r="117" spans="2:11" x14ac:dyDescent="0.3">
      <c r="D117" s="7"/>
      <c r="E117" s="7"/>
      <c r="F117" s="7"/>
      <c r="G117" s="7"/>
      <c r="H117" s="7"/>
      <c r="I117" s="7"/>
      <c r="J117" s="7"/>
      <c r="K117" s="7"/>
    </row>
    <row r="118" spans="2:11" x14ac:dyDescent="0.3">
      <c r="B118" s="39" t="s">
        <v>303</v>
      </c>
      <c r="D118" s="7"/>
      <c r="E118" s="7"/>
      <c r="F118" s="7"/>
      <c r="G118" s="7"/>
      <c r="H118" s="7"/>
      <c r="I118" s="7"/>
      <c r="J118" s="7"/>
      <c r="K118" s="7"/>
    </row>
    <row r="119" spans="2:11" x14ac:dyDescent="0.3">
      <c r="D119" s="7"/>
      <c r="E119" s="7"/>
      <c r="F119" s="7"/>
      <c r="G119" s="7"/>
      <c r="H119" s="7"/>
      <c r="I119" s="7"/>
      <c r="J119" s="7"/>
      <c r="K119" s="7"/>
    </row>
    <row r="120" spans="2:11" x14ac:dyDescent="0.3">
      <c r="D120" s="7"/>
      <c r="E120" s="7"/>
      <c r="F120" s="7"/>
      <c r="G120" s="7"/>
      <c r="H120" s="7"/>
      <c r="I120" s="7"/>
      <c r="J120" s="7"/>
      <c r="K120" s="7"/>
    </row>
    <row r="121" spans="2:11" x14ac:dyDescent="0.3">
      <c r="D121" s="7"/>
      <c r="E121" s="7"/>
      <c r="F121" s="7"/>
      <c r="G121" s="7"/>
      <c r="H121" s="7"/>
      <c r="I121" s="7"/>
      <c r="J121" s="7"/>
      <c r="K121" s="7"/>
    </row>
    <row r="122" spans="2:11" x14ac:dyDescent="0.3">
      <c r="D122" s="7"/>
      <c r="E122" s="7"/>
      <c r="F122" s="7"/>
      <c r="G122" s="7"/>
      <c r="H122" s="7"/>
      <c r="I122" s="7"/>
      <c r="J122" s="7"/>
      <c r="K122" s="7"/>
    </row>
    <row r="123" spans="2:11" x14ac:dyDescent="0.3">
      <c r="D123" s="7"/>
      <c r="E123" s="7"/>
      <c r="F123" s="7"/>
      <c r="G123" s="7"/>
      <c r="H123" s="7"/>
      <c r="I123" s="7"/>
      <c r="J123" s="7"/>
      <c r="K123" s="7"/>
    </row>
    <row r="124" spans="2:11" x14ac:dyDescent="0.3">
      <c r="D124" s="7"/>
      <c r="E124" s="7"/>
      <c r="F124" s="7"/>
      <c r="G124" s="7"/>
      <c r="H124" s="7"/>
      <c r="I124" s="7"/>
      <c r="J124" s="7"/>
      <c r="K124" s="7"/>
    </row>
    <row r="125" spans="2:11" x14ac:dyDescent="0.3">
      <c r="D125" s="7"/>
      <c r="E125" s="7"/>
      <c r="F125" s="7"/>
      <c r="G125" s="7"/>
      <c r="H125" s="7"/>
      <c r="I125" s="7"/>
      <c r="J125" s="7"/>
      <c r="K125" s="7"/>
    </row>
    <row r="126" spans="2:11" x14ac:dyDescent="0.3">
      <c r="D126" s="7"/>
      <c r="E126" s="7"/>
      <c r="F126" s="7"/>
      <c r="G126" s="7"/>
      <c r="H126" s="7"/>
      <c r="I126" s="7"/>
      <c r="J126" s="7"/>
      <c r="K126" s="7"/>
    </row>
    <row r="127" spans="2:11" x14ac:dyDescent="0.3">
      <c r="D127" s="7"/>
      <c r="E127" s="7"/>
      <c r="F127" s="7"/>
      <c r="G127" s="7"/>
      <c r="H127" s="7"/>
      <c r="I127" s="7"/>
      <c r="J127" s="7"/>
      <c r="K127" s="7"/>
    </row>
    <row r="128" spans="2:11" x14ac:dyDescent="0.3">
      <c r="D128" s="7"/>
      <c r="E128" s="7"/>
      <c r="F128" s="7"/>
      <c r="G128" s="7"/>
      <c r="H128" s="7"/>
      <c r="I128" s="7"/>
      <c r="J128" s="7"/>
      <c r="K128" s="7"/>
    </row>
    <row r="129" spans="2:11" x14ac:dyDescent="0.3">
      <c r="D129" s="7"/>
      <c r="E129" s="7"/>
      <c r="F129" s="7"/>
      <c r="G129" s="7"/>
      <c r="H129" s="7"/>
      <c r="I129" s="7"/>
      <c r="J129" s="7"/>
      <c r="K129" s="7"/>
    </row>
    <row r="130" spans="2:11" x14ac:dyDescent="0.3">
      <c r="D130" s="7"/>
      <c r="E130" s="7"/>
      <c r="F130" s="7"/>
      <c r="G130" s="7"/>
      <c r="H130" s="7"/>
      <c r="I130" s="7"/>
      <c r="J130" s="7"/>
      <c r="K130" s="7"/>
    </row>
    <row r="131" spans="2:11" x14ac:dyDescent="0.3">
      <c r="D131" s="7"/>
      <c r="E131" s="7"/>
      <c r="F131" s="7"/>
      <c r="G131" s="7"/>
      <c r="H131" s="7"/>
      <c r="I131" s="7"/>
      <c r="J131" s="7"/>
      <c r="K131" s="7"/>
    </row>
    <row r="132" spans="2:11" x14ac:dyDescent="0.3">
      <c r="D132" s="7"/>
      <c r="E132" s="7"/>
      <c r="F132" s="7"/>
      <c r="G132" s="7"/>
      <c r="H132" s="7"/>
      <c r="I132" s="7"/>
      <c r="J132" s="7"/>
      <c r="K132" s="7"/>
    </row>
    <row r="133" spans="2:11" x14ac:dyDescent="0.3">
      <c r="D133" s="7"/>
      <c r="E133" s="7"/>
      <c r="F133" s="7"/>
      <c r="G133" s="7"/>
      <c r="H133" s="7"/>
      <c r="I133" s="7"/>
      <c r="J133" s="7"/>
      <c r="K133" s="7"/>
    </row>
    <row r="134" spans="2:11" x14ac:dyDescent="0.3">
      <c r="D134" s="7"/>
      <c r="E134" s="7"/>
      <c r="F134" s="7"/>
      <c r="G134" s="7"/>
      <c r="H134" s="7"/>
      <c r="I134" s="7"/>
      <c r="J134" s="7"/>
      <c r="K134" s="7"/>
    </row>
    <row r="135" spans="2:11" x14ac:dyDescent="0.3">
      <c r="D135" s="7"/>
      <c r="E135" s="7"/>
      <c r="F135" s="7"/>
      <c r="G135" s="7"/>
      <c r="H135" s="7"/>
      <c r="I135" s="7"/>
      <c r="J135" s="7"/>
      <c r="K135" s="7"/>
    </row>
    <row r="136" spans="2:11" x14ac:dyDescent="0.3">
      <c r="D136" s="7"/>
      <c r="E136" s="7"/>
      <c r="F136" s="7"/>
      <c r="G136" s="7"/>
      <c r="H136" s="7"/>
      <c r="I136" s="7"/>
      <c r="J136" s="7"/>
      <c r="K136" s="7"/>
    </row>
    <row r="137" spans="2:11" x14ac:dyDescent="0.3">
      <c r="D137" s="7"/>
      <c r="E137" s="7"/>
      <c r="F137" s="7"/>
      <c r="G137" s="7"/>
      <c r="H137" s="7"/>
      <c r="I137" s="7"/>
      <c r="J137" s="7"/>
      <c r="K137" s="7"/>
    </row>
    <row r="138" spans="2:11" x14ac:dyDescent="0.3">
      <c r="D138" s="7"/>
      <c r="E138" s="7"/>
      <c r="F138" s="7"/>
      <c r="G138" s="7"/>
      <c r="H138" s="7"/>
      <c r="I138" s="7"/>
      <c r="J138" s="7"/>
      <c r="K138" s="7"/>
    </row>
    <row r="139" spans="2:11" x14ac:dyDescent="0.3">
      <c r="B139" s="39" t="s">
        <v>159</v>
      </c>
      <c r="D139" s="7"/>
      <c r="E139" s="7"/>
      <c r="F139" s="7"/>
      <c r="G139" s="7"/>
      <c r="H139" s="7"/>
      <c r="I139" s="7"/>
      <c r="J139" s="7"/>
      <c r="K139" s="7"/>
    </row>
    <row r="140" spans="2:11" x14ac:dyDescent="0.3">
      <c r="D140" s="7"/>
      <c r="E140" s="7"/>
      <c r="F140" s="7"/>
      <c r="G140" s="7"/>
      <c r="H140" s="7"/>
      <c r="I140" s="7"/>
      <c r="J140" s="7"/>
      <c r="K140" s="7"/>
    </row>
    <row r="141" spans="2:11" x14ac:dyDescent="0.3">
      <c r="D141" s="7"/>
      <c r="E141" s="7"/>
      <c r="F141" s="7"/>
      <c r="G141" s="7"/>
      <c r="H141" s="7"/>
      <c r="I141" s="7"/>
      <c r="J141" s="7"/>
      <c r="K141" s="7"/>
    </row>
    <row r="142" spans="2:11" x14ac:dyDescent="0.3">
      <c r="D142" s="7"/>
      <c r="E142" s="7"/>
      <c r="F142" s="7"/>
      <c r="G142" s="7"/>
      <c r="H142" s="7"/>
      <c r="I142" s="7"/>
      <c r="J142" s="7"/>
      <c r="K142" s="7"/>
    </row>
    <row r="143" spans="2:11" x14ac:dyDescent="0.3">
      <c r="D143" s="7"/>
      <c r="E143" s="7"/>
      <c r="F143" s="7"/>
      <c r="G143" s="7"/>
      <c r="H143" s="7"/>
      <c r="I143" s="7"/>
      <c r="J143" s="7"/>
      <c r="K143" s="7"/>
    </row>
    <row r="144" spans="2:11" x14ac:dyDescent="0.3">
      <c r="D144" s="7"/>
      <c r="E144" s="7"/>
      <c r="F144" s="7"/>
      <c r="G144" s="7"/>
      <c r="H144" s="7"/>
      <c r="I144" s="7"/>
      <c r="J144" s="7"/>
      <c r="K144" s="7"/>
    </row>
    <row r="145" spans="2:11" x14ac:dyDescent="0.3">
      <c r="D145" s="7"/>
      <c r="E145" s="7"/>
      <c r="F145" s="7"/>
      <c r="G145" s="7"/>
      <c r="H145" s="7"/>
      <c r="I145" s="7"/>
      <c r="J145" s="7"/>
      <c r="K145" s="7"/>
    </row>
    <row r="146" spans="2:11" x14ac:dyDescent="0.3">
      <c r="D146" s="7"/>
      <c r="E146" s="7"/>
      <c r="F146" s="7"/>
      <c r="G146" s="7"/>
      <c r="H146" s="7"/>
      <c r="I146" s="7"/>
      <c r="J146" s="7"/>
      <c r="K146" s="7"/>
    </row>
    <row r="147" spans="2:11" x14ac:dyDescent="0.3">
      <c r="D147" s="7"/>
      <c r="E147" s="7"/>
      <c r="F147" s="7"/>
      <c r="G147" s="7"/>
      <c r="H147" s="7"/>
      <c r="I147" s="7"/>
      <c r="J147" s="7"/>
      <c r="K147" s="7"/>
    </row>
    <row r="148" spans="2:11" x14ac:dyDescent="0.3">
      <c r="D148" s="7"/>
      <c r="E148" s="7"/>
      <c r="F148" s="7"/>
      <c r="G148" s="7"/>
      <c r="H148" s="7"/>
      <c r="I148" s="7"/>
      <c r="J148" s="7"/>
      <c r="K148" s="7"/>
    </row>
    <row r="149" spans="2:11" x14ac:dyDescent="0.3">
      <c r="D149" s="7"/>
      <c r="E149" s="7"/>
      <c r="F149" s="7"/>
      <c r="G149" s="7"/>
      <c r="H149" s="7"/>
      <c r="I149" s="7"/>
      <c r="J149" s="7"/>
      <c r="K149" s="7"/>
    </row>
    <row r="150" spans="2:11" x14ac:dyDescent="0.3">
      <c r="D150" s="7"/>
      <c r="E150" s="7"/>
      <c r="F150" s="7"/>
      <c r="G150" s="7"/>
      <c r="H150" s="7"/>
      <c r="I150" s="7"/>
      <c r="J150" s="7"/>
      <c r="K150" s="7"/>
    </row>
    <row r="151" spans="2:11" x14ac:dyDescent="0.3">
      <c r="D151" s="7"/>
      <c r="E151" s="7"/>
      <c r="F151" s="7"/>
      <c r="G151" s="7"/>
      <c r="H151" s="7"/>
      <c r="I151" s="7"/>
      <c r="J151" s="7"/>
      <c r="K151" s="7"/>
    </row>
    <row r="152" spans="2:11" x14ac:dyDescent="0.3">
      <c r="D152" s="7"/>
      <c r="E152" s="7"/>
      <c r="F152" s="7"/>
      <c r="G152" s="7"/>
      <c r="H152" s="7"/>
      <c r="I152" s="7"/>
      <c r="J152" s="7"/>
      <c r="K152" s="7"/>
    </row>
    <row r="153" spans="2:11" x14ac:dyDescent="0.3">
      <c r="D153" s="7"/>
      <c r="E153" s="7"/>
      <c r="F153" s="7"/>
      <c r="G153" s="7"/>
      <c r="H153" s="7"/>
      <c r="I153" s="7"/>
      <c r="J153" s="7"/>
      <c r="K153" s="7"/>
    </row>
    <row r="154" spans="2:11" x14ac:dyDescent="0.3">
      <c r="D154" s="7"/>
      <c r="E154" s="7"/>
      <c r="F154" s="7"/>
      <c r="G154" s="7"/>
      <c r="H154" s="7"/>
      <c r="I154" s="7"/>
      <c r="J154" s="7"/>
      <c r="K154" s="7"/>
    </row>
    <row r="155" spans="2:11" x14ac:dyDescent="0.3">
      <c r="D155" s="7"/>
      <c r="E155" s="7"/>
      <c r="F155" s="7"/>
      <c r="G155" s="7"/>
      <c r="H155" s="7"/>
      <c r="I155" s="7"/>
      <c r="J155" s="7"/>
      <c r="K155" s="7"/>
    </row>
    <row r="156" spans="2:11" x14ac:dyDescent="0.3">
      <c r="D156" s="7"/>
      <c r="E156" s="7"/>
      <c r="F156" s="7"/>
      <c r="G156" s="7"/>
      <c r="H156" s="7"/>
      <c r="I156" s="7"/>
      <c r="J156" s="7"/>
      <c r="K156" s="7"/>
    </row>
    <row r="157" spans="2:11" x14ac:dyDescent="0.3">
      <c r="D157" s="7"/>
      <c r="E157" s="7"/>
      <c r="F157" s="7"/>
      <c r="G157" s="7"/>
      <c r="H157" s="7"/>
      <c r="I157" s="7"/>
      <c r="J157" s="7"/>
      <c r="K157" s="7"/>
    </row>
    <row r="158" spans="2:11" x14ac:dyDescent="0.3">
      <c r="D158" s="7"/>
      <c r="E158" s="7"/>
      <c r="F158" s="7"/>
      <c r="G158" s="7"/>
      <c r="H158" s="7"/>
      <c r="I158" s="7"/>
      <c r="J158" s="7"/>
      <c r="K158" s="7"/>
    </row>
    <row r="159" spans="2:11" x14ac:dyDescent="0.3">
      <c r="D159" s="7"/>
      <c r="E159" s="7"/>
      <c r="F159" s="7"/>
      <c r="G159" s="7"/>
      <c r="H159" s="7"/>
      <c r="I159" s="7"/>
      <c r="J159" s="7"/>
      <c r="K159" s="7"/>
    </row>
    <row r="160" spans="2:11" x14ac:dyDescent="0.3">
      <c r="B160" s="39" t="s">
        <v>168</v>
      </c>
      <c r="D160" s="7"/>
      <c r="E160" s="7"/>
      <c r="F160" s="7"/>
      <c r="G160" s="7"/>
      <c r="H160" s="7"/>
      <c r="I160" s="7"/>
      <c r="J160" s="7"/>
      <c r="K160" s="7"/>
    </row>
    <row r="161" spans="4:11" x14ac:dyDescent="0.3">
      <c r="D161" s="7"/>
      <c r="E161" s="7"/>
      <c r="F161" s="7"/>
      <c r="G161" s="7"/>
      <c r="H161" s="7"/>
      <c r="I161" s="7"/>
      <c r="J161" s="7"/>
      <c r="K161" s="7"/>
    </row>
    <row r="162" spans="4:11" x14ac:dyDescent="0.3">
      <c r="D162" s="7"/>
      <c r="E162" s="7"/>
      <c r="F162" s="7"/>
      <c r="G162" s="7"/>
      <c r="H162" s="7"/>
      <c r="I162" s="7"/>
      <c r="J162" s="7"/>
      <c r="K162" s="7"/>
    </row>
    <row r="163" spans="4:11" x14ac:dyDescent="0.3">
      <c r="D163" s="7"/>
      <c r="E163" s="7"/>
      <c r="F163" s="7"/>
      <c r="G163" s="7"/>
      <c r="H163" s="7"/>
      <c r="I163" s="7"/>
      <c r="J163" s="7"/>
      <c r="K163" s="7"/>
    </row>
    <row r="164" spans="4:11" x14ac:dyDescent="0.3">
      <c r="D164" s="7"/>
      <c r="E164" s="7"/>
      <c r="F164" s="7"/>
      <c r="G164" s="7"/>
      <c r="H164" s="7"/>
      <c r="I164" s="7"/>
      <c r="J164" s="7"/>
      <c r="K164" s="7"/>
    </row>
    <row r="165" spans="4:11" x14ac:dyDescent="0.3">
      <c r="D165" s="7"/>
      <c r="E165" s="7"/>
      <c r="F165" s="7"/>
      <c r="G165" s="7"/>
      <c r="H165" s="7"/>
      <c r="I165" s="7"/>
      <c r="J165" s="7"/>
      <c r="K165" s="7"/>
    </row>
    <row r="166" spans="4:11" x14ac:dyDescent="0.3">
      <c r="D166" s="7"/>
      <c r="E166" s="7"/>
      <c r="F166" s="7"/>
      <c r="G166" s="7"/>
      <c r="H166" s="7"/>
      <c r="I166" s="7"/>
      <c r="J166" s="7"/>
      <c r="K166" s="7"/>
    </row>
    <row r="167" spans="4:11" x14ac:dyDescent="0.3">
      <c r="D167" s="7"/>
      <c r="E167" s="7"/>
      <c r="F167" s="7"/>
      <c r="G167" s="7"/>
      <c r="H167" s="7"/>
      <c r="I167" s="7"/>
      <c r="J167" s="7"/>
      <c r="K167" s="7"/>
    </row>
    <row r="168" spans="4:11" x14ac:dyDescent="0.3">
      <c r="D168" s="7"/>
      <c r="E168" s="7"/>
      <c r="F168" s="7"/>
      <c r="G168" s="7"/>
      <c r="H168" s="7"/>
      <c r="I168" s="7"/>
      <c r="J168" s="7"/>
      <c r="K168" s="7"/>
    </row>
    <row r="169" spans="4:11" x14ac:dyDescent="0.3">
      <c r="D169" s="7"/>
      <c r="E169" s="7"/>
      <c r="F169" s="7"/>
      <c r="G169" s="7"/>
      <c r="H169" s="7"/>
      <c r="I169" s="7"/>
      <c r="J169" s="7"/>
      <c r="K169" s="7"/>
    </row>
    <row r="170" spans="4:11" x14ac:dyDescent="0.3">
      <c r="D170" s="7"/>
      <c r="E170" s="7"/>
      <c r="F170" s="7"/>
      <c r="G170" s="7"/>
      <c r="H170" s="7"/>
      <c r="I170" s="7"/>
      <c r="J170" s="7"/>
      <c r="K170" s="7"/>
    </row>
    <row r="171" spans="4:11" x14ac:dyDescent="0.3">
      <c r="D171" s="7"/>
      <c r="E171" s="7"/>
      <c r="F171" s="7"/>
      <c r="G171" s="7"/>
      <c r="H171" s="7"/>
      <c r="I171" s="7"/>
      <c r="J171" s="7"/>
      <c r="K171" s="7"/>
    </row>
    <row r="172" spans="4:11" x14ac:dyDescent="0.3">
      <c r="D172" s="7"/>
      <c r="E172" s="7"/>
      <c r="F172" s="7"/>
      <c r="G172" s="7"/>
      <c r="H172" s="7"/>
      <c r="I172" s="7"/>
      <c r="J172" s="7"/>
      <c r="K172" s="7"/>
    </row>
    <row r="173" spans="4:11" x14ac:dyDescent="0.3">
      <c r="D173" s="7"/>
      <c r="E173" s="7"/>
      <c r="F173" s="7"/>
      <c r="G173" s="7"/>
      <c r="H173" s="7"/>
      <c r="I173" s="7"/>
      <c r="J173" s="7"/>
      <c r="K173" s="7"/>
    </row>
    <row r="174" spans="4:11" x14ac:dyDescent="0.3">
      <c r="D174" s="7"/>
      <c r="E174" s="7"/>
      <c r="F174" s="7"/>
      <c r="G174" s="7"/>
      <c r="H174" s="7"/>
      <c r="I174" s="7"/>
      <c r="J174" s="7"/>
      <c r="K174" s="7"/>
    </row>
    <row r="175" spans="4:11" x14ac:dyDescent="0.3">
      <c r="D175" s="7"/>
      <c r="E175" s="7"/>
      <c r="F175" s="7"/>
      <c r="G175" s="7"/>
      <c r="H175" s="7"/>
      <c r="I175" s="7"/>
      <c r="J175" s="7"/>
      <c r="K175" s="7"/>
    </row>
    <row r="176" spans="4:11" x14ac:dyDescent="0.3">
      <c r="D176" s="7"/>
      <c r="E176" s="7"/>
      <c r="F176" s="7"/>
      <c r="G176" s="7"/>
      <c r="H176" s="7"/>
      <c r="I176" s="7"/>
      <c r="J176" s="7"/>
      <c r="K176" s="7"/>
    </row>
    <row r="177" spans="2:11" x14ac:dyDescent="0.3">
      <c r="D177" s="7"/>
      <c r="E177" s="7"/>
      <c r="F177" s="7"/>
      <c r="G177" s="7"/>
      <c r="H177" s="7"/>
      <c r="I177" s="7"/>
      <c r="J177" s="7"/>
      <c r="K177" s="7"/>
    </row>
    <row r="178" spans="2:11" x14ac:dyDescent="0.3">
      <c r="D178" s="7"/>
      <c r="E178" s="7"/>
      <c r="F178" s="7"/>
      <c r="G178" s="7"/>
      <c r="H178" s="7"/>
      <c r="I178" s="7"/>
      <c r="J178" s="7"/>
      <c r="K178" s="7"/>
    </row>
    <row r="179" spans="2:11" x14ac:dyDescent="0.3">
      <c r="D179" s="7"/>
      <c r="E179" s="7"/>
      <c r="F179" s="7"/>
      <c r="G179" s="7"/>
      <c r="H179" s="7"/>
      <c r="I179" s="7"/>
      <c r="J179" s="7"/>
      <c r="K179" s="7"/>
    </row>
    <row r="180" spans="2:11" x14ac:dyDescent="0.3">
      <c r="D180" s="7"/>
      <c r="E180" s="7"/>
      <c r="F180" s="7"/>
      <c r="G180" s="7"/>
      <c r="H180" s="7"/>
      <c r="I180" s="7"/>
      <c r="J180" s="7"/>
      <c r="K180" s="7"/>
    </row>
    <row r="181" spans="2:11" x14ac:dyDescent="0.3">
      <c r="B181" s="39" t="s">
        <v>301</v>
      </c>
    </row>
    <row r="182" spans="2:11" x14ac:dyDescent="0.3">
      <c r="E182" s="31"/>
      <c r="F182" s="31"/>
      <c r="G182" s="31"/>
      <c r="H182" s="31"/>
      <c r="I182" s="31"/>
      <c r="J182" s="31"/>
      <c r="K182" s="31"/>
    </row>
    <row r="202" spans="2:2" x14ac:dyDescent="0.3">
      <c r="B202" s="39" t="s">
        <v>267</v>
      </c>
    </row>
    <row r="221" spans="2:2" x14ac:dyDescent="0.3">
      <c r="B221" s="39" t="s">
        <v>208</v>
      </c>
    </row>
  </sheetData>
  <mergeCells count="1">
    <mergeCell ref="A1:B1"/>
  </mergeCells>
  <conditionalFormatting sqref="D3">
    <cfRule type="cellIs" dxfId="129" priority="83" operator="greaterThan">
      <formula>$C3</formula>
    </cfRule>
  </conditionalFormatting>
  <conditionalFormatting sqref="D12">
    <cfRule type="cellIs" dxfId="128" priority="81" operator="lessThan">
      <formula>$C12</formula>
    </cfRule>
  </conditionalFormatting>
  <conditionalFormatting sqref="D15 K15">
    <cfRule type="cellIs" dxfId="127" priority="79" operator="greaterThan">
      <formula>$C$15</formula>
    </cfRule>
  </conditionalFormatting>
  <conditionalFormatting sqref="K3">
    <cfRule type="cellIs" dxfId="126" priority="75" operator="greaterThan">
      <formula>$C3</formula>
    </cfRule>
  </conditionalFormatting>
  <conditionalFormatting sqref="D51 K51">
    <cfRule type="cellIs" dxfId="125" priority="74" operator="greaterThan">
      <formula>$C51</formula>
    </cfRule>
  </conditionalFormatting>
  <conditionalFormatting sqref="D62:D63 K62:K63">
    <cfRule type="cellIs" dxfId="124" priority="73" operator="greaterThan">
      <formula>$C62</formula>
    </cfRule>
  </conditionalFormatting>
  <conditionalFormatting sqref="D65 K65">
    <cfRule type="cellIs" dxfId="123" priority="72" operator="greaterThan">
      <formula>$C65</formula>
    </cfRule>
  </conditionalFormatting>
  <conditionalFormatting sqref="K12">
    <cfRule type="cellIs" dxfId="122" priority="71" operator="lessThan">
      <formula>$C12</formula>
    </cfRule>
  </conditionalFormatting>
  <conditionalFormatting sqref="D77:D78 K77:K78">
    <cfRule type="cellIs" dxfId="121" priority="70" operator="lessThan">
      <formula>$C77</formula>
    </cfRule>
  </conditionalFormatting>
  <conditionalFormatting sqref="K77:K78">
    <cfRule type="cellIs" dxfId="120" priority="69" operator="lessThan">
      <formula>$C77</formula>
    </cfRule>
  </conditionalFormatting>
  <conditionalFormatting sqref="D66 K66:K67">
    <cfRule type="expression" dxfId="119" priority="60">
      <formula>D$66+D$67&gt;=$C$67</formula>
    </cfRule>
  </conditionalFormatting>
  <conditionalFormatting sqref="D67">
    <cfRule type="expression" dxfId="118" priority="58">
      <formula>D$66+D$67&gt;=$C$67</formula>
    </cfRule>
  </conditionalFormatting>
  <conditionalFormatting sqref="C63">
    <cfRule type="cellIs" dxfId="117" priority="56" operator="greaterThan">
      <formula>$C63</formula>
    </cfRule>
  </conditionalFormatting>
  <conditionalFormatting sqref="E15">
    <cfRule type="cellIs" dxfId="116" priority="55" operator="greaterThan">
      <formula>$C$15</formula>
    </cfRule>
  </conditionalFormatting>
  <conditionalFormatting sqref="E3">
    <cfRule type="cellIs" dxfId="115" priority="54" operator="greaterThan">
      <formula>$C3</formula>
    </cfRule>
  </conditionalFormatting>
  <conditionalFormatting sqref="E51">
    <cfRule type="cellIs" dxfId="114" priority="53" operator="greaterThan">
      <formula>$C51</formula>
    </cfRule>
  </conditionalFormatting>
  <conditionalFormatting sqref="E62:E63">
    <cfRule type="cellIs" dxfId="113" priority="52" operator="greaterThan">
      <formula>$C62</formula>
    </cfRule>
  </conditionalFormatting>
  <conditionalFormatting sqref="E65">
    <cfRule type="cellIs" dxfId="112" priority="51" operator="greaterThan">
      <formula>$C65</formula>
    </cfRule>
  </conditionalFormatting>
  <conditionalFormatting sqref="E12">
    <cfRule type="cellIs" dxfId="111" priority="50" operator="lessThan">
      <formula>$C12</formula>
    </cfRule>
  </conditionalFormatting>
  <conditionalFormatting sqref="E77:E78">
    <cfRule type="cellIs" dxfId="110" priority="49" operator="lessThan">
      <formula>$C77</formula>
    </cfRule>
  </conditionalFormatting>
  <conditionalFormatting sqref="E77:E78">
    <cfRule type="cellIs" dxfId="109" priority="48" operator="lessThan">
      <formula>$C77</formula>
    </cfRule>
  </conditionalFormatting>
  <conditionalFormatting sqref="E66">
    <cfRule type="expression" dxfId="108" priority="47">
      <formula>E$66+E$67&gt;=$C$67</formula>
    </cfRule>
  </conditionalFormatting>
  <conditionalFormatting sqref="E67">
    <cfRule type="expression" dxfId="107" priority="46">
      <formula>E$66+E$67&gt;=$C$67</formula>
    </cfRule>
  </conditionalFormatting>
  <conditionalFormatting sqref="F15">
    <cfRule type="cellIs" dxfId="106" priority="45" operator="greaterThan">
      <formula>$C$15</formula>
    </cfRule>
  </conditionalFormatting>
  <conditionalFormatting sqref="F3">
    <cfRule type="cellIs" dxfId="105" priority="44" operator="greaterThan">
      <formula>$C3</formula>
    </cfRule>
  </conditionalFormatting>
  <conditionalFormatting sqref="F51">
    <cfRule type="cellIs" dxfId="104" priority="43" operator="greaterThan">
      <formula>$C51</formula>
    </cfRule>
  </conditionalFormatting>
  <conditionalFormatting sqref="F62:F63">
    <cfRule type="cellIs" dxfId="103" priority="42" operator="greaterThan">
      <formula>$C62</formula>
    </cfRule>
  </conditionalFormatting>
  <conditionalFormatting sqref="F65">
    <cfRule type="cellIs" dxfId="102" priority="41" operator="greaterThan">
      <formula>$C65</formula>
    </cfRule>
  </conditionalFormatting>
  <conditionalFormatting sqref="F12">
    <cfRule type="cellIs" dxfId="101" priority="40" operator="lessThan">
      <formula>$C12</formula>
    </cfRule>
  </conditionalFormatting>
  <conditionalFormatting sqref="F77:F78">
    <cfRule type="cellIs" dxfId="100" priority="39" operator="lessThan">
      <formula>$C77</formula>
    </cfRule>
  </conditionalFormatting>
  <conditionalFormatting sqref="F77:F78">
    <cfRule type="cellIs" dxfId="99" priority="38" operator="lessThan">
      <formula>$C77</formula>
    </cfRule>
  </conditionalFormatting>
  <conditionalFormatting sqref="F66:F67">
    <cfRule type="expression" dxfId="98" priority="37">
      <formula>F$66+F$67&gt;=$C$67</formula>
    </cfRule>
  </conditionalFormatting>
  <conditionalFormatting sqref="G15">
    <cfRule type="cellIs" dxfId="97" priority="36" operator="greaterThan">
      <formula>$C$15</formula>
    </cfRule>
  </conditionalFormatting>
  <conditionalFormatting sqref="G3">
    <cfRule type="cellIs" dxfId="96" priority="35" operator="greaterThan">
      <formula>$C3</formula>
    </cfRule>
  </conditionalFormatting>
  <conditionalFormatting sqref="G51">
    <cfRule type="cellIs" dxfId="95" priority="34" operator="greaterThan">
      <formula>$C51</formula>
    </cfRule>
  </conditionalFormatting>
  <conditionalFormatting sqref="G62:G63">
    <cfRule type="cellIs" dxfId="94" priority="33" operator="greaterThan">
      <formula>$C62</formula>
    </cfRule>
  </conditionalFormatting>
  <conditionalFormatting sqref="G65">
    <cfRule type="cellIs" dxfId="93" priority="32" operator="greaterThan">
      <formula>$C65</formula>
    </cfRule>
  </conditionalFormatting>
  <conditionalFormatting sqref="G12">
    <cfRule type="cellIs" dxfId="92" priority="31" operator="lessThan">
      <formula>$C12</formula>
    </cfRule>
  </conditionalFormatting>
  <conditionalFormatting sqref="G77:G78">
    <cfRule type="cellIs" dxfId="91" priority="30" operator="lessThan">
      <formula>$C77</formula>
    </cfRule>
  </conditionalFormatting>
  <conditionalFormatting sqref="G77:G78">
    <cfRule type="cellIs" dxfId="90" priority="29" operator="lessThan">
      <formula>$C77</formula>
    </cfRule>
  </conditionalFormatting>
  <conditionalFormatting sqref="G66:G67">
    <cfRule type="expression" dxfId="89" priority="28">
      <formula>G$66+G$67&gt;=$C$67</formula>
    </cfRule>
  </conditionalFormatting>
  <conditionalFormatting sqref="H15">
    <cfRule type="cellIs" dxfId="88" priority="27" operator="greaterThan">
      <formula>$C$15</formula>
    </cfRule>
  </conditionalFormatting>
  <conditionalFormatting sqref="H3">
    <cfRule type="cellIs" dxfId="87" priority="26" operator="greaterThan">
      <formula>$C3</formula>
    </cfRule>
  </conditionalFormatting>
  <conditionalFormatting sqref="H51">
    <cfRule type="cellIs" dxfId="86" priority="25" operator="greaterThan">
      <formula>$C51</formula>
    </cfRule>
  </conditionalFormatting>
  <conditionalFormatting sqref="H62:H63">
    <cfRule type="cellIs" dxfId="85" priority="24" operator="greaterThan">
      <formula>$C62</formula>
    </cfRule>
  </conditionalFormatting>
  <conditionalFormatting sqref="H65">
    <cfRule type="cellIs" dxfId="84" priority="23" operator="greaterThan">
      <formula>$C65</formula>
    </cfRule>
  </conditionalFormatting>
  <conditionalFormatting sqref="H12">
    <cfRule type="cellIs" dxfId="83" priority="22" operator="lessThan">
      <formula>$C12</formula>
    </cfRule>
  </conditionalFormatting>
  <conditionalFormatting sqref="H77:H78">
    <cfRule type="cellIs" dxfId="82" priority="21" operator="lessThan">
      <formula>$C77</formula>
    </cfRule>
  </conditionalFormatting>
  <conditionalFormatting sqref="H77:H78">
    <cfRule type="cellIs" dxfId="81" priority="20" operator="lessThan">
      <formula>$C77</formula>
    </cfRule>
  </conditionalFormatting>
  <conditionalFormatting sqref="H66:H67">
    <cfRule type="expression" dxfId="80" priority="19">
      <formula>H$66+H$67&gt;=$C$67</formula>
    </cfRule>
  </conditionalFormatting>
  <conditionalFormatting sqref="I15">
    <cfRule type="cellIs" dxfId="79" priority="18" operator="greaterThan">
      <formula>$C$15</formula>
    </cfRule>
  </conditionalFormatting>
  <conditionalFormatting sqref="I3">
    <cfRule type="cellIs" dxfId="78" priority="17" operator="greaterThan">
      <formula>$C3</formula>
    </cfRule>
  </conditionalFormatting>
  <conditionalFormatting sqref="I51">
    <cfRule type="cellIs" dxfId="77" priority="16" operator="greaterThan">
      <formula>$C51</formula>
    </cfRule>
  </conditionalFormatting>
  <conditionalFormatting sqref="I62:I63">
    <cfRule type="cellIs" dxfId="76" priority="15" operator="greaterThan">
      <formula>$C62</formula>
    </cfRule>
  </conditionalFormatting>
  <conditionalFormatting sqref="I65">
    <cfRule type="cellIs" dxfId="75" priority="14" operator="greaterThan">
      <formula>$C65</formula>
    </cfRule>
  </conditionalFormatting>
  <conditionalFormatting sqref="I12">
    <cfRule type="cellIs" dxfId="74" priority="13" operator="lessThan">
      <formula>$C12</formula>
    </cfRule>
  </conditionalFormatting>
  <conditionalFormatting sqref="I77:I78">
    <cfRule type="cellIs" dxfId="73" priority="12" operator="lessThan">
      <formula>$C77</formula>
    </cfRule>
  </conditionalFormatting>
  <conditionalFormatting sqref="I77:I78">
    <cfRule type="cellIs" dxfId="72" priority="11" operator="lessThan">
      <formula>$C77</formula>
    </cfRule>
  </conditionalFormatting>
  <conditionalFormatting sqref="I66:I67">
    <cfRule type="expression" dxfId="71" priority="10">
      <formula>I$66+I$67&gt;=$C$67</formula>
    </cfRule>
  </conditionalFormatting>
  <conditionalFormatting sqref="J15">
    <cfRule type="cellIs" dxfId="70" priority="9" operator="greaterThan">
      <formula>$C$15</formula>
    </cfRule>
  </conditionalFormatting>
  <conditionalFormatting sqref="J3">
    <cfRule type="cellIs" dxfId="69" priority="8" operator="greaterThan">
      <formula>$C3</formula>
    </cfRule>
  </conditionalFormatting>
  <conditionalFormatting sqref="J51">
    <cfRule type="cellIs" dxfId="68" priority="7" operator="greaterThan">
      <formula>$C51</formula>
    </cfRule>
  </conditionalFormatting>
  <conditionalFormatting sqref="J62:J63">
    <cfRule type="cellIs" dxfId="67" priority="6" operator="greaterThan">
      <formula>$C62</formula>
    </cfRule>
  </conditionalFormatting>
  <conditionalFormatting sqref="J65">
    <cfRule type="cellIs" dxfId="66" priority="5" operator="greaterThan">
      <formula>$C65</formula>
    </cfRule>
  </conditionalFormatting>
  <conditionalFormatting sqref="J12">
    <cfRule type="cellIs" dxfId="65" priority="4" operator="lessThan">
      <formula>$C12</formula>
    </cfRule>
  </conditionalFormatting>
  <conditionalFormatting sqref="J77:J78">
    <cfRule type="cellIs" dxfId="64" priority="3" operator="lessThan">
      <formula>$C77</formula>
    </cfRule>
  </conditionalFormatting>
  <conditionalFormatting sqref="J77:J78">
    <cfRule type="cellIs" dxfId="63" priority="2" operator="lessThan">
      <formula>$C77</formula>
    </cfRule>
  </conditionalFormatting>
  <conditionalFormatting sqref="J66:J67">
    <cfRule type="expression" dxfId="62" priority="1">
      <formula>J$66+J$67&gt;=$C$67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workbookViewId="0">
      <selection activeCell="E15" sqref="E15"/>
    </sheetView>
  </sheetViews>
  <sheetFormatPr defaultRowHeight="14.4" x14ac:dyDescent="0.3"/>
  <cols>
    <col min="1" max="2" width="10.33203125" bestFit="1" customWidth="1"/>
    <col min="3" max="3" width="50.6640625" bestFit="1" customWidth="1"/>
    <col min="4" max="4" width="7.44140625" customWidth="1"/>
    <col min="5" max="12" width="7.5546875" customWidth="1"/>
  </cols>
  <sheetData>
    <row r="1" spans="1:12" ht="23.25" customHeight="1" x14ac:dyDescent="0.3">
      <c r="A1" s="74" t="s">
        <v>309</v>
      </c>
      <c r="B1" s="74" t="s">
        <v>310</v>
      </c>
      <c r="C1" s="74" t="s">
        <v>320</v>
      </c>
      <c r="D1" s="42" t="s">
        <v>211</v>
      </c>
      <c r="E1" s="42">
        <v>2016</v>
      </c>
      <c r="F1" s="42">
        <v>2017</v>
      </c>
      <c r="G1" s="42">
        <v>2018</v>
      </c>
      <c r="H1" s="42">
        <v>2019</v>
      </c>
      <c r="I1" s="42">
        <v>2020</v>
      </c>
      <c r="J1" s="42">
        <v>2021</v>
      </c>
      <c r="K1" s="42">
        <v>2022</v>
      </c>
      <c r="L1" s="42">
        <v>2023</v>
      </c>
    </row>
    <row r="2" spans="1:12" ht="29.25" customHeight="1" x14ac:dyDescent="0.3">
      <c r="A2" s="75" t="s">
        <v>311</v>
      </c>
      <c r="B2" s="75" t="s">
        <v>78</v>
      </c>
      <c r="C2" s="77" t="s">
        <v>319</v>
      </c>
      <c r="D2" s="89" t="s">
        <v>326</v>
      </c>
      <c r="E2" s="82">
        <f>Piano_indicatori!D3</f>
        <v>10</v>
      </c>
      <c r="F2" s="82">
        <f>Piano_indicatori!E3</f>
        <v>10</v>
      </c>
      <c r="G2" s="82">
        <f>Piano_indicatori!F3</f>
        <v>10</v>
      </c>
      <c r="H2" s="82">
        <f>Piano_indicatori!G3</f>
        <v>9.15</v>
      </c>
      <c r="I2" s="82">
        <f>Piano_indicatori!H3</f>
        <v>9.11</v>
      </c>
      <c r="J2" s="82">
        <f>Piano_indicatori!I3</f>
        <v>18.7</v>
      </c>
      <c r="K2" s="82">
        <f>Piano_indicatori!J3</f>
        <v>6.6</v>
      </c>
      <c r="L2" s="82">
        <f>Piano_indicatori!K3</f>
        <v>5.735305159526435</v>
      </c>
    </row>
    <row r="3" spans="1:12" ht="29.25" customHeight="1" x14ac:dyDescent="0.3">
      <c r="A3" s="76" t="s">
        <v>312</v>
      </c>
      <c r="B3" s="76" t="s">
        <v>95</v>
      </c>
      <c r="C3" s="78" t="s">
        <v>96</v>
      </c>
      <c r="D3" s="90" t="s">
        <v>327</v>
      </c>
      <c r="E3" s="83">
        <f>Piano_indicatori!D12</f>
        <v>62.72</v>
      </c>
      <c r="F3" s="83">
        <f>Piano_indicatori!E12</f>
        <v>47.92</v>
      </c>
      <c r="G3" s="83">
        <f>Piano_indicatori!F12</f>
        <v>49.81</v>
      </c>
      <c r="H3" s="83">
        <f>Piano_indicatori!G12</f>
        <v>47.03</v>
      </c>
      <c r="I3" s="83">
        <f>Piano_indicatori!H12</f>
        <v>49.62</v>
      </c>
      <c r="J3" s="83">
        <f>Piano_indicatori!I12</f>
        <v>51.41</v>
      </c>
      <c r="K3" s="83">
        <f>Piano_indicatori!J12</f>
        <v>48.49</v>
      </c>
      <c r="L3" s="83">
        <f>Piano_indicatori!K12</f>
        <v>48.49</v>
      </c>
    </row>
    <row r="4" spans="1:12" ht="29.25" customHeight="1" x14ac:dyDescent="0.3">
      <c r="A4" s="75" t="s">
        <v>313</v>
      </c>
      <c r="B4" s="75" t="s">
        <v>100</v>
      </c>
      <c r="C4" s="79" t="s">
        <v>322</v>
      </c>
      <c r="D4" s="89" t="s">
        <v>328</v>
      </c>
      <c r="E4" s="84">
        <f>Piano_indicatori!D15</f>
        <v>0</v>
      </c>
      <c r="F4" s="84">
        <f>Piano_indicatori!E15</f>
        <v>0</v>
      </c>
      <c r="G4" s="84">
        <f>Piano_indicatori!F15</f>
        <v>0</v>
      </c>
      <c r="H4" s="84">
        <f>Piano_indicatori!G15</f>
        <v>0</v>
      </c>
      <c r="I4" s="84">
        <f>Piano_indicatori!H15</f>
        <v>0</v>
      </c>
      <c r="J4" s="84">
        <f>Piano_indicatori!I15</f>
        <v>0</v>
      </c>
      <c r="K4" s="84">
        <f>Piano_indicatori!J15</f>
        <v>0</v>
      </c>
      <c r="L4" s="84">
        <f>Piano_indicatori!K15</f>
        <v>0</v>
      </c>
    </row>
    <row r="5" spans="1:12" ht="29.25" customHeight="1" x14ac:dyDescent="0.3">
      <c r="A5" s="76" t="s">
        <v>314</v>
      </c>
      <c r="B5" s="76" t="s">
        <v>165</v>
      </c>
      <c r="C5" s="80" t="s">
        <v>323</v>
      </c>
      <c r="D5" s="91" t="s">
        <v>329</v>
      </c>
      <c r="E5" s="85">
        <f>Piano_indicatori!D51</f>
        <v>3.23</v>
      </c>
      <c r="F5" s="85">
        <f>Piano_indicatori!E51</f>
        <v>0</v>
      </c>
      <c r="G5" s="85">
        <f>Piano_indicatori!F51</f>
        <v>239.83</v>
      </c>
      <c r="H5" s="85">
        <f>Piano_indicatori!G51</f>
        <v>0</v>
      </c>
      <c r="I5" s="85">
        <f>Piano_indicatori!H51</f>
        <v>0</v>
      </c>
      <c r="J5" s="85">
        <f>Piano_indicatori!I51</f>
        <v>0</v>
      </c>
      <c r="K5" s="85">
        <f>Piano_indicatori!J51</f>
        <v>8.26</v>
      </c>
      <c r="L5" s="85">
        <f>Piano_indicatori!K51</f>
        <v>8.26</v>
      </c>
    </row>
    <row r="6" spans="1:12" ht="29.25" customHeight="1" x14ac:dyDescent="0.3">
      <c r="A6" s="75" t="s">
        <v>315</v>
      </c>
      <c r="B6" s="75" t="s">
        <v>185</v>
      </c>
      <c r="C6" s="93" t="s">
        <v>186</v>
      </c>
      <c r="D6" s="92" t="s">
        <v>330</v>
      </c>
      <c r="E6" s="86">
        <f>Piano_indicatori!D62</f>
        <v>65.06</v>
      </c>
      <c r="F6" s="86">
        <f>Piano_indicatori!E62</f>
        <v>55.73</v>
      </c>
      <c r="G6" s="86">
        <f>Piano_indicatori!F62</f>
        <v>2.1439016030138105</v>
      </c>
      <c r="H6" s="86">
        <f>Piano_indicatori!G62</f>
        <v>2.1117763630013733</v>
      </c>
      <c r="I6" s="86">
        <f>Piano_indicatori!H62</f>
        <v>2.0404309761769395</v>
      </c>
      <c r="J6" s="86">
        <f>Piano_indicatori!I62</f>
        <v>4.3225569680129716</v>
      </c>
      <c r="K6" s="86">
        <f>Piano_indicatori!J62</f>
        <v>1.8903080154327572</v>
      </c>
      <c r="L6" s="86">
        <f>Piano_indicatori!K62</f>
        <v>3.8891601278059342</v>
      </c>
    </row>
    <row r="7" spans="1:12" ht="29.25" customHeight="1" x14ac:dyDescent="0.3">
      <c r="A7" s="76" t="s">
        <v>316</v>
      </c>
      <c r="B7" s="76" t="s">
        <v>188</v>
      </c>
      <c r="C7" s="80" t="s">
        <v>189</v>
      </c>
      <c r="D7" s="90" t="s">
        <v>331</v>
      </c>
      <c r="E7" s="87">
        <f>Piano_indicatori!D65</f>
        <v>59.8</v>
      </c>
      <c r="F7" s="87">
        <f>Piano_indicatori!E65</f>
        <v>62.11</v>
      </c>
      <c r="G7" s="87">
        <f>Piano_indicatori!F65</f>
        <v>47.81</v>
      </c>
      <c r="H7" s="87">
        <f>Piano_indicatori!G65</f>
        <v>53.71</v>
      </c>
      <c r="I7" s="87">
        <f>Piano_indicatori!H65</f>
        <v>50.23</v>
      </c>
      <c r="J7" s="87">
        <f>Piano_indicatori!I65</f>
        <v>66.989999999999995</v>
      </c>
      <c r="K7" s="87">
        <f>Piano_indicatori!J65</f>
        <v>2.87</v>
      </c>
      <c r="L7" s="87">
        <f>Piano_indicatori!K65</f>
        <v>2.87</v>
      </c>
    </row>
    <row r="8" spans="1:12" ht="29.25" customHeight="1" x14ac:dyDescent="0.3">
      <c r="A8" s="75" t="s">
        <v>317</v>
      </c>
      <c r="B8" s="75" t="s">
        <v>321</v>
      </c>
      <c r="C8" s="79" t="s">
        <v>324</v>
      </c>
      <c r="D8" s="89" t="s">
        <v>332</v>
      </c>
      <c r="E8" s="84">
        <f>Piano_indicatori!D66+Piano_indicatori!D67</f>
        <v>0</v>
      </c>
      <c r="F8" s="84">
        <f>Piano_indicatori!E66+Piano_indicatori!E67</f>
        <v>0</v>
      </c>
      <c r="G8" s="84">
        <f>Piano_indicatori!F66+Piano_indicatori!F67</f>
        <v>0</v>
      </c>
      <c r="H8" s="84">
        <f>Piano_indicatori!G66+Piano_indicatori!G67</f>
        <v>0</v>
      </c>
      <c r="I8" s="84">
        <f>Piano_indicatori!H66+Piano_indicatori!H67</f>
        <v>0</v>
      </c>
      <c r="J8" s="84">
        <f>Piano_indicatori!I66+Piano_indicatori!I67</f>
        <v>0</v>
      </c>
      <c r="K8" s="84">
        <f>Piano_indicatori!J66+Piano_indicatori!J67</f>
        <v>3.32</v>
      </c>
      <c r="L8" s="84">
        <f>Piano_indicatori!K66+Piano_indicatori!K67</f>
        <v>3.32</v>
      </c>
    </row>
    <row r="9" spans="1:12" ht="29.25" customHeight="1" x14ac:dyDescent="0.3">
      <c r="A9" s="76" t="s">
        <v>318</v>
      </c>
      <c r="B9" s="76"/>
      <c r="C9" s="81" t="s">
        <v>325</v>
      </c>
      <c r="D9" s="91" t="s">
        <v>333</v>
      </c>
      <c r="E9" s="88">
        <f>Piano_indicatori!D77</f>
        <v>70.955048849668245</v>
      </c>
      <c r="F9" s="88">
        <f>Piano_indicatori!E77</f>
        <v>65.874096239922437</v>
      </c>
      <c r="G9" s="88">
        <f>Piano_indicatori!F77</f>
        <v>66.084605782285649</v>
      </c>
      <c r="H9" s="88">
        <f>Piano_indicatori!G77</f>
        <v>60.134288972600125</v>
      </c>
      <c r="I9" s="88">
        <f>Piano_indicatori!H77</f>
        <v>72.434150440317623</v>
      </c>
      <c r="J9" s="88">
        <f>Piano_indicatori!I77</f>
        <v>65.272507106537063</v>
      </c>
      <c r="K9" s="88">
        <f>Piano_indicatori!J77</f>
        <v>57.703127494951545</v>
      </c>
      <c r="L9" s="88">
        <f>Piano_indicatori!K77</f>
        <v>59.08286677246587</v>
      </c>
    </row>
  </sheetData>
  <conditionalFormatting sqref="E2 L2">
    <cfRule type="cellIs" dxfId="61" priority="56" operator="greaterThan">
      <formula>48</formula>
    </cfRule>
  </conditionalFormatting>
  <conditionalFormatting sqref="E3 L3">
    <cfRule type="cellIs" dxfId="60" priority="55" operator="lessThan">
      <formula>22</formula>
    </cfRule>
  </conditionalFormatting>
  <conditionalFormatting sqref="E4 L4">
    <cfRule type="cellIs" dxfId="59" priority="54" operator="greaterThan">
      <formula>0</formula>
    </cfRule>
  </conditionalFormatting>
  <conditionalFormatting sqref="E5 L5">
    <cfRule type="cellIs" dxfId="58" priority="53" operator="greaterThan">
      <formula>16</formula>
    </cfRule>
  </conditionalFormatting>
  <conditionalFormatting sqref="E6 L6">
    <cfRule type="cellIs" dxfId="57" priority="52" operator="greaterThan">
      <formula>1.2</formula>
    </cfRule>
  </conditionalFormatting>
  <conditionalFormatting sqref="E7 L7">
    <cfRule type="cellIs" dxfId="56" priority="51" operator="greaterThan">
      <formula>1</formula>
    </cfRule>
  </conditionalFormatting>
  <conditionalFormatting sqref="E8 L8">
    <cfRule type="cellIs" dxfId="55" priority="50" operator="greaterThan">
      <formula>0.6</formula>
    </cfRule>
  </conditionalFormatting>
  <conditionalFormatting sqref="E9 L9">
    <cfRule type="cellIs" dxfId="54" priority="49" operator="lessThan">
      <formula>47</formula>
    </cfRule>
  </conditionalFormatting>
  <conditionalFormatting sqref="G2">
    <cfRule type="cellIs" dxfId="53" priority="48" operator="greaterThan">
      <formula>48</formula>
    </cfRule>
  </conditionalFormatting>
  <conditionalFormatting sqref="G3">
    <cfRule type="cellIs" dxfId="52" priority="47" operator="lessThan">
      <formula>22</formula>
    </cfRule>
  </conditionalFormatting>
  <conditionalFormatting sqref="G4">
    <cfRule type="cellIs" dxfId="51" priority="46" operator="greaterThan">
      <formula>0</formula>
    </cfRule>
  </conditionalFormatting>
  <conditionalFormatting sqref="G5">
    <cfRule type="cellIs" dxfId="50" priority="45" operator="greaterThan">
      <formula>16</formula>
    </cfRule>
  </conditionalFormatting>
  <conditionalFormatting sqref="G6">
    <cfRule type="cellIs" dxfId="49" priority="44" operator="greaterThan">
      <formula>1.2</formula>
    </cfRule>
  </conditionalFormatting>
  <conditionalFormatting sqref="G7">
    <cfRule type="cellIs" dxfId="48" priority="43" operator="greaterThan">
      <formula>1</formula>
    </cfRule>
  </conditionalFormatting>
  <conditionalFormatting sqref="G8">
    <cfRule type="cellIs" dxfId="47" priority="42" operator="greaterThan">
      <formula>0.6</formula>
    </cfRule>
  </conditionalFormatting>
  <conditionalFormatting sqref="G9">
    <cfRule type="cellIs" dxfId="46" priority="41" operator="lessThan">
      <formula>47</formula>
    </cfRule>
  </conditionalFormatting>
  <conditionalFormatting sqref="F2">
    <cfRule type="cellIs" dxfId="45" priority="40" operator="greaterThan">
      <formula>48</formula>
    </cfRule>
  </conditionalFormatting>
  <conditionalFormatting sqref="F3">
    <cfRule type="cellIs" dxfId="44" priority="39" operator="lessThan">
      <formula>22</formula>
    </cfRule>
  </conditionalFormatting>
  <conditionalFormatting sqref="F4">
    <cfRule type="cellIs" dxfId="43" priority="38" operator="greaterThan">
      <formula>0</formula>
    </cfRule>
  </conditionalFormatting>
  <conditionalFormatting sqref="F5">
    <cfRule type="cellIs" dxfId="42" priority="37" operator="greaterThan">
      <formula>16</formula>
    </cfRule>
  </conditionalFormatting>
  <conditionalFormatting sqref="F6">
    <cfRule type="cellIs" dxfId="41" priority="36" operator="greaterThan">
      <formula>1.2</formula>
    </cfRule>
  </conditionalFormatting>
  <conditionalFormatting sqref="F7">
    <cfRule type="cellIs" dxfId="40" priority="35" operator="greaterThan">
      <formula>1</formula>
    </cfRule>
  </conditionalFormatting>
  <conditionalFormatting sqref="F8">
    <cfRule type="cellIs" dxfId="39" priority="34" operator="greaterThan">
      <formula>0.6</formula>
    </cfRule>
  </conditionalFormatting>
  <conditionalFormatting sqref="F9">
    <cfRule type="cellIs" dxfId="38" priority="33" operator="lessThan">
      <formula>47</formula>
    </cfRule>
  </conditionalFormatting>
  <conditionalFormatting sqref="H2">
    <cfRule type="cellIs" dxfId="37" priority="32" operator="greaterThan">
      <formula>48</formula>
    </cfRule>
  </conditionalFormatting>
  <conditionalFormatting sqref="H3">
    <cfRule type="cellIs" dxfId="36" priority="31" operator="lessThan">
      <formula>22</formula>
    </cfRule>
  </conditionalFormatting>
  <conditionalFormatting sqref="H4">
    <cfRule type="cellIs" dxfId="35" priority="30" operator="greaterThan">
      <formula>0</formula>
    </cfRule>
  </conditionalFormatting>
  <conditionalFormatting sqref="H5">
    <cfRule type="cellIs" dxfId="34" priority="29" operator="greaterThan">
      <formula>16</formula>
    </cfRule>
  </conditionalFormatting>
  <conditionalFormatting sqref="H6">
    <cfRule type="cellIs" dxfId="33" priority="28" operator="greaterThan">
      <formula>1.2</formula>
    </cfRule>
  </conditionalFormatting>
  <conditionalFormatting sqref="H7">
    <cfRule type="cellIs" dxfId="32" priority="27" operator="greaterThan">
      <formula>1</formula>
    </cfRule>
  </conditionalFormatting>
  <conditionalFormatting sqref="H8">
    <cfRule type="cellIs" dxfId="31" priority="26" operator="greaterThan">
      <formula>0.6</formula>
    </cfRule>
  </conditionalFormatting>
  <conditionalFormatting sqref="H9">
    <cfRule type="cellIs" dxfId="30" priority="25" operator="lessThan">
      <formula>47</formula>
    </cfRule>
  </conditionalFormatting>
  <conditionalFormatting sqref="I2">
    <cfRule type="cellIs" dxfId="29" priority="24" operator="greaterThan">
      <formula>48</formula>
    </cfRule>
  </conditionalFormatting>
  <conditionalFormatting sqref="I3">
    <cfRule type="cellIs" dxfId="28" priority="23" operator="lessThan">
      <formula>22</formula>
    </cfRule>
  </conditionalFormatting>
  <conditionalFormatting sqref="I4">
    <cfRule type="cellIs" dxfId="27" priority="22" operator="greaterThan">
      <formula>0</formula>
    </cfRule>
  </conditionalFormatting>
  <conditionalFormatting sqref="I5">
    <cfRule type="cellIs" dxfId="26" priority="21" operator="greaterThan">
      <formula>16</formula>
    </cfRule>
  </conditionalFormatting>
  <conditionalFormatting sqref="I6">
    <cfRule type="cellIs" dxfId="25" priority="20" operator="greaterThan">
      <formula>1.2</formula>
    </cfRule>
  </conditionalFormatting>
  <conditionalFormatting sqref="I7">
    <cfRule type="cellIs" dxfId="24" priority="19" operator="greaterThan">
      <formula>1</formula>
    </cfRule>
  </conditionalFormatting>
  <conditionalFormatting sqref="I8">
    <cfRule type="cellIs" dxfId="23" priority="18" operator="greaterThan">
      <formula>0.6</formula>
    </cfRule>
  </conditionalFormatting>
  <conditionalFormatting sqref="I9">
    <cfRule type="cellIs" dxfId="22" priority="17" operator="lessThan">
      <formula>47</formula>
    </cfRule>
  </conditionalFormatting>
  <conditionalFormatting sqref="J2">
    <cfRule type="cellIs" dxfId="21" priority="16" operator="greaterThan">
      <formula>48</formula>
    </cfRule>
  </conditionalFormatting>
  <conditionalFormatting sqref="J3">
    <cfRule type="cellIs" dxfId="20" priority="15" operator="lessThan">
      <formula>22</formula>
    </cfRule>
  </conditionalFormatting>
  <conditionalFormatting sqref="J4">
    <cfRule type="cellIs" dxfId="19" priority="14" operator="greaterThan">
      <formula>0</formula>
    </cfRule>
  </conditionalFormatting>
  <conditionalFormatting sqref="J5">
    <cfRule type="cellIs" dxfId="18" priority="13" operator="greaterThan">
      <formula>16</formula>
    </cfRule>
  </conditionalFormatting>
  <conditionalFormatting sqref="J6">
    <cfRule type="cellIs" dxfId="17" priority="12" operator="greaterThan">
      <formula>1.2</formula>
    </cfRule>
  </conditionalFormatting>
  <conditionalFormatting sqref="J7">
    <cfRule type="cellIs" dxfId="16" priority="11" operator="greaterThan">
      <formula>1</formula>
    </cfRule>
  </conditionalFormatting>
  <conditionalFormatting sqref="J8">
    <cfRule type="cellIs" dxfId="15" priority="10" operator="greaterThan">
      <formula>0.6</formula>
    </cfRule>
  </conditionalFormatting>
  <conditionalFormatting sqref="J9">
    <cfRule type="cellIs" dxfId="14" priority="9" operator="lessThan">
      <formula>47</formula>
    </cfRule>
  </conditionalFormatting>
  <conditionalFormatting sqref="K2">
    <cfRule type="cellIs" dxfId="13" priority="8" operator="greaterThan">
      <formula>48</formula>
    </cfRule>
  </conditionalFormatting>
  <conditionalFormatting sqref="K3">
    <cfRule type="cellIs" dxfId="12" priority="7" operator="lessThan">
      <formula>22</formula>
    </cfRule>
  </conditionalFormatting>
  <conditionalFormatting sqref="K4">
    <cfRule type="cellIs" dxfId="11" priority="6" operator="greaterThan">
      <formula>0</formula>
    </cfRule>
  </conditionalFormatting>
  <conditionalFormatting sqref="K5">
    <cfRule type="cellIs" dxfId="10" priority="5" operator="greaterThan">
      <formula>16</formula>
    </cfRule>
  </conditionalFormatting>
  <conditionalFormatting sqref="K6">
    <cfRule type="cellIs" dxfId="9" priority="4" operator="greaterThan">
      <formula>1.2</formula>
    </cfRule>
  </conditionalFormatting>
  <conditionalFormatting sqref="K7">
    <cfRule type="cellIs" dxfId="8" priority="3" operator="greaterThan">
      <formula>1</formula>
    </cfRule>
  </conditionalFormatting>
  <conditionalFormatting sqref="K8">
    <cfRule type="cellIs" dxfId="7" priority="2" operator="greaterThan">
      <formula>0.6</formula>
    </cfRule>
  </conditionalFormatting>
  <conditionalFormatting sqref="K9">
    <cfRule type="cellIs" dxfId="6" priority="1" operator="lessThan">
      <formula>47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workbookViewId="0">
      <selection activeCell="B4" sqref="B4"/>
    </sheetView>
  </sheetViews>
  <sheetFormatPr defaultRowHeight="14.4" x14ac:dyDescent="0.3"/>
  <cols>
    <col min="2" max="2" width="12.33203125" bestFit="1" customWidth="1"/>
    <col min="5" max="6" width="10.33203125" customWidth="1"/>
  </cols>
  <sheetData>
    <row r="1" spans="1:21" ht="28.8" x14ac:dyDescent="0.3">
      <c r="A1" s="101" t="s">
        <v>362</v>
      </c>
      <c r="B1" s="101" t="s">
        <v>363</v>
      </c>
      <c r="C1" s="101" t="s">
        <v>233</v>
      </c>
      <c r="D1" s="101" t="s">
        <v>347</v>
      </c>
      <c r="E1" s="105" t="s">
        <v>348</v>
      </c>
      <c r="F1" s="105" t="s">
        <v>367</v>
      </c>
      <c r="G1" s="105" t="s">
        <v>349</v>
      </c>
    </row>
    <row r="2" spans="1:21" x14ac:dyDescent="0.3">
      <c r="A2" s="31">
        <v>2025</v>
      </c>
      <c r="B2" s="95">
        <v>287966</v>
      </c>
      <c r="C2" s="102">
        <f t="shared" ref="C2:C7" si="0">B2/B3*100-100</f>
        <v>-0.43495698835505436</v>
      </c>
    </row>
    <row r="3" spans="1:21" x14ac:dyDescent="0.3">
      <c r="A3" s="31">
        <v>2024</v>
      </c>
      <c r="B3" s="95">
        <v>289224</v>
      </c>
      <c r="C3" s="102">
        <f t="shared" si="0"/>
        <v>-0.48583107392063596</v>
      </c>
      <c r="D3" s="95">
        <v>-2330</v>
      </c>
      <c r="E3" s="1">
        <f>-1090+2162</f>
        <v>1072</v>
      </c>
      <c r="F3" s="1">
        <v>0</v>
      </c>
      <c r="G3" s="34">
        <f t="shared" ref="G3:G11" si="1">B2-B3-D3-E3-F3</f>
        <v>0</v>
      </c>
    </row>
    <row r="4" spans="1:21" x14ac:dyDescent="0.3">
      <c r="A4" s="31">
        <v>2023</v>
      </c>
      <c r="B4" s="95">
        <v>290636</v>
      </c>
      <c r="C4" s="102">
        <f t="shared" si="0"/>
        <v>-0.51822693821667087</v>
      </c>
      <c r="D4" s="95">
        <v>-2294</v>
      </c>
      <c r="E4" s="1">
        <f>-1329+2506</f>
        <v>1177</v>
      </c>
      <c r="F4" s="1">
        <v>-295</v>
      </c>
      <c r="G4" s="34">
        <f t="shared" si="1"/>
        <v>0</v>
      </c>
    </row>
    <row r="5" spans="1:21" x14ac:dyDescent="0.3">
      <c r="A5" s="31">
        <v>2022</v>
      </c>
      <c r="B5" s="95">
        <v>292150</v>
      </c>
      <c r="C5" s="102">
        <f t="shared" si="0"/>
        <v>-0.72852317750276541</v>
      </c>
      <c r="D5" s="95">
        <v>-2601</v>
      </c>
      <c r="E5" s="1">
        <f>-1186+2334</f>
        <v>1148</v>
      </c>
      <c r="F5" s="1">
        <v>-61</v>
      </c>
      <c r="G5" s="34">
        <f t="shared" si="1"/>
        <v>0</v>
      </c>
    </row>
    <row r="6" spans="1:21" x14ac:dyDescent="0.3">
      <c r="A6" s="31">
        <v>2021</v>
      </c>
      <c r="B6" s="95">
        <v>294294</v>
      </c>
      <c r="C6" s="102">
        <f t="shared" si="0"/>
        <v>-2.0704388451862883</v>
      </c>
      <c r="D6" s="95">
        <v>-2631</v>
      </c>
      <c r="E6" s="1">
        <v>-703</v>
      </c>
      <c r="F6" s="1">
        <v>1190</v>
      </c>
      <c r="G6" s="34">
        <f t="shared" si="1"/>
        <v>0</v>
      </c>
    </row>
    <row r="7" spans="1:21" x14ac:dyDescent="0.3">
      <c r="A7" s="31">
        <v>2020</v>
      </c>
      <c r="B7" s="95">
        <v>300516</v>
      </c>
      <c r="C7" s="102">
        <f t="shared" si="0"/>
        <v>-1.0777181605714503</v>
      </c>
      <c r="D7" s="95">
        <v>-2336</v>
      </c>
      <c r="E7" s="1">
        <v>-2025</v>
      </c>
      <c r="F7" s="1">
        <v>-1861</v>
      </c>
      <c r="G7" s="34">
        <f t="shared" si="1"/>
        <v>0</v>
      </c>
    </row>
    <row r="8" spans="1:21" x14ac:dyDescent="0.3">
      <c r="A8" s="31">
        <v>2019</v>
      </c>
      <c r="B8" s="95">
        <v>303790</v>
      </c>
      <c r="C8" s="102">
        <f>B8/B9*100-100</f>
        <v>-0.90486815151159306</v>
      </c>
      <c r="D8" s="95">
        <v>-1736</v>
      </c>
      <c r="E8" s="1">
        <v>-1710</v>
      </c>
      <c r="F8" s="1">
        <v>172</v>
      </c>
      <c r="G8" s="34">
        <f t="shared" si="1"/>
        <v>0</v>
      </c>
      <c r="L8" s="106"/>
      <c r="M8" s="107"/>
      <c r="N8" s="107"/>
      <c r="O8" s="107"/>
      <c r="P8" s="107"/>
      <c r="Q8" s="107"/>
      <c r="R8" s="107"/>
      <c r="S8" s="107"/>
      <c r="T8" s="107"/>
      <c r="U8" s="107"/>
    </row>
    <row r="9" spans="1:21" x14ac:dyDescent="0.3">
      <c r="A9" s="31">
        <v>2018</v>
      </c>
      <c r="B9" s="95">
        <v>306564</v>
      </c>
      <c r="C9" s="102">
        <f t="shared" ref="C9:C11" si="2">B9/B10*100-100</f>
        <v>-0.59533073929961233</v>
      </c>
      <c r="D9" s="95">
        <v>-1808</v>
      </c>
      <c r="E9" s="95">
        <v>-966</v>
      </c>
      <c r="F9" s="1"/>
      <c r="G9" s="34">
        <f t="shared" si="1"/>
        <v>0</v>
      </c>
      <c r="L9" s="106"/>
      <c r="M9" s="107"/>
      <c r="N9" s="107"/>
      <c r="O9" s="107"/>
      <c r="P9" s="107"/>
      <c r="Q9" s="107"/>
      <c r="R9" s="107"/>
      <c r="S9" s="107"/>
      <c r="T9" s="107"/>
      <c r="U9" s="107"/>
    </row>
    <row r="10" spans="1:21" x14ac:dyDescent="0.3">
      <c r="A10" s="31">
        <v>2017</v>
      </c>
      <c r="B10" s="95">
        <v>308400</v>
      </c>
      <c r="C10" s="102">
        <f t="shared" si="2"/>
        <v>-0.52447214104624607</v>
      </c>
      <c r="D10" s="95">
        <v>-1735</v>
      </c>
      <c r="E10" s="95">
        <v>-101</v>
      </c>
      <c r="F10" s="1"/>
      <c r="G10" s="34">
        <f t="shared" si="1"/>
        <v>0</v>
      </c>
      <c r="L10" s="106"/>
      <c r="M10" s="107"/>
      <c r="N10" s="107"/>
      <c r="O10" s="107"/>
      <c r="P10" s="107"/>
      <c r="Q10" s="107"/>
      <c r="R10" s="107"/>
      <c r="S10" s="107"/>
      <c r="T10" s="107"/>
      <c r="U10" s="107"/>
    </row>
    <row r="11" spans="1:21" x14ac:dyDescent="0.3">
      <c r="A11" s="31">
        <v>2016</v>
      </c>
      <c r="B11" s="95">
        <v>310026</v>
      </c>
      <c r="C11" s="102">
        <f t="shared" si="2"/>
        <v>-0.44059370965773326</v>
      </c>
      <c r="D11" s="95">
        <v>-1491</v>
      </c>
      <c r="E11" s="95">
        <v>-135</v>
      </c>
      <c r="F11" s="1"/>
      <c r="G11" s="34">
        <f t="shared" si="1"/>
        <v>0</v>
      </c>
      <c r="L11" s="106"/>
      <c r="M11" s="107"/>
      <c r="N11" s="107"/>
      <c r="O11" s="107"/>
      <c r="P11" s="107"/>
      <c r="Q11" s="107"/>
      <c r="R11" s="107"/>
      <c r="S11" s="107"/>
      <c r="T11" s="107"/>
      <c r="U11" s="107"/>
    </row>
    <row r="12" spans="1:21" x14ac:dyDescent="0.3">
      <c r="A12" s="103">
        <v>2015</v>
      </c>
      <c r="B12" s="104">
        <v>311398</v>
      </c>
      <c r="C12" s="104"/>
      <c r="D12" s="104">
        <v>-1703</v>
      </c>
      <c r="E12" s="104">
        <v>331</v>
      </c>
      <c r="F12" s="108"/>
      <c r="G12" s="108">
        <f>B11-B12-D12-E12-F12</f>
        <v>0</v>
      </c>
    </row>
    <row r="13" spans="1:21" x14ac:dyDescent="0.3">
      <c r="A13" t="s">
        <v>364</v>
      </c>
    </row>
  </sheetData>
  <sortState ref="A2:B6">
    <sortCondition descending="1" ref="A2:A6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Entrate_Uscite</vt:lpstr>
      <vt:lpstr>Tav_Entrate</vt:lpstr>
      <vt:lpstr>Tav_Uscite</vt:lpstr>
      <vt:lpstr>Tav_Saldi</vt:lpstr>
      <vt:lpstr>Risultato_amministrazione</vt:lpstr>
      <vt:lpstr>Conto_economico</vt:lpstr>
      <vt:lpstr>Tav_contoeconomico</vt:lpstr>
      <vt:lpstr>Stato_patrimoniale</vt:lpstr>
      <vt:lpstr>Piano_indicatori</vt:lpstr>
      <vt:lpstr>Tav_indicatori</vt:lpstr>
      <vt:lpstr>Popolazione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Franco</cp:lastModifiedBy>
  <dcterms:created xsi:type="dcterms:W3CDTF">2019-02-06T21:02:13Z</dcterms:created>
  <dcterms:modified xsi:type="dcterms:W3CDTF">2025-09-19T08:40:01Z</dcterms:modified>
</cp:coreProperties>
</file>