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N53" i="2"/>
  <c r="O52" i="2"/>
  <c r="N52" i="2"/>
  <c r="Q52" i="2" s="1"/>
  <c r="O51" i="2"/>
  <c r="N51" i="2"/>
  <c r="O50" i="2"/>
  <c r="N50" i="2"/>
  <c r="N20" i="2"/>
  <c r="Q20" i="2" s="1"/>
  <c r="O16" i="2"/>
  <c r="N16" i="2"/>
  <c r="O15" i="2"/>
  <c r="N15" i="2"/>
  <c r="O14" i="2"/>
  <c r="O20" i="2" s="1"/>
  <c r="N14" i="2"/>
  <c r="Q14" i="2" s="1"/>
  <c r="R60" i="2"/>
  <c r="Q60" i="2"/>
  <c r="R55" i="2"/>
  <c r="Q55" i="2"/>
  <c r="R54" i="2"/>
  <c r="Q54" i="2"/>
  <c r="R53" i="2"/>
  <c r="Q53" i="2"/>
  <c r="R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R15" i="2"/>
  <c r="Q15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5" i="7"/>
  <c r="E20" i="7" s="1"/>
  <c r="E21" i="7" s="1"/>
  <c r="E11" i="7"/>
  <c r="R20" i="2"/>
  <c r="O21" i="2"/>
  <c r="R21" i="2" s="1"/>
  <c r="R14" i="2"/>
  <c r="N21" i="2"/>
  <c r="Q21" i="2" s="1"/>
  <c r="E16" i="7" l="1"/>
  <c r="K55" i="2" l="1"/>
  <c r="M55" i="2" s="1"/>
  <c r="M54" i="2"/>
  <c r="L54" i="2"/>
  <c r="K54" i="2"/>
  <c r="L53" i="2"/>
  <c r="K53" i="2"/>
  <c r="M53" i="2" s="1"/>
  <c r="L52" i="2"/>
  <c r="K52" i="2"/>
  <c r="M52" i="2" s="1"/>
  <c r="M51" i="2"/>
  <c r="L51" i="2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M16" i="2"/>
  <c r="L16" i="2"/>
  <c r="K16" i="2"/>
  <c r="L15" i="2"/>
  <c r="L60" i="2" s="1"/>
  <c r="K15" i="2"/>
  <c r="K60" i="2" s="1"/>
  <c r="L14" i="2"/>
  <c r="L59" i="2" s="1"/>
  <c r="K14" i="2"/>
  <c r="K59" i="2" s="1"/>
  <c r="M13" i="2"/>
  <c r="M12" i="2"/>
  <c r="M11" i="2"/>
  <c r="M10" i="2"/>
  <c r="M9" i="2"/>
  <c r="M8" i="2"/>
  <c r="M7" i="2"/>
  <c r="M6" i="2"/>
  <c r="M5" i="2"/>
  <c r="M4" i="2"/>
  <c r="M3" i="2"/>
  <c r="G28" i="5"/>
  <c r="G29" i="5" s="1"/>
  <c r="G27" i="5"/>
  <c r="G15" i="5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" i="10"/>
  <c r="G14" i="10"/>
  <c r="G12" i="10"/>
  <c r="G11" i="10"/>
  <c r="G10" i="10"/>
  <c r="G8" i="10"/>
  <c r="G7" i="10"/>
  <c r="G6" i="10"/>
  <c r="G5" i="10"/>
  <c r="G4" i="10"/>
  <c r="G3" i="10"/>
  <c r="G2" i="10"/>
  <c r="G9" i="10" s="1"/>
  <c r="G13" i="10" s="1"/>
  <c r="G15" i="10" s="1"/>
  <c r="J27" i="6"/>
  <c r="J26" i="6"/>
  <c r="J25" i="6"/>
  <c r="J24" i="6"/>
  <c r="J23" i="6"/>
  <c r="J22" i="6"/>
  <c r="J20" i="6"/>
  <c r="J19" i="6"/>
  <c r="J18" i="6"/>
  <c r="J17" i="6"/>
  <c r="J16" i="6"/>
  <c r="J15" i="6"/>
  <c r="J14" i="6"/>
  <c r="J13" i="6"/>
  <c r="J12" i="6"/>
  <c r="J11" i="6"/>
  <c r="J9" i="6"/>
  <c r="J8" i="6"/>
  <c r="J7" i="6"/>
  <c r="J6" i="6"/>
  <c r="J5" i="6"/>
  <c r="J4" i="6"/>
  <c r="J3" i="6"/>
  <c r="J2" i="6"/>
  <c r="H21" i="6"/>
  <c r="H10" i="6"/>
  <c r="H28" i="6" s="1"/>
  <c r="G52" i="1"/>
  <c r="G24" i="1"/>
  <c r="G20" i="1"/>
  <c r="G14" i="1"/>
  <c r="G7" i="1"/>
  <c r="G22" i="1" s="1"/>
  <c r="F3" i="13"/>
  <c r="C2" i="13"/>
  <c r="M14" i="2" l="1"/>
  <c r="K20" i="2"/>
  <c r="K56" i="2"/>
  <c r="M15" i="2"/>
  <c r="L20" i="2"/>
  <c r="L21" i="2" s="1"/>
  <c r="L58" i="2" s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K57" i="2" l="1"/>
  <c r="M57" i="2" s="1"/>
  <c r="M56" i="2"/>
  <c r="K21" i="2"/>
  <c r="M20" i="2"/>
  <c r="D27" i="8"/>
  <c r="D10" i="8"/>
  <c r="D15" i="8"/>
  <c r="D20" i="8"/>
  <c r="D21" i="8" l="1"/>
  <c r="M21" i="2"/>
  <c r="K58" i="2"/>
  <c r="D19" i="7"/>
  <c r="D18" i="7"/>
  <c r="D17" i="7"/>
  <c r="D14" i="7"/>
  <c r="D12" i="7"/>
  <c r="D10" i="7"/>
  <c r="D9" i="7"/>
  <c r="D8" i="7"/>
  <c r="D7" i="7"/>
  <c r="D6" i="7"/>
  <c r="D4" i="7"/>
  <c r="D3" i="7"/>
  <c r="D2" i="7"/>
  <c r="H4" i="9"/>
  <c r="H55" i="2"/>
  <c r="J55" i="2" s="1"/>
  <c r="I54" i="2"/>
  <c r="H54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I15" i="2"/>
  <c r="H15" i="2"/>
  <c r="I14" i="2"/>
  <c r="H14" i="2"/>
  <c r="J14" i="2" s="1"/>
  <c r="J13" i="2"/>
  <c r="H12" i="2"/>
  <c r="J11" i="2"/>
  <c r="J10" i="2"/>
  <c r="J9" i="2"/>
  <c r="J8" i="2"/>
  <c r="J7" i="2"/>
  <c r="J6" i="2"/>
  <c r="J5" i="2"/>
  <c r="J4" i="2"/>
  <c r="J3" i="2"/>
  <c r="H28" i="5"/>
  <c r="H27" i="5"/>
  <c r="H15" i="5"/>
  <c r="H14" i="10"/>
  <c r="H12" i="10"/>
  <c r="H11" i="10"/>
  <c r="H10" i="10"/>
  <c r="H8" i="10"/>
  <c r="H7" i="10"/>
  <c r="H6" i="10"/>
  <c r="H4" i="10"/>
  <c r="H3" i="10"/>
  <c r="I21" i="6"/>
  <c r="I10" i="6"/>
  <c r="H52" i="1"/>
  <c r="H24" i="1"/>
  <c r="H20" i="1"/>
  <c r="H14" i="1"/>
  <c r="H7" i="1"/>
  <c r="F4" i="13"/>
  <c r="C3" i="13"/>
  <c r="F52" i="1"/>
  <c r="E52" i="1"/>
  <c r="D52" i="1"/>
  <c r="C52" i="1"/>
  <c r="B52" i="1"/>
  <c r="F24" i="1"/>
  <c r="E24" i="1"/>
  <c r="D24" i="1"/>
  <c r="C24" i="1"/>
  <c r="B24" i="1"/>
  <c r="F15" i="5"/>
  <c r="H5" i="10" l="1"/>
  <c r="J21" i="6"/>
  <c r="H2" i="10"/>
  <c r="J10" i="6"/>
  <c r="J12" i="2"/>
  <c r="I56" i="2"/>
  <c r="D29" i="8"/>
  <c r="I59" i="2"/>
  <c r="J52" i="2"/>
  <c r="H5" i="9"/>
  <c r="D5" i="7"/>
  <c r="H59" i="2"/>
  <c r="I28" i="6"/>
  <c r="J28" i="6" s="1"/>
  <c r="J15" i="2"/>
  <c r="H56" i="2"/>
  <c r="D13" i="7"/>
  <c r="D15" i="7" s="1"/>
  <c r="J53" i="2"/>
  <c r="H16" i="2"/>
  <c r="D5" i="9" s="1"/>
  <c r="J51" i="2"/>
  <c r="J54" i="2"/>
  <c r="D28" i="8"/>
  <c r="D11" i="7"/>
  <c r="I60" i="2"/>
  <c r="H60" i="2"/>
  <c r="I20" i="2"/>
  <c r="J50" i="2"/>
  <c r="H29" i="5"/>
  <c r="H22" i="1"/>
  <c r="F8" i="13"/>
  <c r="F7" i="13"/>
  <c r="C7" i="13"/>
  <c r="F6" i="13"/>
  <c r="C6" i="13"/>
  <c r="F5" i="13"/>
  <c r="C5" i="13"/>
  <c r="C4" i="13"/>
  <c r="B55" i="2"/>
  <c r="C53" i="2"/>
  <c r="B53" i="2"/>
  <c r="C52" i="2"/>
  <c r="B52" i="2"/>
  <c r="C51" i="2"/>
  <c r="B51" i="2"/>
  <c r="C50" i="2"/>
  <c r="B50" i="2"/>
  <c r="C16" i="2"/>
  <c r="C15" i="2"/>
  <c r="B15" i="2"/>
  <c r="C14" i="2"/>
  <c r="B14" i="2"/>
  <c r="B12" i="2"/>
  <c r="B16" i="2" s="1"/>
  <c r="H9" i="10" l="1"/>
  <c r="H13" i="10" s="1"/>
  <c r="H20" i="2"/>
  <c r="C20" i="2"/>
  <c r="C21" i="2" s="1"/>
  <c r="D2" i="9"/>
  <c r="I57" i="2"/>
  <c r="D30" i="8"/>
  <c r="D3" i="9"/>
  <c r="H57" i="2"/>
  <c r="J56" i="2"/>
  <c r="I21" i="2"/>
  <c r="D16" i="7"/>
  <c r="J16" i="2"/>
  <c r="D4" i="9"/>
  <c r="D20" i="7"/>
  <c r="J20" i="2"/>
  <c r="H21" i="2"/>
  <c r="B20" i="2"/>
  <c r="B21" i="2" s="1"/>
  <c r="D31" i="8" l="1"/>
  <c r="H15" i="10"/>
  <c r="D21" i="7"/>
  <c r="I58" i="2"/>
  <c r="J57" i="2"/>
  <c r="J21" i="2"/>
  <c r="H58" i="2"/>
  <c r="E55" i="2"/>
  <c r="F54" i="2"/>
  <c r="E54" i="2"/>
  <c r="F53" i="2"/>
  <c r="E53" i="2"/>
  <c r="F52" i="2"/>
  <c r="E52" i="2"/>
  <c r="F51" i="2"/>
  <c r="E51" i="2"/>
  <c r="F50" i="2"/>
  <c r="E50" i="2"/>
  <c r="F16" i="2"/>
  <c r="F15" i="2"/>
  <c r="E15" i="2"/>
  <c r="F14" i="2"/>
  <c r="F20" i="2" s="1"/>
  <c r="F21" i="2" s="1"/>
  <c r="E14" i="2"/>
  <c r="E12" i="2"/>
  <c r="E16" i="2" s="1"/>
  <c r="D6" i="9" l="1"/>
  <c r="E20" i="2"/>
  <c r="E21" i="2" s="1"/>
  <c r="B27" i="5"/>
  <c r="E27" i="5"/>
  <c r="F27" i="5"/>
  <c r="C27" i="5" l="1"/>
  <c r="D27" i="5"/>
  <c r="B15" i="5"/>
  <c r="C15" i="5"/>
  <c r="D15" i="5"/>
  <c r="E15" i="5"/>
  <c r="E7" i="1" l="1"/>
  <c r="D28" i="5"/>
  <c r="B7" i="1"/>
  <c r="C7" i="1"/>
  <c r="D7" i="1"/>
  <c r="F7" i="1"/>
  <c r="E10" i="6"/>
  <c r="E21" i="6"/>
  <c r="C21" i="6"/>
  <c r="D21" i="6"/>
  <c r="C10" i="6"/>
  <c r="F56" i="2"/>
  <c r="F57" i="2" s="1"/>
  <c r="E56" i="2"/>
  <c r="E57" i="2" s="1"/>
  <c r="C28" i="6" l="1"/>
  <c r="E28" i="6"/>
  <c r="B14" i="10"/>
  <c r="B12" i="10"/>
  <c r="B11" i="10"/>
  <c r="B10" i="10"/>
  <c r="B8" i="10"/>
  <c r="B7" i="10"/>
  <c r="B6" i="10"/>
  <c r="B5" i="10"/>
  <c r="B4" i="10"/>
  <c r="B3" i="10"/>
  <c r="B2" i="10"/>
  <c r="C14" i="10"/>
  <c r="C12" i="10"/>
  <c r="C11" i="10"/>
  <c r="C10" i="10"/>
  <c r="C8" i="10"/>
  <c r="C7" i="10"/>
  <c r="C6" i="10"/>
  <c r="C4" i="10"/>
  <c r="C3" i="10"/>
  <c r="B9" i="10" l="1"/>
  <c r="B13" i="10" s="1"/>
  <c r="B15" i="10" s="1"/>
  <c r="B20" i="1"/>
  <c r="B28" i="5"/>
  <c r="C14" i="1" l="1"/>
  <c r="C20" i="1"/>
  <c r="C5" i="10"/>
  <c r="D10" i="6"/>
  <c r="C2" i="10" s="1"/>
  <c r="C9" i="10" l="1"/>
  <c r="C13" i="10" s="1"/>
  <c r="C15" i="10" s="1"/>
  <c r="D28" i="6"/>
  <c r="B14" i="1" l="1"/>
  <c r="B22" i="1" s="1"/>
  <c r="C22" i="1" l="1"/>
  <c r="F21" i="6" l="1"/>
  <c r="G21" i="6"/>
  <c r="G10" i="6"/>
  <c r="F10" i="6"/>
  <c r="C28" i="5" l="1"/>
  <c r="E20" i="1"/>
  <c r="D20" i="1"/>
  <c r="F20" i="1"/>
  <c r="D14" i="1"/>
  <c r="E14" i="1"/>
  <c r="F14" i="1"/>
  <c r="F28" i="5" l="1"/>
  <c r="E28" i="5"/>
  <c r="F28" i="6"/>
  <c r="G28" i="6"/>
  <c r="F29" i="5" l="1"/>
  <c r="D22" i="1"/>
  <c r="E22" i="1"/>
  <c r="F22" i="1"/>
  <c r="D6" i="10" l="1"/>
  <c r="E6" i="10"/>
  <c r="F6" i="10"/>
  <c r="D7" i="10"/>
  <c r="E7" i="10"/>
  <c r="F7" i="10"/>
  <c r="D8" i="10"/>
  <c r="E8" i="10"/>
  <c r="F8" i="10"/>
  <c r="D3" i="10"/>
  <c r="E3" i="10"/>
  <c r="F3" i="10"/>
  <c r="D4" i="10"/>
  <c r="E4" i="10"/>
  <c r="F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D10" i="10"/>
  <c r="E10" i="10"/>
  <c r="F10" i="10"/>
  <c r="D11" i="10"/>
  <c r="E11" i="10"/>
  <c r="F11" i="10"/>
  <c r="D12" i="10"/>
  <c r="E12" i="10"/>
  <c r="F12" i="10"/>
  <c r="D14" i="10"/>
  <c r="E14" i="10"/>
  <c r="F14" i="10"/>
  <c r="C4" i="9" l="1"/>
  <c r="B4" i="9"/>
  <c r="C5" i="9"/>
  <c r="B5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J19" i="8" s="1"/>
  <c r="F18" i="8"/>
  <c r="F17" i="8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9" i="8"/>
  <c r="J17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8" i="7" s="1"/>
  <c r="J21" i="8"/>
  <c r="G16" i="7"/>
  <c r="J16" i="7"/>
  <c r="G21" i="7"/>
  <c r="G3" i="7"/>
  <c r="G7" i="7"/>
  <c r="G2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E5" i="10"/>
  <c r="F5" i="10"/>
  <c r="D5" i="10"/>
  <c r="E2" i="10"/>
  <c r="F2" i="10"/>
  <c r="D2" i="10"/>
  <c r="E9" i="10" l="1"/>
  <c r="E13" i="10" s="1"/>
  <c r="E15" i="10" s="1"/>
  <c r="D9" i="10"/>
  <c r="D13" i="10" s="1"/>
  <c r="D15" i="10" s="1"/>
  <c r="F9" i="10"/>
  <c r="F13" i="10" l="1"/>
  <c r="F58" i="2"/>
  <c r="E58" i="2"/>
  <c r="C6" i="9" s="1"/>
  <c r="F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F4" i="9" l="1"/>
  <c r="P55" i="2"/>
  <c r="F29" i="8"/>
  <c r="F5" i="9"/>
  <c r="J28" i="8"/>
  <c r="P51" i="2"/>
  <c r="P54" i="2"/>
  <c r="P53" i="2"/>
  <c r="P52" i="2"/>
  <c r="P50" i="2"/>
  <c r="P16" i="2"/>
  <c r="P14" i="2"/>
  <c r="P15" i="2"/>
  <c r="O56" i="2"/>
  <c r="R56" i="2" s="1"/>
  <c r="O60" i="2"/>
  <c r="H3" i="9" s="1"/>
  <c r="N60" i="2"/>
  <c r="F3" i="9" s="1"/>
  <c r="N56" i="2"/>
  <c r="Q56" i="2" s="1"/>
  <c r="O59" i="2"/>
  <c r="R59" i="2" s="1"/>
  <c r="N59" i="2"/>
  <c r="Q59" i="2" s="1"/>
  <c r="O57" i="2" l="1"/>
  <c r="R57" i="2" s="1"/>
  <c r="F30" i="8"/>
  <c r="H2" i="9"/>
  <c r="F2" i="9"/>
  <c r="J29" i="8"/>
  <c r="P21" i="2"/>
  <c r="P20" i="2"/>
  <c r="N57" i="2"/>
  <c r="Q57" i="2" s="1"/>
  <c r="P56" i="2"/>
  <c r="O58" i="2"/>
  <c r="R58" i="2" s="1"/>
  <c r="G12" i="2"/>
  <c r="D55" i="2"/>
  <c r="D54" i="2"/>
  <c r="P57" i="2" l="1"/>
  <c r="H6" i="9"/>
  <c r="J30" i="8"/>
  <c r="F31" i="8"/>
  <c r="G18" i="8" s="1"/>
  <c r="G17" i="8"/>
  <c r="G13" i="8"/>
  <c r="N58" i="2"/>
  <c r="Q58" i="2" s="1"/>
  <c r="G14" i="2"/>
  <c r="G15" i="2"/>
  <c r="G50" i="2"/>
  <c r="G51" i="2"/>
  <c r="G52" i="2"/>
  <c r="G53" i="2"/>
  <c r="G54" i="2"/>
  <c r="G55" i="2"/>
  <c r="B59" i="2"/>
  <c r="B2" i="9" s="1"/>
  <c r="D14" i="2"/>
  <c r="D16" i="2"/>
  <c r="D12" i="2"/>
  <c r="B60" i="2"/>
  <c r="B3" i="9" s="1"/>
  <c r="D51" i="2"/>
  <c r="F59" i="2"/>
  <c r="C60" i="2"/>
  <c r="D53" i="2"/>
  <c r="D15" i="2"/>
  <c r="D50" i="2"/>
  <c r="D52" i="2"/>
  <c r="E60" i="2"/>
  <c r="C56" i="2"/>
  <c r="C57" i="2" s="1"/>
  <c r="E59" i="2"/>
  <c r="F60" i="2"/>
  <c r="C59" i="2"/>
  <c r="B56" i="2"/>
  <c r="G10" i="8" l="1"/>
  <c r="G20" i="8"/>
  <c r="G22" i="8"/>
  <c r="G5" i="8"/>
  <c r="G9" i="8"/>
  <c r="G25" i="8"/>
  <c r="G8" i="8"/>
  <c r="G27" i="8"/>
  <c r="G12" i="8"/>
  <c r="G19" i="8"/>
  <c r="G6" i="8"/>
  <c r="G4" i="8"/>
  <c r="G15" i="8"/>
  <c r="G11" i="8"/>
  <c r="G14" i="8"/>
  <c r="G3" i="8"/>
  <c r="G28" i="8"/>
  <c r="G2" i="8"/>
  <c r="G26" i="8"/>
  <c r="G21" i="8"/>
  <c r="G16" i="8"/>
  <c r="G31" i="8"/>
  <c r="F6" i="9"/>
  <c r="J31" i="8"/>
  <c r="G7" i="8"/>
  <c r="G24" i="8"/>
  <c r="G23" i="8"/>
  <c r="C2" i="9"/>
  <c r="C3" i="9"/>
  <c r="C58" i="2"/>
  <c r="G20" i="2"/>
  <c r="G56" i="2"/>
  <c r="G16" i="2"/>
  <c r="D21" i="2"/>
  <c r="D20" i="2"/>
  <c r="B57" i="2"/>
  <c r="D57" i="2" s="1"/>
  <c r="D56" i="2"/>
  <c r="G21" i="2" l="1"/>
  <c r="G57" i="2"/>
  <c r="B58" i="2"/>
  <c r="B6" i="9" s="1"/>
</calcChain>
</file>

<file path=xl/sharedStrings.xml><?xml version="1.0" encoding="utf-8"?>
<sst xmlns="http://schemas.openxmlformats.org/spreadsheetml/2006/main" count="473" uniqueCount="370">
  <si>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</si>
  <si>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</si>
  <si>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</si>
  <si>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</si>
  <si>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</si>
  <si>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</si>
  <si>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</si>
  <si>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</si>
  <si>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</si>
  <si>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</si>
  <si>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</si>
  <si>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</si>
  <si>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</si>
  <si>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</si>
  <si>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</si>
  <si>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</si>
  <si>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</si>
  <si>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</si>
  <si>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</si>
  <si>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</si>
  <si>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</si>
  <si>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</si>
  <si>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</si>
  <si>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</si>
  <si>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</si>
  <si>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</si>
  <si>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</si>
  <si>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</si>
  <si>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</si>
  <si>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</si>
  <si>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</si>
  <si>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</si>
  <si>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</si>
  <si>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</si>
  <si>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</si>
  <si>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</si>
  <si>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</si>
  <si>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</si>
  <si>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</si>
  <si>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</si>
  <si>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</si>
  <si>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</si>
  <si>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</si>
  <si>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</si>
  <si>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</si>
  <si>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</si>
  <si>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</si>
  <si>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</si>
  <si>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</si>
  <si>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</si>
  <si>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</si>
  <si>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</si>
  <si>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</si>
  <si>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</si>
  <si>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</si>
  <si>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</si>
  <si>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</si>
  <si>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</si>
  <si>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</si>
  <si>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</si>
  <si>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</si>
  <si>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</si>
  <si>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</si>
  <si>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</si>
  <si>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</si>
  <si>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</si>
  <si>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</si>
  <si>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</si>
  <si>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</si>
  <si>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</si>
  <si>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entrate/uscite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</si>
  <si>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</si>
  <si>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</si>
  <si>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</si>
  <si>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</si>
  <si>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</si>
  <si>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</si>
  <si>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</si>
  <si>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</si>
  <si>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</si>
  <si>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</si>
  <si>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</si>
  <si>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</si>
  <si>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</si>
  <si>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</si>
  <si>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</si>
  <si>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</si>
  <si>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</si>
  <si>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</si>
  <si>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</si>
  <si>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</si>
  <si>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</si>
  <si>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</si>
  <si>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</si>
  <si>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</si>
  <si>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</si>
  <si>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</si>
  <si>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</si>
  <si>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</si>
  <si>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</si>
  <si>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</si>
  <si>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</si>
  <si>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</si>
  <si>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</si>
  <si>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</si>
  <si>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</si>
  <si>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</si>
  <si>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</si>
  <si>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</si>
  <si>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</si>
  <si>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</si>
  <si>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</si>
  <si>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</si>
  <si>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</si>
  <si>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</si>
  <si>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</si>
  <si>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</si>
  <si>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</si>
  <si>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</si>
  <si>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</si>
  <si>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</si>
  <si>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</si>
  <si>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</si>
  <si>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</si>
  <si>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</si>
  <si>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</si>
  <si>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</si>
  <si>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</si>
  <si>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</si>
  <si>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</si>
  <si>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</si>
  <si>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</si>
  <si>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</si>
  <si>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</si>
  <si>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</si>
  <si>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</si>
  <si>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</si>
  <si>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</si>
  <si>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</si>
  <si>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</si>
  <si>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</si>
  <si>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</si>
  <si>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</si>
  <si>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</si>
  <si>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</si>
  <si>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</si>
  <si>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</si>
  <si>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</si>
  <si>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</si>
  <si>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</si>
  <si>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</si>
  <si>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</si>
  <si>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</si>
  <si>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</si>
  <si>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</si>
  <si>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</si>
  <si>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</si>
  <si>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</si>
  <si>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</si>
  <si>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</si>
  <si>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</si>
  <si>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</si>
  <si>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</si>
  <si>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</si>
  <si>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</si>
  <si>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</si>
  <si>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</si>
  <si>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</si>
  <si>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</si>
  <si>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</si>
  <si>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</si>
  <si>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</si>
  <si>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</si>
  <si>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</si>
  <si>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</si>
  <si>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</si>
  <si>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</si>
  <si>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</si>
  <si>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</si>
  <si>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</si>
  <si>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</si>
  <si>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</si>
  <si>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</si>
  <si>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</si>
  <si>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</si>
  <si>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</si>
  <si>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</si>
  <si>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</si>
  <si>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</si>
  <si>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</si>
  <si>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</si>
  <si>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</si>
  <si>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</si>
  <si>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</si>
  <si>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</si>
  <si>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</si>
  <si>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</si>
  <si>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</si>
  <si>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</si>
  <si>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</si>
  <si>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</si>
  <si>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</si>
  <si>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</si>
  <si>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</si>
  <si>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</si>
  <si>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</si>
  <si>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</si>
  <si>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</si>
  <si>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</si>
  <si>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</si>
  <si>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</si>
  <si>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</si>
  <si>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</si>
  <si>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</si>
  <si>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</si>
  <si>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</si>
  <si>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</si>
  <si>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</si>
  <si>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</si>
  <si>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</si>
  <si>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</si>
  <si>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</si>
  <si>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</si>
  <si>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</si>
  <si>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</si>
  <si>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</si>
  <si>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</si>
  <si>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</si>
  <si>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</si>
  <si>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</si>
  <si>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</si>
  <si>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</si>
  <si>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</si>
  <si>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</si>
  <si>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</si>
  <si>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</si>
  <si>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</si>
  <si>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</si>
  <si>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</si>
  <si>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</si>
  <si>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</si>
  <si>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</si>
  <si>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</si>
  <si>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</si>
  <si>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</si>
  <si>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</si>
  <si>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</si>
  <si>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</si>
  <si>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</si>
  <si>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</si>
  <si>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</si>
  <si>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</si>
  <si>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</si>
  <si>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</si>
  <si>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</si>
  <si>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</si>
  <si>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</si>
  <si>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</si>
  <si>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</si>
  <si>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</si>
  <si>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</si>
  <si>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</si>
  <si>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</si>
  <si>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</si>
  <si>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</si>
  <si>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</si>
  <si>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</si>
  <si>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</si>
  <si>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</si>
  <si>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</si>
  <si>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</si>
  <si>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</si>
  <si>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</si>
  <si>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</si>
  <si>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</si>
  <si>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</si>
  <si>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</si>
  <si>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</si>
  <si>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</si>
  <si>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</si>
  <si>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</si>
  <si>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</si>
  <si>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</si>
  <si>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</si>
  <si>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</si>
  <si>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</si>
  <si>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</si>
  <si>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</si>
  <si>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</si>
  <si>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</si>
  <si>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</si>
  <si>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</si>
  <si>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</si>
  <si>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</si>
  <si>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</si>
  <si>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</si>
  <si>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</si>
  <si>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</si>
  <si>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</si>
  <si>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</si>
  <si>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</si>
  <si>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</si>
  <si>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</si>
  <si>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</si>
  <si>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</si>
  <si>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</si>
  <si>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</si>
  <si>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</si>
  <si>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</si>
  <si>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</si>
  <si>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</si>
  <si>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</si>
  <si>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</si>
  <si>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</si>
  <si>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</si>
  <si>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</si>
  <si>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</si>
  <si>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</si>
  <si>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</si>
  <si>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</si>
  <si>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</si>
  <si>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</si>
  <si>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</si>
  <si>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</si>
  <si>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</si>
  <si>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</si>
  <si>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</si>
  <si>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</si>
  <si>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</si>
  <si>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</si>
  <si>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</si>
  <si>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</si>
  <si>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</si>
  <si>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</si>
  <si>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</si>
  <si>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</si>
  <si>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</si>
  <si>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</si>
  <si>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</si>
  <si>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</si>
  <si>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</si>
  <si>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</si>
  <si>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</si>
  <si>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</si>
  <si>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</si>
  <si>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</si>
  <si>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</si>
  <si>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</si>
  <si>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</si>
  <si>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</si>
  <si>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</si>
  <si>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</si>
  <si>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</si>
  <si>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</si>
  <si>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</si>
  <si>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</si>
  <si>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</si>
  <si>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</si>
  <si>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</si>
  <si>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</si>
  <si>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</si>
  <si>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</si>
  <si>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Riaccertamento residui attivi</t>
  </si>
  <si>
    <t>Regione</t>
  </si>
  <si>
    <t>Anno</t>
  </si>
  <si>
    <t>Popolazione al 1° gennaio</t>
  </si>
  <si>
    <t xml:space="preserve">     di cui da trasferimenti e contributi da amm.ni pubbliche</t>
  </si>
  <si>
    <t>Rapporto Fcde/Residui attivi (scala dx)</t>
  </si>
  <si>
    <t>Pagamenti 2020</t>
  </si>
  <si>
    <t>Riscossioni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</si>
</sst>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/>
    <xf numFmtId="0" fontId="1" fillId="0" borderId="0" xfId="0" applyFont="1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 applyAlignment="1">
      <alignment horizontal="center"/>
    </xf>
    <xf numFmtId="0" fontId="0" fillId="0" borderId="1" xfId="0" applyBorder="1" applyAlignment="1">
      <alignment wrapText="1"/>
    </xf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8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74"/>
          <c:y val="5.4234059497589075E-2"/>
          <c:w val="0.80361249792401179"/>
          <c:h val="0.7741769695269155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Risultato_amministrazione!$B$3:$H$3</c:f>
              <c:numCache>
                <c:formatCode>#,##0</c:formatCode>
                <c:ptCount val="7"/>
                <c:pt idx="0">
                  <c:v>3694480181.8300009</c:v>
                </c:pt>
                <c:pt idx="1">
                  <c:v>4186554677.8600011</c:v>
                </c:pt>
                <c:pt idx="2">
                  <c:v>3711099649.250001</c:v>
                </c:pt>
                <c:pt idx="3">
                  <c:v>4087641951.2700014</c:v>
                </c:pt>
                <c:pt idx="4">
                  <c:v>4155899547.670001</c:v>
                </c:pt>
                <c:pt idx="5">
                  <c:v>4391647549.920001</c:v>
                </c:pt>
                <c:pt idx="6">
                  <c:v>3787921593.7900009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Risultato_amministrazione!$B$4:$H$4</c:f>
              <c:numCache>
                <c:formatCode>#,##0</c:formatCode>
                <c:ptCount val="7"/>
                <c:pt idx="0">
                  <c:v>6576257240.6199989</c:v>
                </c:pt>
                <c:pt idx="1">
                  <c:v>6645661554.5899982</c:v>
                </c:pt>
                <c:pt idx="2">
                  <c:v>4599967184.5299988</c:v>
                </c:pt>
                <c:pt idx="3">
                  <c:v>4577188422.2199984</c:v>
                </c:pt>
                <c:pt idx="4">
                  <c:v>3553336686.829998</c:v>
                </c:pt>
                <c:pt idx="5">
                  <c:v>4171182423.2199984</c:v>
                </c:pt>
                <c:pt idx="6">
                  <c:v>4476711386.6099987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35824"/>
        <c:axId val="704345616"/>
      </c:lineChart>
      <c:catAx>
        <c:axId val="7043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04345616"/>
        <c:crosses val="autoZero"/>
        <c:auto val="1"/>
        <c:lblAlgn val="ctr"/>
        <c:lblOffset val="100"/>
        <c:noMultiLvlLbl val="0"/>
      </c:catAx>
      <c:valAx>
        <c:axId val="704345616"/>
        <c:scaling>
          <c:orientation val="minMax"/>
          <c:min val="3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704335824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90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94.79</c:v>
                </c:pt>
                <c:pt idx="1">
                  <c:v>88.52</c:v>
                </c:pt>
                <c:pt idx="2">
                  <c:v>95.33</c:v>
                </c:pt>
                <c:pt idx="3">
                  <c:v>80.849999999999994</c:v>
                </c:pt>
                <c:pt idx="4">
                  <c:v>144.76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017184"/>
        <c:axId val="705019904"/>
      </c:barChart>
      <c:catAx>
        <c:axId val="7050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05019904"/>
        <c:crosses val="autoZero"/>
        <c:auto val="1"/>
        <c:lblAlgn val="ctr"/>
        <c:lblOffset val="100"/>
        <c:noMultiLvlLbl val="0"/>
      </c:catAx>
      <c:valAx>
        <c:axId val="705019904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70501718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804E-2"/>
          <c:y val="3.6934441366574628E-3"/>
          <c:w val="0.95679921453119066"/>
          <c:h val="0.88374288394006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-15.1</c:v>
                </c:pt>
                <c:pt idx="1">
                  <c:v>-12.97</c:v>
                </c:pt>
                <c:pt idx="2">
                  <c:v>-23.6</c:v>
                </c:pt>
                <c:pt idx="3">
                  <c:v>-25.06</c:v>
                </c:pt>
                <c:pt idx="4">
                  <c:v>-39.450000000000003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015008"/>
        <c:axId val="705020992"/>
      </c:barChart>
      <c:catAx>
        <c:axId val="7050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05020992"/>
        <c:crosses val="autoZero"/>
        <c:auto val="1"/>
        <c:lblAlgn val="ctr"/>
        <c:lblOffset val="100"/>
        <c:noMultiLvlLbl val="0"/>
      </c:catAx>
      <c:valAx>
        <c:axId val="705020992"/>
        <c:scaling>
          <c:orientation val="minMax"/>
          <c:min val="-30"/>
        </c:scaling>
        <c:delete val="1"/>
        <c:axPos val="l"/>
        <c:numFmt formatCode="0" sourceLinked="0"/>
        <c:majorTickMark val="none"/>
        <c:minorTickMark val="none"/>
        <c:tickLblPos val="none"/>
        <c:crossAx val="70501500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804E-2"/>
          <c:y val="3.6934441366574628E-3"/>
          <c:w val="0.956799214531190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3631.54</c:v>
                </c:pt>
                <c:pt idx="1">
                  <c:v>3625.6</c:v>
                </c:pt>
                <c:pt idx="2">
                  <c:v>3480.77</c:v>
                </c:pt>
                <c:pt idx="3">
                  <c:v>3839.8889001003899</c:v>
                </c:pt>
                <c:pt idx="4">
                  <c:v>3945.1168191670868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010656"/>
        <c:axId val="705015552"/>
      </c:barChart>
      <c:catAx>
        <c:axId val="7050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05015552"/>
        <c:crosses val="autoZero"/>
        <c:auto val="1"/>
        <c:lblAlgn val="ctr"/>
        <c:lblOffset val="100"/>
        <c:noMultiLvlLbl val="0"/>
      </c:catAx>
      <c:valAx>
        <c:axId val="705015552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70501065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6320658161596056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5730399</c:v>
                </c:pt>
                <c:pt idx="1">
                  <c:v>5755700</c:v>
                </c:pt>
                <c:pt idx="2">
                  <c:v>5773076</c:v>
                </c:pt>
                <c:pt idx="3">
                  <c:v>5774606</c:v>
                </c:pt>
                <c:pt idx="4">
                  <c:v>5774092</c:v>
                </c:pt>
                <c:pt idx="5">
                  <c:v>5761508</c:v>
                </c:pt>
                <c:pt idx="6">
                  <c:v>5744899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014464"/>
        <c:axId val="705011200"/>
      </c:barChart>
      <c:catAx>
        <c:axId val="705014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705011200"/>
        <c:crosses val="autoZero"/>
        <c:auto val="1"/>
        <c:lblAlgn val="ctr"/>
        <c:lblOffset val="100"/>
        <c:noMultiLvlLbl val="0"/>
      </c:catAx>
      <c:valAx>
        <c:axId val="705011200"/>
        <c:scaling>
          <c:orientation val="minMax"/>
          <c:max val="60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70501446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75691972929648"/>
          <c:y val="2.7653594271589841E-2"/>
          <c:w val="0.7896618660372372"/>
          <c:h val="0.754864546009848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Risultato_amministrazione!$B$8:$H$8</c:f>
              <c:numCache>
                <c:formatCode>#,##0</c:formatCode>
                <c:ptCount val="7"/>
                <c:pt idx="0">
                  <c:v>71807574.469999999</c:v>
                </c:pt>
                <c:pt idx="1">
                  <c:v>73991582.590000004</c:v>
                </c:pt>
                <c:pt idx="2">
                  <c:v>68303881.920000002</c:v>
                </c:pt>
                <c:pt idx="3">
                  <c:v>77506799.810000002</c:v>
                </c:pt>
                <c:pt idx="4">
                  <c:v>86740920.530000001</c:v>
                </c:pt>
                <c:pt idx="5">
                  <c:v>95318480.140000001</c:v>
                </c:pt>
                <c:pt idx="6">
                  <c:v>165000000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Risultato_amministrazione!$B$9:$H$9</c:f>
              <c:numCache>
                <c:formatCode>#,##0</c:formatCode>
                <c:ptCount val="7"/>
                <c:pt idx="0">
                  <c:v>250000000</c:v>
                </c:pt>
                <c:pt idx="1">
                  <c:v>462000000</c:v>
                </c:pt>
                <c:pt idx="2">
                  <c:v>605000000</c:v>
                </c:pt>
                <c:pt idx="3">
                  <c:v>572594696.32000005</c:v>
                </c:pt>
                <c:pt idx="4">
                  <c:v>550007627.03999996</c:v>
                </c:pt>
                <c:pt idx="5">
                  <c:v>531239973.13999999</c:v>
                </c:pt>
                <c:pt idx="6">
                  <c:v>523518456.81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Risultato_amministrazione!$B$10:$H$10</c:f>
              <c:numCache>
                <c:formatCode>#,##0</c:formatCode>
                <c:ptCount val="7"/>
                <c:pt idx="0">
                  <c:v>0</c:v>
                </c:pt>
                <c:pt idx="1">
                  <c:v>7736341383.9399996</c:v>
                </c:pt>
                <c:pt idx="2">
                  <c:v>7547429437.1000004</c:v>
                </c:pt>
                <c:pt idx="3">
                  <c:v>7375815084.7399998</c:v>
                </c:pt>
                <c:pt idx="4">
                  <c:v>7375815084.7399998</c:v>
                </c:pt>
                <c:pt idx="5">
                  <c:v>7375815084.7399998</c:v>
                </c:pt>
                <c:pt idx="6">
                  <c:v>7375815084.7399998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Risultato_amministrazione!$B$52:$H$52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25102014</c:v>
                </c:pt>
                <c:pt idx="3">
                  <c:v>47884355.960000001</c:v>
                </c:pt>
                <c:pt idx="4">
                  <c:v>37608400.159999996</c:v>
                </c:pt>
                <c:pt idx="5">
                  <c:v>91202372.280000001</c:v>
                </c:pt>
                <c:pt idx="6">
                  <c:v>244026095.84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348880"/>
        <c:axId val="704340720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419203747072601E-2"/>
                  <c:y val="1.7738355072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980483996877394E-2"/>
                  <c:y val="2.6607532608776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857923497267812E-2"/>
                  <c:y val="2.3651140096690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73536299765808E-2"/>
                  <c:y val="1.478196256043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296643247462921E-2"/>
                  <c:y val="2.6607532608776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Risultato_amministrazione!$B$24:$H$24</c:f>
              <c:numCache>
                <c:formatCode>0.0</c:formatCode>
                <c:ptCount val="7"/>
                <c:pt idx="0">
                  <c:v>1.9436448684488892</c:v>
                </c:pt>
                <c:pt idx="1">
                  <c:v>1.7673621458067648</c:v>
                </c:pt>
                <c:pt idx="2">
                  <c:v>1.8405294488334194</c:v>
                </c:pt>
                <c:pt idx="3">
                  <c:v>1.8961249721473081</c:v>
                </c:pt>
                <c:pt idx="4">
                  <c:v>2.0871755810034238</c:v>
                </c:pt>
                <c:pt idx="5">
                  <c:v>2.1704492233612038</c:v>
                </c:pt>
                <c:pt idx="6">
                  <c:v>4.3559507744432864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38544"/>
        <c:axId val="704340176"/>
      </c:lineChart>
      <c:catAx>
        <c:axId val="70434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704340720"/>
        <c:crosses val="autoZero"/>
        <c:auto val="1"/>
        <c:lblAlgn val="ctr"/>
        <c:lblOffset val="100"/>
        <c:noMultiLvlLbl val="0"/>
      </c:catAx>
      <c:valAx>
        <c:axId val="7043407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704348880"/>
        <c:crosses val="autoZero"/>
        <c:crossBetween val="between"/>
      </c:valAx>
      <c:valAx>
        <c:axId val="7043401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704338544"/>
        <c:crosses val="max"/>
        <c:crossBetween val="between"/>
        <c:majorUnit val="1"/>
      </c:valAx>
      <c:catAx>
        <c:axId val="70433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43401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804809234911355E-2"/>
          <c:y val="0.86336810857921831"/>
          <c:w val="0.93476971116315477"/>
          <c:h val="0.136631891420781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4001533906338"/>
          <c:y val="1.9227205294990491E-2"/>
          <c:w val="0.82315285029683161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6694683610337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730257566347063E-3"/>
                  <c:y val="3.8647342995169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2446691947179888E-2"/>
                  <c:y val="4.02333534500099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Conto_economico!$C$1:$I$1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Conto_economico!$C$28:$I$28</c:f>
              <c:numCache>
                <c:formatCode>#,##0</c:formatCode>
                <c:ptCount val="7"/>
                <c:pt idx="0">
                  <c:v>-1790666885.7800009</c:v>
                </c:pt>
                <c:pt idx="1">
                  <c:v>377582344.87999988</c:v>
                </c:pt>
                <c:pt idx="2">
                  <c:v>306217608.97000211</c:v>
                </c:pt>
                <c:pt idx="3">
                  <c:v>505475705.51000386</c:v>
                </c:pt>
                <c:pt idx="4">
                  <c:v>541713829.26000237</c:v>
                </c:pt>
                <c:pt idx="5">
                  <c:v>498164467.76999497</c:v>
                </c:pt>
                <c:pt idx="6">
                  <c:v>-108738177.59000093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347248"/>
        <c:axId val="704339088"/>
      </c:barChart>
      <c:catAx>
        <c:axId val="7043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704339088"/>
        <c:crosses val="autoZero"/>
        <c:auto val="1"/>
        <c:lblAlgn val="ctr"/>
        <c:lblOffset val="100"/>
        <c:noMultiLvlLbl val="0"/>
      </c:catAx>
      <c:valAx>
        <c:axId val="7043390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704347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Stato_patrimoniale!$B$20:$H$20</c:f>
              <c:numCache>
                <c:formatCode>#,##0</c:formatCode>
                <c:ptCount val="7"/>
                <c:pt idx="0">
                  <c:v>20018151481.16</c:v>
                </c:pt>
                <c:pt idx="1">
                  <c:v>20589022095.52</c:v>
                </c:pt>
                <c:pt idx="2">
                  <c:v>21384229546.080002</c:v>
                </c:pt>
                <c:pt idx="3">
                  <c:v>21928629228.759998</c:v>
                </c:pt>
                <c:pt idx="4">
                  <c:v>22647861763.709999</c:v>
                </c:pt>
                <c:pt idx="5">
                  <c:v>22575021714.580002</c:v>
                </c:pt>
                <c:pt idx="6">
                  <c:v>22706908876.080002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Stato_patrimoniale!$B$21:$H$21</c:f>
              <c:numCache>
                <c:formatCode>#,##0</c:formatCode>
                <c:ptCount val="7"/>
                <c:pt idx="0">
                  <c:v>690509781.34000003</c:v>
                </c:pt>
                <c:pt idx="1">
                  <c:v>343819800.91000003</c:v>
                </c:pt>
                <c:pt idx="2">
                  <c:v>339030975.24000001</c:v>
                </c:pt>
                <c:pt idx="3">
                  <c:v>342867065.19</c:v>
                </c:pt>
                <c:pt idx="4">
                  <c:v>176029855.68000001</c:v>
                </c:pt>
                <c:pt idx="5">
                  <c:v>172083590.93000001</c:v>
                </c:pt>
                <c:pt idx="6">
                  <c:v>360522505.56999999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Stato_patrimoniale!$B$22:$H$22</c:f>
              <c:numCache>
                <c:formatCode>#,##0</c:formatCode>
                <c:ptCount val="7"/>
                <c:pt idx="0">
                  <c:v>5588635951.04</c:v>
                </c:pt>
                <c:pt idx="1">
                  <c:v>5807286028.6199999</c:v>
                </c:pt>
                <c:pt idx="2">
                  <c:v>3990494312.6399999</c:v>
                </c:pt>
                <c:pt idx="3">
                  <c:v>3795278004.8099999</c:v>
                </c:pt>
                <c:pt idx="4">
                  <c:v>3050140881.7399998</c:v>
                </c:pt>
                <c:pt idx="5">
                  <c:v>3375116146.0900002</c:v>
                </c:pt>
                <c:pt idx="6">
                  <c:v>3500725026.1199999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Stato_patrimoniale!$B$25:$H$25</c:f>
              <c:numCache>
                <c:formatCode>#,##0</c:formatCode>
                <c:ptCount val="7"/>
                <c:pt idx="0">
                  <c:v>2624742531.9400001</c:v>
                </c:pt>
                <c:pt idx="1">
                  <c:v>2591574201.0900002</c:v>
                </c:pt>
                <c:pt idx="2">
                  <c:v>1906494733.3499999</c:v>
                </c:pt>
                <c:pt idx="3">
                  <c:v>1917947474.1400001</c:v>
                </c:pt>
                <c:pt idx="4">
                  <c:v>1658946791.1500001</c:v>
                </c:pt>
                <c:pt idx="5">
                  <c:v>1685754422.21</c:v>
                </c:pt>
                <c:pt idx="6">
                  <c:v>1761958723.6700001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348336"/>
        <c:axId val="704335280"/>
      </c:barChart>
      <c:catAx>
        <c:axId val="70434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04335280"/>
        <c:crosses val="autoZero"/>
        <c:auto val="1"/>
        <c:lblAlgn val="ctr"/>
        <c:lblOffset val="100"/>
        <c:noMultiLvlLbl val="0"/>
      </c:catAx>
      <c:valAx>
        <c:axId val="704335280"/>
        <c:scaling>
          <c:orientation val="minMax"/>
          <c:max val="30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704348336"/>
        <c:crosses val="autoZero"/>
        <c:crossBetween val="between"/>
        <c:majorUnit val="5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66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Stato_patrimoniale!$B$16:$H$16</c:f>
              <c:numCache>
                <c:formatCode>#,##0</c:formatCode>
                <c:ptCount val="7"/>
                <c:pt idx="0">
                  <c:v>-21312404984.490002</c:v>
                </c:pt>
                <c:pt idx="1">
                  <c:v>-20898566733.099998</c:v>
                </c:pt>
                <c:pt idx="2">
                  <c:v>-20898566733.099998</c:v>
                </c:pt>
                <c:pt idx="3">
                  <c:v>-20942154147.290001</c:v>
                </c:pt>
                <c:pt idx="4">
                  <c:v>-20942154147.290001</c:v>
                </c:pt>
                <c:pt idx="5">
                  <c:v>-20942154147.290001</c:v>
                </c:pt>
                <c:pt idx="6">
                  <c:v>-20942154147.290001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Stato_patrimoniale!$B$17:$H$17</c:f>
              <c:numCache>
                <c:formatCode>#,##0</c:formatCode>
                <c:ptCount val="7"/>
                <c:pt idx="0">
                  <c:v>-628206467.41999996</c:v>
                </c:pt>
                <c:pt idx="1">
                  <c:v>-2418873353.1900001</c:v>
                </c:pt>
                <c:pt idx="2">
                  <c:v>-2041291008.3099999</c:v>
                </c:pt>
                <c:pt idx="3">
                  <c:v>-1680108985.1500001</c:v>
                </c:pt>
                <c:pt idx="4">
                  <c:v>-1174633279.6300001</c:v>
                </c:pt>
                <c:pt idx="5">
                  <c:v>-632919450.37</c:v>
                </c:pt>
                <c:pt idx="6">
                  <c:v>-132897308.90000001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Stato_patrimoniale!$B$18:$H$18</c:f>
              <c:numCache>
                <c:formatCode>#,##0</c:formatCode>
                <c:ptCount val="7"/>
                <c:pt idx="0">
                  <c:v>-1790666885.77</c:v>
                </c:pt>
                <c:pt idx="1">
                  <c:v>377582344.88</c:v>
                </c:pt>
                <c:pt idx="2">
                  <c:v>306217608.97000003</c:v>
                </c:pt>
                <c:pt idx="3">
                  <c:v>505475705.50999999</c:v>
                </c:pt>
                <c:pt idx="4">
                  <c:v>541713829.25999999</c:v>
                </c:pt>
                <c:pt idx="5">
                  <c:v>498164467.76999998</c:v>
                </c:pt>
                <c:pt idx="6">
                  <c:v>-108738178.19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336368"/>
        <c:axId val="704336912"/>
      </c:barChart>
      <c:catAx>
        <c:axId val="70433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04336912"/>
        <c:crosses val="autoZero"/>
        <c:auto val="1"/>
        <c:lblAlgn val="ctr"/>
        <c:lblOffset val="100"/>
        <c:noMultiLvlLbl val="0"/>
      </c:catAx>
      <c:valAx>
        <c:axId val="704336912"/>
        <c:scaling>
          <c:orientation val="minMax"/>
          <c:max val="1000000000"/>
          <c:min val="-25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704336368"/>
        <c:crosses val="autoZero"/>
        <c:crossBetween val="between"/>
        <c:majorUnit val="5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52E-2"/>
          <c:w val="0.912266379073743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85.39</c:v>
                </c:pt>
                <c:pt idx="1">
                  <c:v>84.88</c:v>
                </c:pt>
                <c:pt idx="2">
                  <c:v>85.46</c:v>
                </c:pt>
                <c:pt idx="3">
                  <c:v>85.526838463899963</c:v>
                </c:pt>
                <c:pt idx="4">
                  <c:v>88.15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87.850328694813697</c:v>
                </c:pt>
                <c:pt idx="1">
                  <c:v>85.259701342990368</c:v>
                </c:pt>
                <c:pt idx="2">
                  <c:v>83.818656337424002</c:v>
                </c:pt>
                <c:pt idx="3">
                  <c:v>80.709392479291239</c:v>
                </c:pt>
                <c:pt idx="4">
                  <c:v>85.511992349164316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84.506742046409272</c:v>
                </c:pt>
                <c:pt idx="1">
                  <c:v>82.099975934671491</c:v>
                </c:pt>
                <c:pt idx="2">
                  <c:v>80.732628493719076</c:v>
                </c:pt>
                <c:pt idx="3">
                  <c:v>80.204079352868916</c:v>
                </c:pt>
                <c:pt idx="4">
                  <c:v>83.487184444633428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38000"/>
        <c:axId val="704341264"/>
      </c:lineChart>
      <c:catAx>
        <c:axId val="70433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04341264"/>
        <c:crosses val="autoZero"/>
        <c:auto val="1"/>
        <c:lblAlgn val="ctr"/>
        <c:lblOffset val="100"/>
        <c:noMultiLvlLbl val="0"/>
      </c:catAx>
      <c:valAx>
        <c:axId val="704341264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7043380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88"/>
          <c:w val="0.96177967444791679"/>
          <c:h val="0.179568046015526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9709485646719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0.43781639075112877</c:v>
                </c:pt>
                <c:pt idx="1">
                  <c:v>0.83622796860928861</c:v>
                </c:pt>
                <c:pt idx="2">
                  <c:v>0.49751243781094528</c:v>
                </c:pt>
                <c:pt idx="3">
                  <c:v>0.52186878727634189</c:v>
                </c:pt>
                <c:pt idx="4">
                  <c:v>0.52171802960446489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1.272403885620468</c:v>
                </c:pt>
                <c:pt idx="1">
                  <c:v>1.0677987906857069</c:v>
                </c:pt>
                <c:pt idx="2">
                  <c:v>1.2246460007654039</c:v>
                </c:pt>
                <c:pt idx="3">
                  <c:v>0.96918489065606372</c:v>
                </c:pt>
                <c:pt idx="4">
                  <c:v>1.2496966755641834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6.4988370502120665</c:v>
                </c:pt>
                <c:pt idx="1">
                  <c:v>6.5097131094815381</c:v>
                </c:pt>
                <c:pt idx="2">
                  <c:v>6.8631202959561168</c:v>
                </c:pt>
                <c:pt idx="3">
                  <c:v>7.8901590457256452</c:v>
                </c:pt>
                <c:pt idx="4">
                  <c:v>6.927930114049988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1.2450403611985223</c:v>
                </c:pt>
                <c:pt idx="1">
                  <c:v>1.4537501608130707</c:v>
                </c:pt>
                <c:pt idx="2">
                  <c:v>1.7349151677509889</c:v>
                </c:pt>
                <c:pt idx="3">
                  <c:v>1.7271371769383697</c:v>
                </c:pt>
                <c:pt idx="4">
                  <c:v>2.6449890803203107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65.946093856888766</c:v>
                </c:pt>
                <c:pt idx="1">
                  <c:v>70.140228997812955</c:v>
                </c:pt>
                <c:pt idx="2">
                  <c:v>76.527618318663087</c:v>
                </c:pt>
                <c:pt idx="3">
                  <c:v>74.801192842942342</c:v>
                </c:pt>
                <c:pt idx="4">
                  <c:v>69.242902208201897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E1-4CC3-91E1-60B0D1FBB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342896"/>
        <c:axId val="704341808"/>
      </c:barChart>
      <c:catAx>
        <c:axId val="70434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704341808"/>
        <c:crosses val="autoZero"/>
        <c:auto val="1"/>
        <c:lblAlgn val="ctr"/>
        <c:lblOffset val="100"/>
        <c:noMultiLvlLbl val="0"/>
      </c:catAx>
      <c:valAx>
        <c:axId val="704341808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0434289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5685763949110014"/>
          <c:h val="0.163290275053725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55E-2"/>
          <c:w val="0.9122665336936"/>
          <c:h val="0.71915787122354635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76.709999999999994</c:v>
                </c:pt>
                <c:pt idx="1">
                  <c:v>51.38</c:v>
                </c:pt>
                <c:pt idx="2">
                  <c:v>72.099999999999994</c:v>
                </c:pt>
                <c:pt idx="3">
                  <c:v>86.28</c:v>
                </c:pt>
                <c:pt idx="4">
                  <c:v>78.38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83.63</c:v>
                </c:pt>
                <c:pt idx="1">
                  <c:v>66.67</c:v>
                </c:pt>
                <c:pt idx="2">
                  <c:v>68.819999999999993</c:v>
                </c:pt>
                <c:pt idx="3">
                  <c:v>71.959999999999994</c:v>
                </c:pt>
                <c:pt idx="4">
                  <c:v>56.5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70.87</c:v>
                </c:pt>
                <c:pt idx="1">
                  <c:v>72.34</c:v>
                </c:pt>
                <c:pt idx="2">
                  <c:v>80.69</c:v>
                </c:pt>
                <c:pt idx="3">
                  <c:v>77.25</c:v>
                </c:pt>
                <c:pt idx="4">
                  <c:v>77.02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72.42</c:v>
                </c:pt>
                <c:pt idx="1">
                  <c:v>54.45</c:v>
                </c:pt>
                <c:pt idx="2">
                  <c:v>52.57</c:v>
                </c:pt>
                <c:pt idx="3">
                  <c:v>68.459999999999994</c:v>
                </c:pt>
                <c:pt idx="4">
                  <c:v>81.87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80.02</c:v>
                </c:pt>
                <c:pt idx="1">
                  <c:v>81.459999999999994</c:v>
                </c:pt>
                <c:pt idx="2">
                  <c:v>84.83</c:v>
                </c:pt>
                <c:pt idx="3">
                  <c:v>82.19</c:v>
                </c:pt>
                <c:pt idx="4">
                  <c:v>83.47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88-49EE-BD76-F650420D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43440"/>
        <c:axId val="704343984"/>
      </c:lineChart>
      <c:catAx>
        <c:axId val="70434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04343984"/>
        <c:crosses val="autoZero"/>
        <c:auto val="1"/>
        <c:lblAlgn val="ctr"/>
        <c:lblOffset val="100"/>
        <c:noMultiLvlLbl val="0"/>
      </c:catAx>
      <c:valAx>
        <c:axId val="704343984"/>
        <c:scaling>
          <c:orientation val="minMax"/>
          <c:max val="9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70434344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948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86E-2"/>
          <c:y val="2.2922642998787077E-2"/>
          <c:w val="0.95679921453118999"/>
          <c:h val="0.779564493848791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40.25</c:v>
                </c:pt>
                <c:pt idx="1">
                  <c:v>45.81</c:v>
                </c:pt>
                <c:pt idx="2">
                  <c:v>46.09</c:v>
                </c:pt>
                <c:pt idx="3">
                  <c:v>51.24</c:v>
                </c:pt>
                <c:pt idx="4">
                  <c:v>45.31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344528"/>
        <c:axId val="705012832"/>
      </c:barChart>
      <c:catAx>
        <c:axId val="70434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05012832"/>
        <c:crosses val="autoZero"/>
        <c:auto val="1"/>
        <c:lblAlgn val="ctr"/>
        <c:lblOffset val="100"/>
        <c:noMultiLvlLbl val="0"/>
      </c:catAx>
      <c:valAx>
        <c:axId val="705012832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70434452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11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1876425</xdr:colOff>
      <xdr:row>53</xdr:row>
      <xdr:rowOff>95249</xdr:rowOff>
    </xdr:from>
    <xdr:to>
      <xdr:col>11</xdr:col>
      <xdr:colOff>504825</xdr:colOff>
      <xdr:row>76</xdr:row>
      <xdr:rowOff>9525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28</xdr:row>
      <xdr:rowOff>133349</xdr:rowOff>
    </xdr:from>
    <xdr:to>
      <xdr:col>12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2948939</xdr:colOff>
      <xdr:row>30</xdr:row>
      <xdr:rowOff>144780</xdr:rowOff>
    </xdr:from>
    <xdr:to>
      <xdr:col>7</xdr:col>
      <xdr:colOff>762001</xdr:colOff>
      <xdr:row>51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8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98</xdr:row>
      <xdr:rowOff>85725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581023</xdr:colOff>
      <xdr:row>11</xdr:row>
      <xdr:rowOff>38099</xdr:rowOff>
    </xdr:from>
    <xdr:to>
      <xdr:col>10</xdr:col>
      <xdr:colOff>523875</xdr:colOff>
      <xdr:row>28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4">
        <v>2016</v>
      </c>
      <c r="C1" s="114"/>
      <c r="D1" s="115"/>
      <c r="E1" s="116">
        <v>2017</v>
      </c>
      <c r="F1" s="114"/>
      <c r="G1" s="115"/>
      <c r="H1" s="116">
        <v>2018</v>
      </c>
      <c r="I1" s="114"/>
      <c r="J1" s="115"/>
      <c r="K1" s="116">
        <v>2019</v>
      </c>
      <c r="L1" s="114"/>
      <c r="M1" s="115"/>
      <c r="N1" s="116">
        <v>2020</v>
      </c>
      <c r="O1" s="114"/>
      <c r="P1" s="115"/>
      <c r="Q1" s="113" t="s">
        <v>233</v>
      </c>
      <c r="R1" s="113"/>
    </row>
    <row r="2" spans="1:18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 x14ac:dyDescent="0.3">
      <c r="A3" t="s">
        <v>19</v>
      </c>
      <c r="B3" s="28">
        <v>13824670481.969999</v>
      </c>
      <c r="C3" s="28">
        <v>12506483231.43</v>
      </c>
      <c r="D3" s="20">
        <f>IF(B3&gt;0,C3/B3*100,"-")</f>
        <v>90.464964410839556</v>
      </c>
      <c r="E3" s="100">
        <v>14027429434.41</v>
      </c>
      <c r="F3" s="28">
        <v>12742827224.370001</v>
      </c>
      <c r="G3" s="20">
        <f>IF(E3&gt;0,F3/E3*100,"-")</f>
        <v>90.842212280969989</v>
      </c>
      <c r="H3" s="100">
        <v>14323364287.6</v>
      </c>
      <c r="I3" s="28">
        <v>13012805378.23</v>
      </c>
      <c r="J3" s="20">
        <f>IF(H3&gt;0,I3/H3*100,"-")</f>
        <v>90.850201928435382</v>
      </c>
      <c r="K3" s="100">
        <v>13610722852.110001</v>
      </c>
      <c r="L3" s="28">
        <v>12284938843.379999</v>
      </c>
      <c r="M3" s="20">
        <f>IF(K3&gt;0,L3/K3*100,"-")</f>
        <v>90.259268202463829</v>
      </c>
      <c r="N3" s="1">
        <v>13631650521.75</v>
      </c>
      <c r="O3" s="28">
        <v>12615539292.610001</v>
      </c>
      <c r="P3" s="20">
        <f>IF(N3&gt;0,O3/N3*100,"-")</f>
        <v>92.545941318560494</v>
      </c>
      <c r="Q3" s="13">
        <f t="shared" ref="Q3:R18" si="0">IF(K3&gt;0,N3/K3*100-100,"-")</f>
        <v>0.15375869354915039</v>
      </c>
      <c r="R3" s="13">
        <f t="shared" si="0"/>
        <v>2.6911037445510146</v>
      </c>
    </row>
    <row r="4" spans="1:18" x14ac:dyDescent="0.3">
      <c r="A4" t="s">
        <v>20</v>
      </c>
      <c r="B4" s="28">
        <v>953548551.73000002</v>
      </c>
      <c r="C4" s="28">
        <v>837820031.20000005</v>
      </c>
      <c r="D4" s="20">
        <f t="shared" ref="D4:D21" si="1">IF(B4&gt;0,C4/B4*100,"-")</f>
        <v>87.863384583822551</v>
      </c>
      <c r="E4" s="100">
        <v>1228791482.1300001</v>
      </c>
      <c r="F4" s="28">
        <v>807536660.21000004</v>
      </c>
      <c r="G4" s="20">
        <f t="shared" ref="G4:G21" si="2">IF(E4&gt;0,F4/E4*100,"-")</f>
        <v>65.717957192395858</v>
      </c>
      <c r="H4" s="100">
        <v>1309996881.9400001</v>
      </c>
      <c r="I4" s="28">
        <v>1042663961.11</v>
      </c>
      <c r="J4" s="20">
        <f t="shared" ref="J4:J13" si="3">IF(H4&gt;0,I4/H4*100,"-")</f>
        <v>79.592858233822554</v>
      </c>
      <c r="K4" s="100">
        <v>1412043511.1199999</v>
      </c>
      <c r="L4" s="28">
        <v>1134161787.76</v>
      </c>
      <c r="M4" s="20">
        <f t="shared" ref="M4:M21" si="4">IF(K4&gt;0,L4/K4*100,"-")</f>
        <v>80.320597688976974</v>
      </c>
      <c r="N4" s="1">
        <v>2416787935.96</v>
      </c>
      <c r="O4" s="28">
        <v>1852844654.6199999</v>
      </c>
      <c r="P4" s="20">
        <f t="shared" ref="P4:P21" si="5">IF(N4&gt;0,O4/N4*100,"-")</f>
        <v>76.665586874671746</v>
      </c>
      <c r="Q4" s="13">
        <f t="shared" si="0"/>
        <v>71.155344500897172</v>
      </c>
      <c r="R4" s="13">
        <f t="shared" si="0"/>
        <v>63.366873634441333</v>
      </c>
    </row>
    <row r="5" spans="1:18" x14ac:dyDescent="0.3">
      <c r="A5" t="s">
        <v>21</v>
      </c>
      <c r="B5" s="28">
        <v>531518381.83999997</v>
      </c>
      <c r="C5" s="28">
        <v>356474210.56</v>
      </c>
      <c r="D5" s="20">
        <f t="shared" si="1"/>
        <v>67.067146262367174</v>
      </c>
      <c r="E5" s="100">
        <v>239157055.69999999</v>
      </c>
      <c r="F5" s="28">
        <v>186533761.47999999</v>
      </c>
      <c r="G5" s="20">
        <f t="shared" si="2"/>
        <v>77.996344675688363</v>
      </c>
      <c r="H5" s="100">
        <v>127424327.92</v>
      </c>
      <c r="I5" s="28">
        <v>71773355.989999995</v>
      </c>
      <c r="J5" s="20">
        <f t="shared" si="3"/>
        <v>56.326258228382422</v>
      </c>
      <c r="K5" s="100">
        <v>180873705.59</v>
      </c>
      <c r="L5" s="28">
        <v>109575618.98999999</v>
      </c>
      <c r="M5" s="20">
        <f t="shared" si="4"/>
        <v>60.581287165301553</v>
      </c>
      <c r="N5" s="1">
        <v>346866571.55000001</v>
      </c>
      <c r="O5" s="28">
        <v>305452501.38999999</v>
      </c>
      <c r="P5" s="20">
        <f t="shared" si="5"/>
        <v>88.06051849420426</v>
      </c>
      <c r="Q5" s="13">
        <f t="shared" si="0"/>
        <v>91.772801037353929</v>
      </c>
      <c r="R5" s="13">
        <f t="shared" si="0"/>
        <v>178.75954907256875</v>
      </c>
    </row>
    <row r="6" spans="1:18" x14ac:dyDescent="0.3">
      <c r="A6" t="s">
        <v>22</v>
      </c>
      <c r="B6" s="28">
        <v>394347.16</v>
      </c>
      <c r="C6" s="28">
        <v>394347.16</v>
      </c>
      <c r="D6" s="20">
        <f t="shared" si="1"/>
        <v>100</v>
      </c>
      <c r="E6" s="100">
        <v>459245.24</v>
      </c>
      <c r="F6" s="28">
        <v>459245.24</v>
      </c>
      <c r="G6" s="20">
        <f t="shared" si="2"/>
        <v>100</v>
      </c>
      <c r="H6" s="100">
        <v>399662.91</v>
      </c>
      <c r="I6" s="100">
        <v>399662.91</v>
      </c>
      <c r="J6" s="20">
        <f t="shared" si="3"/>
        <v>100</v>
      </c>
      <c r="K6" s="100">
        <v>293962.92</v>
      </c>
      <c r="L6" s="100">
        <v>293962.92</v>
      </c>
      <c r="M6" s="20">
        <f t="shared" si="4"/>
        <v>100</v>
      </c>
      <c r="N6" s="100">
        <v>162274.71</v>
      </c>
      <c r="O6" s="100">
        <v>162274.71</v>
      </c>
      <c r="P6" s="20">
        <f t="shared" si="5"/>
        <v>100</v>
      </c>
      <c r="Q6" s="13">
        <f t="shared" si="0"/>
        <v>-44.797558141006355</v>
      </c>
      <c r="R6" s="13">
        <f t="shared" si="0"/>
        <v>-44.797558141006355</v>
      </c>
    </row>
    <row r="7" spans="1:18" x14ac:dyDescent="0.3">
      <c r="A7" t="s">
        <v>23</v>
      </c>
      <c r="B7" s="28">
        <v>208987836.22999999</v>
      </c>
      <c r="C7" s="28">
        <v>159345202.18000001</v>
      </c>
      <c r="D7" s="20">
        <f t="shared" si="1"/>
        <v>76.246161046728972</v>
      </c>
      <c r="E7" s="100">
        <v>177952116.97999999</v>
      </c>
      <c r="F7" s="28">
        <v>62551205.640000001</v>
      </c>
      <c r="G7" s="20">
        <f t="shared" si="2"/>
        <v>35.150582472154639</v>
      </c>
      <c r="H7" s="100">
        <v>219874653.63999999</v>
      </c>
      <c r="I7" s="28">
        <v>41728681.020000003</v>
      </c>
      <c r="J7" s="20">
        <f t="shared" si="3"/>
        <v>18.97839533988407</v>
      </c>
      <c r="K7" s="100">
        <v>191842069.50999999</v>
      </c>
      <c r="L7" s="28">
        <v>31619984.899999999</v>
      </c>
      <c r="M7" s="20">
        <f t="shared" si="4"/>
        <v>16.482299727459814</v>
      </c>
      <c r="N7" s="100">
        <v>300961127.25</v>
      </c>
      <c r="O7" s="28">
        <v>71177297.900000006</v>
      </c>
      <c r="P7" s="20">
        <f t="shared" si="5"/>
        <v>23.649997111047171</v>
      </c>
      <c r="Q7" s="13">
        <f t="shared" si="0"/>
        <v>56.879629175555806</v>
      </c>
      <c r="R7" s="13">
        <f t="shared" si="0"/>
        <v>125.10225139291578</v>
      </c>
    </row>
    <row r="8" spans="1:18" x14ac:dyDescent="0.3">
      <c r="A8" t="s">
        <v>24</v>
      </c>
      <c r="B8" s="28">
        <v>54629175.560000002</v>
      </c>
      <c r="C8" s="28">
        <v>54629175.560000002</v>
      </c>
      <c r="D8" s="20">
        <f t="shared" si="1"/>
        <v>100</v>
      </c>
      <c r="E8" s="100">
        <v>0</v>
      </c>
      <c r="F8" s="28">
        <v>0</v>
      </c>
      <c r="G8" s="20" t="str">
        <f t="shared" si="2"/>
        <v>-</v>
      </c>
      <c r="H8" s="100">
        <v>0</v>
      </c>
      <c r="I8" s="28">
        <v>0</v>
      </c>
      <c r="J8" s="20" t="str">
        <f t="shared" si="3"/>
        <v>-</v>
      </c>
      <c r="K8" s="100">
        <v>0</v>
      </c>
      <c r="L8" s="28">
        <v>0</v>
      </c>
      <c r="M8" s="20" t="str">
        <f t="shared" si="4"/>
        <v>-</v>
      </c>
      <c r="N8" s="100">
        <v>0</v>
      </c>
      <c r="O8" s="28">
        <v>0</v>
      </c>
      <c r="P8" s="20" t="str">
        <f t="shared" si="5"/>
        <v>-</v>
      </c>
      <c r="Q8" s="13" t="str">
        <f t="shared" si="0"/>
        <v>-</v>
      </c>
      <c r="R8" s="13" t="str">
        <f t="shared" si="0"/>
        <v>-</v>
      </c>
    </row>
    <row r="9" spans="1:18" x14ac:dyDescent="0.3">
      <c r="A9" t="s">
        <v>25</v>
      </c>
      <c r="B9" s="28">
        <v>26142325.100000001</v>
      </c>
      <c r="C9" s="28">
        <v>26142325.100000001</v>
      </c>
      <c r="D9" s="20">
        <f t="shared" si="1"/>
        <v>100</v>
      </c>
      <c r="E9" s="100">
        <v>0</v>
      </c>
      <c r="F9" s="28">
        <v>0</v>
      </c>
      <c r="G9" s="20" t="str">
        <f t="shared" si="2"/>
        <v>-</v>
      </c>
      <c r="H9" s="100">
        <v>18488440.649999999</v>
      </c>
      <c r="I9" s="100">
        <v>18488440.649999999</v>
      </c>
      <c r="J9" s="20">
        <f t="shared" si="3"/>
        <v>100</v>
      </c>
      <c r="K9" s="100">
        <v>1645219.8</v>
      </c>
      <c r="L9" s="100">
        <v>1643680.8</v>
      </c>
      <c r="M9" s="20">
        <f t="shared" si="4"/>
        <v>99.906456268031789</v>
      </c>
      <c r="N9" s="100">
        <v>3637787.45</v>
      </c>
      <c r="O9" s="100">
        <v>3530700.7</v>
      </c>
      <c r="P9" s="20">
        <f t="shared" si="5"/>
        <v>97.056266989980415</v>
      </c>
      <c r="Q9" s="13">
        <f t="shared" si="0"/>
        <v>121.11254982464956</v>
      </c>
      <c r="R9" s="13">
        <f t="shared" si="0"/>
        <v>114.80452287329754</v>
      </c>
    </row>
    <row r="10" spans="1:18" x14ac:dyDescent="0.3">
      <c r="A10" t="s">
        <v>26</v>
      </c>
      <c r="B10" s="28">
        <v>0</v>
      </c>
      <c r="C10" s="28">
        <v>0</v>
      </c>
      <c r="D10" s="20" t="str">
        <f t="shared" si="1"/>
        <v>-</v>
      </c>
      <c r="E10" s="100">
        <v>36004.1</v>
      </c>
      <c r="F10" s="28">
        <v>36004.1</v>
      </c>
      <c r="G10" s="20">
        <f t="shared" si="2"/>
        <v>100</v>
      </c>
      <c r="H10" s="100">
        <v>64312.1</v>
      </c>
      <c r="I10" s="100">
        <v>64312.1</v>
      </c>
      <c r="J10" s="20">
        <f t="shared" si="3"/>
        <v>100</v>
      </c>
      <c r="K10" s="100">
        <v>1011625.39</v>
      </c>
      <c r="L10" s="100">
        <v>758693.05</v>
      </c>
      <c r="M10" s="20">
        <f t="shared" si="4"/>
        <v>74.997430620044042</v>
      </c>
      <c r="N10" s="100">
        <v>4019064.54</v>
      </c>
      <c r="O10" s="100">
        <v>2721336.35</v>
      </c>
      <c r="P10" s="20">
        <f t="shared" si="5"/>
        <v>67.71069045833238</v>
      </c>
      <c r="Q10" s="13">
        <f t="shared" si="0"/>
        <v>297.28782805658921</v>
      </c>
      <c r="R10" s="13">
        <f t="shared" si="0"/>
        <v>258.68739670147238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100">
        <v>48505000</v>
      </c>
      <c r="F11" s="28">
        <v>48505000</v>
      </c>
      <c r="G11" s="20">
        <f t="shared" si="2"/>
        <v>100</v>
      </c>
      <c r="H11" s="100">
        <v>1538302.4</v>
      </c>
      <c r="I11" s="28">
        <v>1536682.4</v>
      </c>
      <c r="J11" s="20">
        <f t="shared" si="3"/>
        <v>99.894689106641181</v>
      </c>
      <c r="K11" s="100">
        <v>0</v>
      </c>
      <c r="L11" s="28">
        <v>0</v>
      </c>
      <c r="M11" s="20" t="str">
        <f t="shared" si="4"/>
        <v>-</v>
      </c>
      <c r="N11" s="100">
        <v>2976.19</v>
      </c>
      <c r="O11" s="28">
        <v>2976.19</v>
      </c>
      <c r="P11" s="20">
        <f t="shared" si="5"/>
        <v>100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f>14819620.76+500000</f>
        <v>15319620.76</v>
      </c>
      <c r="C12" s="28">
        <v>12797516.43</v>
      </c>
      <c r="D12" s="20">
        <f t="shared" si="1"/>
        <v>83.536770462456275</v>
      </c>
      <c r="E12" s="100">
        <f>118863366.34+473684.21</f>
        <v>119337050.55</v>
      </c>
      <c r="F12" s="28">
        <v>9307284.6899999995</v>
      </c>
      <c r="G12" s="20">
        <f t="shared" si="2"/>
        <v>7.7991576355412109</v>
      </c>
      <c r="H12" s="100">
        <f>26562517.06+450000</f>
        <v>27012517.059999999</v>
      </c>
      <c r="I12" s="28">
        <v>26168838.109999999</v>
      </c>
      <c r="J12" s="20">
        <f t="shared" si="3"/>
        <v>96.876711088692602</v>
      </c>
      <c r="K12" s="100">
        <v>63790882.460000001</v>
      </c>
      <c r="L12" s="28">
        <v>48441566.689999998</v>
      </c>
      <c r="M12" s="20">
        <f t="shared" si="4"/>
        <v>75.938072686759313</v>
      </c>
      <c r="N12" s="100">
        <v>5024624.79</v>
      </c>
      <c r="O12" s="28">
        <v>0</v>
      </c>
      <c r="P12" s="20">
        <f t="shared" si="5"/>
        <v>0</v>
      </c>
      <c r="Q12" s="13">
        <f t="shared" si="0"/>
        <v>-92.123286908359219</v>
      </c>
      <c r="R12" s="13">
        <f t="shared" si="0"/>
        <v>-100</v>
      </c>
    </row>
    <row r="13" spans="1:18" x14ac:dyDescent="0.3">
      <c r="A13" t="s">
        <v>29</v>
      </c>
      <c r="B13" s="28">
        <v>46350000</v>
      </c>
      <c r="C13" s="28">
        <v>46350000</v>
      </c>
      <c r="D13" s="20">
        <f t="shared" si="1"/>
        <v>100</v>
      </c>
      <c r="E13" s="100">
        <v>148344892</v>
      </c>
      <c r="F13" s="28">
        <v>148344857.69</v>
      </c>
      <c r="G13" s="20">
        <f t="shared" si="2"/>
        <v>99.999976871465179</v>
      </c>
      <c r="H13" s="100">
        <v>1455474.75</v>
      </c>
      <c r="I13" s="100">
        <v>1455474.75</v>
      </c>
      <c r="J13" s="20">
        <f t="shared" si="3"/>
        <v>100</v>
      </c>
      <c r="K13" s="100">
        <v>0</v>
      </c>
      <c r="L13" s="100">
        <v>0</v>
      </c>
      <c r="M13" s="20" t="str">
        <f t="shared" si="4"/>
        <v>-</v>
      </c>
      <c r="N13" s="100">
        <v>0</v>
      </c>
      <c r="O13" s="100">
        <v>0</v>
      </c>
      <c r="P13" s="20" t="str">
        <f t="shared" si="5"/>
        <v>-</v>
      </c>
      <c r="Q13" s="13" t="str">
        <f t="shared" si="0"/>
        <v>-</v>
      </c>
      <c r="R13" s="13" t="str">
        <f t="shared" si="0"/>
        <v>-</v>
      </c>
    </row>
    <row r="14" spans="1:18" x14ac:dyDescent="0.3">
      <c r="A14" t="s">
        <v>30</v>
      </c>
      <c r="B14" s="28">
        <f t="shared" ref="B14:C14" si="6">SUM(B3:B5)</f>
        <v>15309737415.539999</v>
      </c>
      <c r="C14" s="28">
        <f t="shared" si="6"/>
        <v>13700777473.190001</v>
      </c>
      <c r="D14" s="20">
        <f>IF(B14&gt;0,C14/B14*100,"-")</f>
        <v>89.490610461307853</v>
      </c>
      <c r="E14" s="100">
        <f t="shared" ref="E14:F14" si="7">SUM(E3:E5)</f>
        <v>15495377972.240002</v>
      </c>
      <c r="F14" s="28">
        <f t="shared" si="7"/>
        <v>13736897646.060001</v>
      </c>
      <c r="G14" s="20">
        <f>IF(E14&gt;0,F14/E14*100,"-")</f>
        <v>88.651581592070102</v>
      </c>
      <c r="H14" s="100">
        <f t="shared" ref="H14:I14" si="8">SUM(H3:H5)</f>
        <v>15760785497.460001</v>
      </c>
      <c r="I14" s="28">
        <f t="shared" si="8"/>
        <v>14127242695.33</v>
      </c>
      <c r="J14" s="20">
        <f>IF(H14&gt;0,I14/H14*100,"-")</f>
        <v>89.635397281479015</v>
      </c>
      <c r="K14" s="100">
        <f t="shared" ref="K14:L14" si="9">SUM(K3:K5)</f>
        <v>15203640068.82</v>
      </c>
      <c r="L14" s="28">
        <f t="shared" si="9"/>
        <v>13528676250.129999</v>
      </c>
      <c r="M14" s="20">
        <f>IF(K14&gt;0,L14/K14*100,"-")</f>
        <v>88.983139490883772</v>
      </c>
      <c r="N14" s="100">
        <f t="shared" ref="N14:O14" si="10">SUM(N3:N5)</f>
        <v>16395305029.259998</v>
      </c>
      <c r="O14" s="28">
        <f t="shared" si="10"/>
        <v>14773836448.619999</v>
      </c>
      <c r="P14" s="20">
        <f>IF(N14&gt;0,O14/N14*100,"-")</f>
        <v>90.110165210429244</v>
      </c>
      <c r="Q14" s="13">
        <f t="shared" si="0"/>
        <v>7.838024019549735</v>
      </c>
      <c r="R14" s="13">
        <f t="shared" si="0"/>
        <v>9.2038583485064578</v>
      </c>
    </row>
    <row r="15" spans="1:18" x14ac:dyDescent="0.3">
      <c r="A15" t="s">
        <v>31</v>
      </c>
      <c r="B15" s="27">
        <f t="shared" ref="B15:C15" si="11">SUM(B6:B10)</f>
        <v>290153684.05000001</v>
      </c>
      <c r="C15" s="27">
        <f t="shared" si="11"/>
        <v>240511050</v>
      </c>
      <c r="D15" s="20">
        <f>IF(B15&gt;0,C15/B15*100,"-")</f>
        <v>82.890917200470398</v>
      </c>
      <c r="E15" s="101">
        <f t="shared" ref="E15:F15" si="12">SUM(E6:E10)</f>
        <v>178447366.31999999</v>
      </c>
      <c r="F15" s="27">
        <f t="shared" si="12"/>
        <v>63046454.980000004</v>
      </c>
      <c r="G15" s="20">
        <f>IF(E15&gt;0,F15/E15*100,"-")</f>
        <v>35.33056064662911</v>
      </c>
      <c r="H15" s="101">
        <f t="shared" ref="H15:I15" si="13">SUM(H6:H10)</f>
        <v>238827069.29999998</v>
      </c>
      <c r="I15" s="27">
        <f t="shared" si="13"/>
        <v>60681096.68</v>
      </c>
      <c r="J15" s="20">
        <f>IF(H15&gt;0,I15/H15*100,"-")</f>
        <v>25.407964372654973</v>
      </c>
      <c r="K15" s="101">
        <f t="shared" ref="K15:L15" si="14">SUM(K6:K10)</f>
        <v>194792877.61999997</v>
      </c>
      <c r="L15" s="27">
        <f t="shared" si="14"/>
        <v>34316321.669999994</v>
      </c>
      <c r="M15" s="20">
        <f>IF(K15&gt;0,L15/K15*100,"-")</f>
        <v>17.616825671082253</v>
      </c>
      <c r="N15" s="101">
        <f t="shared" ref="N15:O15" si="15">SUM(N6:N10)</f>
        <v>308780253.94999999</v>
      </c>
      <c r="O15" s="27">
        <f t="shared" si="15"/>
        <v>77591609.659999996</v>
      </c>
      <c r="P15" s="20">
        <f>IF(N15&gt;0,O15/N15*100,"-")</f>
        <v>25.128423423268583</v>
      </c>
      <c r="Q15" s="13">
        <f t="shared" si="0"/>
        <v>58.517219788890571</v>
      </c>
      <c r="R15" s="13">
        <f t="shared" si="0"/>
        <v>126.10701230205601</v>
      </c>
    </row>
    <row r="16" spans="1:18" x14ac:dyDescent="0.3">
      <c r="A16" t="s">
        <v>32</v>
      </c>
      <c r="B16" s="28">
        <f t="shared" ref="B16:C16" si="16">SUM(B11:B13)</f>
        <v>61669620.759999998</v>
      </c>
      <c r="C16" s="28">
        <f t="shared" si="16"/>
        <v>59147516.43</v>
      </c>
      <c r="D16" s="20">
        <f t="shared" si="1"/>
        <v>95.910297000503249</v>
      </c>
      <c r="E16" s="100">
        <f t="shared" ref="E16:F16" si="17">SUM(E11:E13)</f>
        <v>316186942.55000001</v>
      </c>
      <c r="F16" s="28">
        <f t="shared" si="17"/>
        <v>206157142.38</v>
      </c>
      <c r="G16" s="20">
        <f t="shared" si="2"/>
        <v>65.201029719119248</v>
      </c>
      <c r="H16" s="100">
        <f t="shared" ref="H16:I16" si="18">SUM(H11:H13)</f>
        <v>30006294.209999997</v>
      </c>
      <c r="I16" s="28">
        <f t="shared" si="18"/>
        <v>29160995.259999998</v>
      </c>
      <c r="J16" s="20">
        <f t="shared" ref="J16:J21" si="19">IF(H16&gt;0,I16/H16*100,"-")</f>
        <v>97.18292787478471</v>
      </c>
      <c r="K16" s="100">
        <f t="shared" ref="K16:L16" si="20">SUM(K11:K13)</f>
        <v>63790882.460000001</v>
      </c>
      <c r="L16" s="28">
        <f t="shared" si="20"/>
        <v>48441566.689999998</v>
      </c>
      <c r="M16" s="20">
        <f t="shared" ref="M16:M33" si="21">IF(K16&gt;0,L16/K16*100,"-")</f>
        <v>75.938072686759313</v>
      </c>
      <c r="N16" s="100">
        <f t="shared" ref="N16:O16" si="22">SUM(N11:N13)</f>
        <v>5027600.9800000004</v>
      </c>
      <c r="O16" s="28">
        <f t="shared" si="22"/>
        <v>2976.19</v>
      </c>
      <c r="P16" s="20">
        <f t="shared" si="5"/>
        <v>5.9197020842334219E-2</v>
      </c>
      <c r="Q16" s="13">
        <f t="shared" si="0"/>
        <v>-92.118621367007194</v>
      </c>
      <c r="R16" s="13">
        <f t="shared" si="0"/>
        <v>-99.99385612356626</v>
      </c>
    </row>
    <row r="17" spans="1:18" x14ac:dyDescent="0.3">
      <c r="A17" t="s">
        <v>33</v>
      </c>
      <c r="B17" s="28">
        <v>1508703991.1500001</v>
      </c>
      <c r="C17" s="28">
        <v>1508703991.1500001</v>
      </c>
      <c r="D17" s="20">
        <f t="shared" si="1"/>
        <v>100</v>
      </c>
      <c r="E17" s="100">
        <v>1219071722.71</v>
      </c>
      <c r="F17" s="28">
        <v>1219071722.71</v>
      </c>
      <c r="G17" s="20">
        <f t="shared" si="2"/>
        <v>100</v>
      </c>
      <c r="H17" s="100">
        <v>1054429873.36</v>
      </c>
      <c r="I17" s="100">
        <v>1054429873.36</v>
      </c>
      <c r="J17" s="20">
        <f t="shared" si="19"/>
        <v>100</v>
      </c>
      <c r="K17" s="100">
        <v>173454342.66999999</v>
      </c>
      <c r="L17" s="100">
        <v>173454342.66999999</v>
      </c>
      <c r="M17" s="20">
        <f t="shared" si="21"/>
        <v>100</v>
      </c>
      <c r="N17" s="100">
        <v>1247327305.0699999</v>
      </c>
      <c r="O17" s="100">
        <v>1247327305.0699999</v>
      </c>
      <c r="P17" s="20">
        <f t="shared" si="5"/>
        <v>100</v>
      </c>
      <c r="Q17" s="13">
        <f t="shared" si="0"/>
        <v>619.10987402780836</v>
      </c>
      <c r="R17" s="13">
        <f t="shared" si="0"/>
        <v>619.10987402780836</v>
      </c>
    </row>
    <row r="18" spans="1:18" x14ac:dyDescent="0.3">
      <c r="A18" t="s">
        <v>34</v>
      </c>
      <c r="B18" s="28">
        <v>2282528455.46</v>
      </c>
      <c r="C18" s="28">
        <v>2282528455.46</v>
      </c>
      <c r="D18" s="20">
        <f t="shared" si="1"/>
        <v>100</v>
      </c>
      <c r="E18" s="100">
        <v>1543859429.5</v>
      </c>
      <c r="F18" s="28">
        <v>1543859429.5</v>
      </c>
      <c r="G18" s="20">
        <f t="shared" si="2"/>
        <v>100</v>
      </c>
      <c r="H18" s="100">
        <v>0</v>
      </c>
      <c r="I18" s="28">
        <v>0</v>
      </c>
      <c r="J18" s="20" t="str">
        <f t="shared" si="19"/>
        <v>-</v>
      </c>
      <c r="K18" s="100">
        <v>0</v>
      </c>
      <c r="L18" s="28">
        <v>0</v>
      </c>
      <c r="M18" s="20" t="str">
        <f t="shared" si="21"/>
        <v>-</v>
      </c>
      <c r="N18" s="100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6943363697.1899996</v>
      </c>
      <c r="C19" s="28">
        <v>6933391004.3699999</v>
      </c>
      <c r="D19" s="20">
        <f t="shared" si="1"/>
        <v>99.856370870734651</v>
      </c>
      <c r="E19" s="100">
        <v>5382731560.4200001</v>
      </c>
      <c r="F19" s="28">
        <v>5349272639.7600002</v>
      </c>
      <c r="G19" s="20">
        <f t="shared" si="2"/>
        <v>99.378402577122216</v>
      </c>
      <c r="H19" s="100">
        <v>4585169724.1000004</v>
      </c>
      <c r="I19" s="28">
        <v>4567557060.46</v>
      </c>
      <c r="J19" s="20">
        <f t="shared" si="19"/>
        <v>99.61587760759592</v>
      </c>
      <c r="K19" s="100">
        <v>3912770292.8099999</v>
      </c>
      <c r="L19" s="28">
        <v>3682991123.9000001</v>
      </c>
      <c r="M19" s="20">
        <f t="shared" si="21"/>
        <v>94.127455697252771</v>
      </c>
      <c r="N19" s="100">
        <v>3931659136.4000001</v>
      </c>
      <c r="O19" s="28">
        <v>3859530879.3699999</v>
      </c>
      <c r="P19" s="20">
        <f t="shared" si="5"/>
        <v>98.165449889533306</v>
      </c>
      <c r="Q19" s="13">
        <f t="shared" ref="Q19:R60" si="23">IF(K19&gt;0,N19/K19*100-100,"-")</f>
        <v>0.48274859438362228</v>
      </c>
      <c r="R19" s="13">
        <f t="shared" si="23"/>
        <v>4.7933798787725124</v>
      </c>
    </row>
    <row r="20" spans="1:18" x14ac:dyDescent="0.3">
      <c r="A20" t="s">
        <v>36</v>
      </c>
      <c r="B20" s="28">
        <f t="shared" ref="B20:C20" si="24">B14+B15+B16+B17+B18+B19</f>
        <v>26396156864.149998</v>
      </c>
      <c r="C20" s="28">
        <f t="shared" si="24"/>
        <v>24725059490.599998</v>
      </c>
      <c r="D20" s="20">
        <f t="shared" si="1"/>
        <v>93.669164105402018</v>
      </c>
      <c r="E20" s="100">
        <f t="shared" ref="E20:F20" si="25">E14+E15+E16+E17+E18+E19</f>
        <v>24135674993.739998</v>
      </c>
      <c r="F20" s="28">
        <f t="shared" si="25"/>
        <v>22118305035.389999</v>
      </c>
      <c r="G20" s="20">
        <f t="shared" si="2"/>
        <v>91.641543238905726</v>
      </c>
      <c r="H20" s="100">
        <f t="shared" ref="H20:I20" si="26">H14+H15+H16+H17+H18+H19</f>
        <v>21669218458.43</v>
      </c>
      <c r="I20" s="28">
        <f t="shared" si="26"/>
        <v>19839071721.09</v>
      </c>
      <c r="J20" s="20">
        <f t="shared" si="19"/>
        <v>91.554163613002771</v>
      </c>
      <c r="K20" s="100">
        <f t="shared" ref="K20:L20" si="27">K14+K15+K16+K17+K18+K19</f>
        <v>19548448464.380001</v>
      </c>
      <c r="L20" s="28">
        <f t="shared" si="27"/>
        <v>17467879605.060001</v>
      </c>
      <c r="M20" s="20">
        <f t="shared" si="21"/>
        <v>89.356859378834656</v>
      </c>
      <c r="N20" s="100">
        <f t="shared" ref="N20:O20" si="28">N14+N15+N16+N17+N18+N19</f>
        <v>21888099325.66</v>
      </c>
      <c r="O20" s="28">
        <f t="shared" si="28"/>
        <v>19958289218.91</v>
      </c>
      <c r="P20" s="20">
        <f t="shared" si="5"/>
        <v>91.183290618168783</v>
      </c>
      <c r="Q20" s="13">
        <f t="shared" si="23"/>
        <v>11.968473434314603</v>
      </c>
      <c r="R20" s="13">
        <f t="shared" si="23"/>
        <v>14.257080253338756</v>
      </c>
    </row>
    <row r="21" spans="1:18" x14ac:dyDescent="0.3">
      <c r="A21" t="s">
        <v>37</v>
      </c>
      <c r="B21" s="28">
        <f t="shared" ref="B21:C21" si="29">B20-B19</f>
        <v>19452793166.959999</v>
      </c>
      <c r="C21" s="28">
        <f t="shared" si="29"/>
        <v>17791668486.23</v>
      </c>
      <c r="D21" s="20">
        <f t="shared" si="1"/>
        <v>91.460739511941284</v>
      </c>
      <c r="E21" s="100">
        <f t="shared" ref="E21:F21" si="30">E20-E19</f>
        <v>18752943433.32</v>
      </c>
      <c r="F21" s="28">
        <f t="shared" si="30"/>
        <v>16769032395.629999</v>
      </c>
      <c r="G21" s="20">
        <f t="shared" si="2"/>
        <v>89.420801887745199</v>
      </c>
      <c r="H21" s="100">
        <f t="shared" ref="H21:I21" si="31">H20-H19</f>
        <v>17084048734.33</v>
      </c>
      <c r="I21" s="28">
        <f t="shared" si="31"/>
        <v>15271514660.630001</v>
      </c>
      <c r="J21" s="20">
        <f t="shared" si="19"/>
        <v>89.390488742532355</v>
      </c>
      <c r="K21" s="100">
        <f t="shared" ref="K21:L21" si="32">K20-K19</f>
        <v>15635678171.570002</v>
      </c>
      <c r="L21" s="28">
        <f t="shared" si="32"/>
        <v>13784888481.160002</v>
      </c>
      <c r="M21" s="20">
        <f t="shared" si="21"/>
        <v>88.163035398264668</v>
      </c>
      <c r="N21" s="100">
        <f t="shared" ref="N21:O21" si="33">N20-N19</f>
        <v>17956440189.259998</v>
      </c>
      <c r="O21" s="28">
        <f t="shared" si="33"/>
        <v>16098758339.540001</v>
      </c>
      <c r="P21" s="20">
        <f t="shared" si="5"/>
        <v>89.654509300617917</v>
      </c>
      <c r="Q21" s="13">
        <f t="shared" si="23"/>
        <v>14.84273334500952</v>
      </c>
      <c r="R21" s="13">
        <f t="shared" si="23"/>
        <v>16.785553699200378</v>
      </c>
    </row>
    <row r="22" spans="1:18" x14ac:dyDescent="0.3">
      <c r="B22" s="12" t="s">
        <v>75</v>
      </c>
      <c r="C22" s="12" t="s">
        <v>76</v>
      </c>
      <c r="D22" s="18"/>
      <c r="E22" s="99" t="s">
        <v>75</v>
      </c>
      <c r="F22" s="12" t="s">
        <v>76</v>
      </c>
      <c r="G22" s="18"/>
      <c r="H22" s="107" t="s">
        <v>75</v>
      </c>
      <c r="I22" s="12" t="s">
        <v>76</v>
      </c>
      <c r="J22" s="18"/>
      <c r="K22" s="112" t="s">
        <v>75</v>
      </c>
      <c r="L22" s="12" t="s">
        <v>76</v>
      </c>
      <c r="M22" s="18"/>
      <c r="N22" s="112" t="s">
        <v>75</v>
      </c>
      <c r="O22" s="12" t="s">
        <v>76</v>
      </c>
      <c r="P22" s="18"/>
    </row>
    <row r="23" spans="1:18" x14ac:dyDescent="0.3">
      <c r="A23" s="5" t="s">
        <v>38</v>
      </c>
      <c r="B23" s="27">
        <v>240933575.75</v>
      </c>
      <c r="C23" s="27">
        <v>234284843.21000001</v>
      </c>
      <c r="D23" s="20">
        <f>IF(B23&gt;0,C23/B23*100,"-")</f>
        <v>97.240429226477374</v>
      </c>
      <c r="E23" s="101">
        <v>229714476.71000001</v>
      </c>
      <c r="F23" s="27">
        <v>223012232.59</v>
      </c>
      <c r="G23" s="20">
        <f>IF(E23&gt;0,F23/E23*100,"-")</f>
        <v>97.082358841292731</v>
      </c>
      <c r="H23" s="101">
        <v>251321174.13999999</v>
      </c>
      <c r="I23" s="27">
        <v>244040457.31999999</v>
      </c>
      <c r="J23" s="20">
        <f>IF(H23&gt;0,I23/H23*100,"-")</f>
        <v>97.10302291682585</v>
      </c>
      <c r="K23" s="101">
        <v>261423607.59</v>
      </c>
      <c r="L23" s="27">
        <v>254057201.06</v>
      </c>
      <c r="M23" s="20">
        <f>IF(K23&gt;0,L23/K23*100,"-")</f>
        <v>97.182195365633163</v>
      </c>
      <c r="N23" s="101">
        <v>298705861.88999999</v>
      </c>
      <c r="O23" s="27">
        <v>238958037.38</v>
      </c>
      <c r="P23" s="20">
        <f>IF(N23&gt;0,O23/N23*100,"-")</f>
        <v>79.997773015916763</v>
      </c>
      <c r="Q23" s="13">
        <f t="shared" si="23"/>
        <v>14.261242373516268</v>
      </c>
      <c r="R23" s="13">
        <f t="shared" si="23"/>
        <v>-5.9432142119971161</v>
      </c>
    </row>
    <row r="24" spans="1:18" x14ac:dyDescent="0.3">
      <c r="A24" s="5" t="s">
        <v>39</v>
      </c>
      <c r="B24" s="27">
        <v>22015546.34</v>
      </c>
      <c r="C24" s="27">
        <v>20534147.210000001</v>
      </c>
      <c r="D24" s="20">
        <f t="shared" ref="D24:D57" si="34">IF(B24&gt;0,C24/B24*100,"-")</f>
        <v>93.271122564383305</v>
      </c>
      <c r="E24" s="101">
        <v>21267412.100000001</v>
      </c>
      <c r="F24" s="27">
        <v>18729389.07</v>
      </c>
      <c r="G24" s="20">
        <f t="shared" ref="G24:G57" si="35">IF(E24&gt;0,F24/E24*100,"-")</f>
        <v>88.066140731810052</v>
      </c>
      <c r="H24" s="101">
        <v>21443984.890000001</v>
      </c>
      <c r="I24" s="27">
        <v>18651426.309999999</v>
      </c>
      <c r="J24" s="20">
        <f t="shared" ref="J24:J26" si="36">IF(H24&gt;0,I24/H24*100,"-")</f>
        <v>86.97742702988819</v>
      </c>
      <c r="K24" s="101">
        <v>19961965.109999999</v>
      </c>
      <c r="L24" s="27">
        <v>19921155.649999999</v>
      </c>
      <c r="M24" s="20">
        <f t="shared" ref="M24:M57" si="37">IF(K24&gt;0,L24/K24*100,"-")</f>
        <v>99.795563914799374</v>
      </c>
      <c r="N24" s="101">
        <v>23705560.809999999</v>
      </c>
      <c r="O24" s="27">
        <v>21543977.239999998</v>
      </c>
      <c r="P24" s="20">
        <f t="shared" ref="P24:P57" si="38">IF(N24&gt;0,O24/N24*100,"-")</f>
        <v>90.881533715548485</v>
      </c>
      <c r="Q24" s="13">
        <f t="shared" si="23"/>
        <v>18.753643137692052</v>
      </c>
      <c r="R24" s="13">
        <f t="shared" si="23"/>
        <v>8.146222129437561</v>
      </c>
    </row>
    <row r="25" spans="1:18" x14ac:dyDescent="0.3">
      <c r="A25" s="5" t="s">
        <v>40</v>
      </c>
      <c r="B25" s="27">
        <v>908457990.78999996</v>
      </c>
      <c r="C25" s="27">
        <v>697574097.37</v>
      </c>
      <c r="D25" s="20">
        <f t="shared" si="34"/>
        <v>76.786610326734632</v>
      </c>
      <c r="E25" s="101">
        <v>829059138.33000004</v>
      </c>
      <c r="F25" s="27">
        <v>599494492.78999996</v>
      </c>
      <c r="G25" s="20">
        <f t="shared" si="35"/>
        <v>72.310220715687507</v>
      </c>
      <c r="H25" s="101">
        <v>839967492</v>
      </c>
      <c r="I25" s="27">
        <v>721306375.96000004</v>
      </c>
      <c r="J25" s="20">
        <f t="shared" si="36"/>
        <v>85.873129952033906</v>
      </c>
      <c r="K25" s="101">
        <v>826336584.15999997</v>
      </c>
      <c r="L25" s="27">
        <v>672490995.92999995</v>
      </c>
      <c r="M25" s="20">
        <f t="shared" si="37"/>
        <v>81.382212626300515</v>
      </c>
      <c r="N25" s="101">
        <v>1092712539.4100001</v>
      </c>
      <c r="O25" s="27">
        <v>762774834.84000003</v>
      </c>
      <c r="P25" s="20">
        <f t="shared" si="38"/>
        <v>69.805626578775531</v>
      </c>
      <c r="Q25" s="13">
        <f t="shared" si="23"/>
        <v>32.235769340985968</v>
      </c>
      <c r="R25" s="13">
        <f t="shared" si="23"/>
        <v>13.425285908125034</v>
      </c>
    </row>
    <row r="26" spans="1:18" x14ac:dyDescent="0.3">
      <c r="A26" s="5" t="s">
        <v>41</v>
      </c>
      <c r="B26" s="27">
        <v>12604177704.76</v>
      </c>
      <c r="C26" s="27">
        <v>10448094194.9</v>
      </c>
      <c r="D26" s="20">
        <f t="shared" si="34"/>
        <v>82.893897877639816</v>
      </c>
      <c r="E26" s="101">
        <v>13065743857.92</v>
      </c>
      <c r="F26" s="27">
        <v>10904826131.120001</v>
      </c>
      <c r="G26" s="20">
        <f t="shared" si="35"/>
        <v>83.461196313823905</v>
      </c>
      <c r="H26" s="101">
        <v>13144154949.83</v>
      </c>
      <c r="I26" s="27">
        <v>11904472903.219999</v>
      </c>
      <c r="J26" s="20">
        <f t="shared" si="36"/>
        <v>90.56856791979591</v>
      </c>
      <c r="K26" s="101">
        <v>12602356480.65</v>
      </c>
      <c r="L26" s="27">
        <v>10928001042.74</v>
      </c>
      <c r="M26" s="20">
        <f t="shared" si="37"/>
        <v>86.713949565854207</v>
      </c>
      <c r="N26" s="101">
        <v>13606616306.91</v>
      </c>
      <c r="O26" s="27">
        <v>12109813577.860001</v>
      </c>
      <c r="P26" s="20">
        <f t="shared" si="38"/>
        <v>88.999449273146169</v>
      </c>
      <c r="Q26" s="13">
        <f t="shared" si="23"/>
        <v>7.9688257335202906</v>
      </c>
      <c r="R26" s="13">
        <f t="shared" si="23"/>
        <v>10.81453534363574</v>
      </c>
    </row>
    <row r="27" spans="1:18" x14ac:dyDescent="0.3">
      <c r="A27" s="5" t="s">
        <v>351</v>
      </c>
      <c r="B27" s="27">
        <v>587619.15</v>
      </c>
      <c r="C27" s="27">
        <v>587619.15</v>
      </c>
      <c r="D27" s="20"/>
      <c r="E27" s="101">
        <v>0</v>
      </c>
      <c r="F27" s="27">
        <v>0</v>
      </c>
      <c r="G27" s="20"/>
      <c r="H27" s="101">
        <v>0</v>
      </c>
      <c r="I27" s="27">
        <v>0</v>
      </c>
      <c r="J27" s="20"/>
      <c r="K27" s="101">
        <v>0</v>
      </c>
      <c r="L27" s="27">
        <v>0</v>
      </c>
      <c r="M27" s="20"/>
      <c r="N27" s="101">
        <v>0</v>
      </c>
      <c r="O27" s="27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352</v>
      </c>
      <c r="B28" s="27">
        <v>0</v>
      </c>
      <c r="C28" s="27">
        <v>0</v>
      </c>
      <c r="D28" s="20"/>
      <c r="E28" s="101">
        <v>0</v>
      </c>
      <c r="F28" s="27">
        <v>0</v>
      </c>
      <c r="G28" s="20"/>
      <c r="H28" s="101">
        <v>0</v>
      </c>
      <c r="I28" s="27">
        <v>0</v>
      </c>
      <c r="J28" s="20"/>
      <c r="K28" s="101">
        <v>0</v>
      </c>
      <c r="L28" s="27">
        <v>0</v>
      </c>
      <c r="M28" s="20"/>
      <c r="N28" s="101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661815350.5</v>
      </c>
      <c r="C29" s="27">
        <v>660864897.50999999</v>
      </c>
      <c r="D29" s="20">
        <f t="shared" si="34"/>
        <v>99.856386983275328</v>
      </c>
      <c r="E29" s="101">
        <v>754321573.04999995</v>
      </c>
      <c r="F29" s="27">
        <v>753204924.74000001</v>
      </c>
      <c r="G29" s="20">
        <f t="shared" si="35"/>
        <v>99.85196654187088</v>
      </c>
      <c r="H29" s="101">
        <v>683621218.39999998</v>
      </c>
      <c r="I29" s="27">
        <v>682620664.00999999</v>
      </c>
      <c r="J29" s="20">
        <f t="shared" ref="J29:J57" si="39">IF(H29&gt;0,I29/H29*100,"-")</f>
        <v>99.853639067502655</v>
      </c>
      <c r="K29" s="101">
        <v>737992217.29999995</v>
      </c>
      <c r="L29" s="27">
        <v>737992011.55999994</v>
      </c>
      <c r="M29" s="20">
        <f t="shared" ref="M29:M62" si="40">IF(K29&gt;0,L29/K29*100,"-")</f>
        <v>99.999972121657223</v>
      </c>
      <c r="N29" s="101">
        <v>675763123.07000005</v>
      </c>
      <c r="O29" s="27">
        <v>675763123.07000005</v>
      </c>
      <c r="P29" s="20">
        <f t="shared" si="38"/>
        <v>100</v>
      </c>
      <c r="Q29" s="13">
        <f t="shared" si="23"/>
        <v>-8.4322155127420899</v>
      </c>
      <c r="R29" s="13">
        <f t="shared" si="23"/>
        <v>-8.4321899851541389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101">
        <v>0</v>
      </c>
      <c r="F30" s="27">
        <v>0</v>
      </c>
      <c r="G30" s="20" t="str">
        <f t="shared" si="35"/>
        <v>-</v>
      </c>
      <c r="H30" s="101">
        <v>0</v>
      </c>
      <c r="I30" s="27">
        <v>0</v>
      </c>
      <c r="J30" s="20" t="str">
        <f t="shared" si="39"/>
        <v>-</v>
      </c>
      <c r="K30" s="101">
        <v>0</v>
      </c>
      <c r="L30" s="27">
        <v>0</v>
      </c>
      <c r="M30" s="20" t="str">
        <f t="shared" si="40"/>
        <v>-</v>
      </c>
      <c r="N30" s="101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8712728.8699999992</v>
      </c>
      <c r="C31" s="27">
        <v>5778856.0300000003</v>
      </c>
      <c r="D31" s="20">
        <f t="shared" si="34"/>
        <v>66.326590856028787</v>
      </c>
      <c r="E31" s="101">
        <v>15567902.68</v>
      </c>
      <c r="F31" s="27">
        <v>3495487.6</v>
      </c>
      <c r="G31" s="20">
        <f t="shared" si="35"/>
        <v>22.453169652008643</v>
      </c>
      <c r="H31" s="101">
        <v>9330514.2100000009</v>
      </c>
      <c r="I31" s="27">
        <v>7237014.1600000001</v>
      </c>
      <c r="J31" s="20">
        <f t="shared" si="39"/>
        <v>77.562865208904711</v>
      </c>
      <c r="K31" s="101">
        <v>8786694.5</v>
      </c>
      <c r="L31" s="27">
        <v>7064223.71</v>
      </c>
      <c r="M31" s="20">
        <f t="shared" si="40"/>
        <v>80.396828522944546</v>
      </c>
      <c r="N31" s="101">
        <v>10109790.720000001</v>
      </c>
      <c r="O31" s="27">
        <v>6320310.3099999996</v>
      </c>
      <c r="P31" s="20">
        <f t="shared" si="38"/>
        <v>62.516727448142461</v>
      </c>
      <c r="Q31" s="13">
        <f t="shared" si="23"/>
        <v>15.057951770145195</v>
      </c>
      <c r="R31" s="13">
        <f t="shared" si="23"/>
        <v>-10.530716898828231</v>
      </c>
    </row>
    <row r="32" spans="1:18" x14ac:dyDescent="0.3">
      <c r="A32" s="5" t="s">
        <v>45</v>
      </c>
      <c r="B32" s="27">
        <v>19671284.5</v>
      </c>
      <c r="C32" s="27">
        <v>15139346.66</v>
      </c>
      <c r="D32" s="20">
        <f t="shared" si="34"/>
        <v>76.961657791081208</v>
      </c>
      <c r="E32" s="101">
        <v>14409691.91</v>
      </c>
      <c r="F32" s="27">
        <v>10766463.59</v>
      </c>
      <c r="G32" s="20">
        <f t="shared" si="35"/>
        <v>74.7168201599669</v>
      </c>
      <c r="H32" s="101">
        <v>42607744.990000002</v>
      </c>
      <c r="I32" s="27">
        <v>39497541.899999999</v>
      </c>
      <c r="J32" s="20">
        <f t="shared" si="39"/>
        <v>92.700380903213812</v>
      </c>
      <c r="K32" s="101">
        <v>15042045.960000001</v>
      </c>
      <c r="L32" s="27">
        <v>12931086.52</v>
      </c>
      <c r="M32" s="20">
        <f t="shared" si="40"/>
        <v>85.966274497408861</v>
      </c>
      <c r="N32" s="101">
        <v>22442722.670000002</v>
      </c>
      <c r="O32" s="27">
        <v>15814481.1</v>
      </c>
      <c r="P32" s="20">
        <f t="shared" si="38"/>
        <v>70.465964992472991</v>
      </c>
      <c r="Q32" s="13">
        <f t="shared" si="23"/>
        <v>49.199934169061663</v>
      </c>
      <c r="R32" s="13">
        <f t="shared" si="23"/>
        <v>22.298161686107093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100">
        <v>0</v>
      </c>
      <c r="F33" s="28">
        <v>0</v>
      </c>
      <c r="G33" s="20" t="str">
        <f t="shared" si="35"/>
        <v>-</v>
      </c>
      <c r="H33" s="100">
        <v>0</v>
      </c>
      <c r="I33" s="28">
        <v>0</v>
      </c>
      <c r="J33" s="20" t="str">
        <f t="shared" si="39"/>
        <v>-</v>
      </c>
      <c r="K33" s="100">
        <v>0</v>
      </c>
      <c r="L33" s="28">
        <v>0</v>
      </c>
      <c r="M33" s="20" t="str">
        <f t="shared" si="40"/>
        <v>-</v>
      </c>
      <c r="N33" s="100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43927168.619999997</v>
      </c>
      <c r="C34" s="27">
        <v>23837757.719999999</v>
      </c>
      <c r="D34" s="20">
        <f t="shared" si="34"/>
        <v>54.266547261930029</v>
      </c>
      <c r="E34" s="101">
        <v>50356176.460000001</v>
      </c>
      <c r="F34" s="27">
        <v>42151601.869999997</v>
      </c>
      <c r="G34" s="20">
        <f t="shared" si="35"/>
        <v>83.706915086141947</v>
      </c>
      <c r="H34" s="101">
        <v>87431384.799999997</v>
      </c>
      <c r="I34" s="27">
        <v>39491166.810000002</v>
      </c>
      <c r="J34" s="20">
        <f t="shared" si="39"/>
        <v>45.168181769437105</v>
      </c>
      <c r="K34" s="101">
        <v>155026619.25</v>
      </c>
      <c r="L34" s="27">
        <v>90337978.540000007</v>
      </c>
      <c r="M34" s="20">
        <f t="shared" si="40"/>
        <v>58.272559239854552</v>
      </c>
      <c r="N34" s="101">
        <v>121084975.93000001</v>
      </c>
      <c r="O34" s="27">
        <v>97910664.730000004</v>
      </c>
      <c r="P34" s="20">
        <f t="shared" si="38"/>
        <v>80.861117556485937</v>
      </c>
      <c r="Q34" s="13">
        <f t="shared" si="23"/>
        <v>-21.894074375230232</v>
      </c>
      <c r="R34" s="13">
        <f t="shared" si="23"/>
        <v>8.3826163839242298</v>
      </c>
    </row>
    <row r="35" spans="1:18" x14ac:dyDescent="0.3">
      <c r="A35" s="5" t="s">
        <v>48</v>
      </c>
      <c r="B35" s="27">
        <v>514885327.48000002</v>
      </c>
      <c r="C35" s="27">
        <v>237072234.56999999</v>
      </c>
      <c r="D35" s="20">
        <f t="shared" si="34"/>
        <v>46.043695929402595</v>
      </c>
      <c r="E35" s="101">
        <v>471748892.69999999</v>
      </c>
      <c r="F35" s="27">
        <v>248838608.80000001</v>
      </c>
      <c r="G35" s="20">
        <f t="shared" si="35"/>
        <v>52.748106598788425</v>
      </c>
      <c r="H35" s="101">
        <v>474708808.5</v>
      </c>
      <c r="I35" s="27">
        <v>318042022.49000001</v>
      </c>
      <c r="J35" s="20">
        <f t="shared" si="39"/>
        <v>66.997286925211966</v>
      </c>
      <c r="K35" s="101">
        <v>391985422.13999999</v>
      </c>
      <c r="L35" s="27">
        <v>269637558.04000002</v>
      </c>
      <c r="M35" s="20">
        <f t="shared" si="40"/>
        <v>68.787649440620598</v>
      </c>
      <c r="N35" s="101">
        <v>712097899.57000005</v>
      </c>
      <c r="O35" s="27">
        <v>311721916.08999997</v>
      </c>
      <c r="P35" s="20">
        <f t="shared" si="38"/>
        <v>43.775148933627399</v>
      </c>
      <c r="Q35" s="13">
        <f t="shared" si="23"/>
        <v>81.664383252413387</v>
      </c>
      <c r="R35" s="13">
        <f t="shared" si="23"/>
        <v>15.607750773264613</v>
      </c>
    </row>
    <row r="36" spans="1:18" x14ac:dyDescent="0.3">
      <c r="A36" s="5" t="s">
        <v>49</v>
      </c>
      <c r="B36" s="27">
        <v>12600000</v>
      </c>
      <c r="C36" s="27">
        <v>0</v>
      </c>
      <c r="D36" s="20">
        <f t="shared" si="34"/>
        <v>0</v>
      </c>
      <c r="E36" s="101">
        <v>0</v>
      </c>
      <c r="F36" s="27">
        <v>0</v>
      </c>
      <c r="G36" s="20" t="str">
        <f t="shared" si="35"/>
        <v>-</v>
      </c>
      <c r="H36" s="101">
        <v>0</v>
      </c>
      <c r="I36" s="27">
        <v>0</v>
      </c>
      <c r="J36" s="20" t="str">
        <f t="shared" si="39"/>
        <v>-</v>
      </c>
      <c r="K36" s="101">
        <v>0</v>
      </c>
      <c r="L36" s="27">
        <v>0</v>
      </c>
      <c r="M36" s="20" t="str">
        <f t="shared" si="40"/>
        <v>-</v>
      </c>
      <c r="N36" s="101">
        <v>0</v>
      </c>
      <c r="O36" s="27">
        <v>0</v>
      </c>
      <c r="P36" s="20" t="str">
        <f t="shared" si="38"/>
        <v>-</v>
      </c>
      <c r="Q36" s="13" t="str">
        <f t="shared" si="23"/>
        <v>-</v>
      </c>
      <c r="R36" s="13" t="str">
        <f t="shared" si="23"/>
        <v>-</v>
      </c>
    </row>
    <row r="37" spans="1:18" x14ac:dyDescent="0.3">
      <c r="A37" s="5" t="s">
        <v>50</v>
      </c>
      <c r="B37" s="27">
        <v>23727.78</v>
      </c>
      <c r="C37" s="27">
        <v>0</v>
      </c>
      <c r="D37" s="20">
        <f t="shared" si="34"/>
        <v>0</v>
      </c>
      <c r="E37" s="101">
        <v>0</v>
      </c>
      <c r="F37" s="27">
        <v>0</v>
      </c>
      <c r="G37" s="20" t="str">
        <f t="shared" si="35"/>
        <v>-</v>
      </c>
      <c r="H37" s="101">
        <v>612504.25</v>
      </c>
      <c r="I37" s="27">
        <v>0</v>
      </c>
      <c r="J37" s="20">
        <f t="shared" si="39"/>
        <v>0</v>
      </c>
      <c r="K37" s="101">
        <v>607093.35</v>
      </c>
      <c r="L37" s="101">
        <v>607093.35</v>
      </c>
      <c r="M37" s="20">
        <f t="shared" si="40"/>
        <v>100</v>
      </c>
      <c r="N37" s="101">
        <v>142329.14000000001</v>
      </c>
      <c r="O37" s="101">
        <v>0</v>
      </c>
      <c r="P37" s="20">
        <f t="shared" si="38"/>
        <v>0</v>
      </c>
      <c r="Q37" s="13">
        <f t="shared" si="23"/>
        <v>-76.555641731209874</v>
      </c>
      <c r="R37" s="13">
        <f t="shared" si="23"/>
        <v>-100</v>
      </c>
    </row>
    <row r="38" spans="1:18" x14ac:dyDescent="0.3">
      <c r="A38" s="5" t="s">
        <v>51</v>
      </c>
      <c r="B38" s="27">
        <v>20000000</v>
      </c>
      <c r="C38" s="27">
        <v>20000000</v>
      </c>
      <c r="D38" s="20">
        <f t="shared" si="34"/>
        <v>100</v>
      </c>
      <c r="E38" s="101">
        <v>20000000</v>
      </c>
      <c r="F38" s="27">
        <v>20000000</v>
      </c>
      <c r="G38" s="20">
        <f t="shared" si="35"/>
        <v>100</v>
      </c>
      <c r="H38" s="101">
        <v>3050871.83</v>
      </c>
      <c r="I38" s="101">
        <v>3050871.83</v>
      </c>
      <c r="J38" s="20">
        <f t="shared" si="39"/>
        <v>100</v>
      </c>
      <c r="K38" s="101">
        <v>0</v>
      </c>
      <c r="L38" s="101">
        <v>0</v>
      </c>
      <c r="M38" s="20" t="str">
        <f t="shared" si="40"/>
        <v>-</v>
      </c>
      <c r="N38" s="101">
        <v>200000</v>
      </c>
      <c r="O38" s="101">
        <v>0</v>
      </c>
      <c r="P38" s="20">
        <f t="shared" si="38"/>
        <v>0</v>
      </c>
      <c r="Q38" s="13" t="str">
        <f t="shared" si="23"/>
        <v>-</v>
      </c>
      <c r="R38" s="13" t="str">
        <f t="shared" si="23"/>
        <v>-</v>
      </c>
    </row>
    <row r="39" spans="1:18" x14ac:dyDescent="0.3">
      <c r="A39" s="5" t="s">
        <v>262</v>
      </c>
      <c r="B39" s="27">
        <v>108693.75999999999</v>
      </c>
      <c r="C39" s="27">
        <v>108693.75999999999</v>
      </c>
      <c r="D39" s="20">
        <f t="shared" si="34"/>
        <v>100</v>
      </c>
      <c r="E39" s="101">
        <v>63414848.530000001</v>
      </c>
      <c r="F39" s="27">
        <v>63406201.740000002</v>
      </c>
      <c r="G39" s="20">
        <f t="shared" si="35"/>
        <v>99.986364723403995</v>
      </c>
      <c r="H39" s="101">
        <v>26562517.059999999</v>
      </c>
      <c r="I39" s="27">
        <v>24999131.27</v>
      </c>
      <c r="J39" s="20">
        <f t="shared" si="39"/>
        <v>94.114316100132427</v>
      </c>
      <c r="K39" s="101">
        <v>63790882.460000001</v>
      </c>
      <c r="L39" s="27">
        <v>54670329.369999997</v>
      </c>
      <c r="M39" s="20">
        <f t="shared" si="40"/>
        <v>85.702419000522468</v>
      </c>
      <c r="N39" s="101">
        <v>26670415.940000001</v>
      </c>
      <c r="O39" s="27">
        <v>26670415.940000001</v>
      </c>
      <c r="P39" s="20">
        <f t="shared" si="38"/>
        <v>100</v>
      </c>
      <c r="Q39" s="13">
        <f t="shared" si="23"/>
        <v>-58.190865353330615</v>
      </c>
      <c r="R39" s="13">
        <f t="shared" si="23"/>
        <v>-51.215922334217311</v>
      </c>
    </row>
    <row r="40" spans="1:18" x14ac:dyDescent="0.3">
      <c r="A40" s="5" t="s">
        <v>52</v>
      </c>
      <c r="B40" s="27">
        <v>1250000</v>
      </c>
      <c r="C40" s="27">
        <v>0</v>
      </c>
      <c r="D40" s="20">
        <f t="shared" si="34"/>
        <v>0</v>
      </c>
      <c r="E40" s="101">
        <v>473684.21</v>
      </c>
      <c r="F40" s="27">
        <v>0</v>
      </c>
      <c r="G40" s="20">
        <f t="shared" si="35"/>
        <v>0</v>
      </c>
      <c r="H40" s="101">
        <v>450000</v>
      </c>
      <c r="I40" s="101">
        <v>450000</v>
      </c>
      <c r="J40" s="20">
        <f t="shared" si="39"/>
        <v>100</v>
      </c>
      <c r="K40" s="101">
        <v>0</v>
      </c>
      <c r="L40" s="101">
        <v>0</v>
      </c>
      <c r="M40" s="20" t="str">
        <f t="shared" si="40"/>
        <v>-</v>
      </c>
      <c r="N40" s="101">
        <v>0</v>
      </c>
      <c r="O40" s="101">
        <v>0</v>
      </c>
      <c r="P40" s="20" t="str">
        <f t="shared" si="38"/>
        <v>-</v>
      </c>
      <c r="Q40" s="13" t="str">
        <f t="shared" si="23"/>
        <v>-</v>
      </c>
      <c r="R40" s="13" t="str">
        <f t="shared" si="23"/>
        <v>-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34"/>
        <v>-</v>
      </c>
      <c r="E41" s="101">
        <v>0</v>
      </c>
      <c r="F41" s="27">
        <v>0</v>
      </c>
      <c r="G41" s="20" t="str">
        <f t="shared" si="35"/>
        <v>-</v>
      </c>
      <c r="H41" s="101">
        <v>0</v>
      </c>
      <c r="I41" s="27">
        <v>0</v>
      </c>
      <c r="J41" s="20" t="str">
        <f t="shared" si="39"/>
        <v>-</v>
      </c>
      <c r="K41" s="101">
        <v>0</v>
      </c>
      <c r="L41" s="27">
        <v>0</v>
      </c>
      <c r="M41" s="20" t="str">
        <f t="shared" si="40"/>
        <v>-</v>
      </c>
      <c r="N41" s="101">
        <v>0</v>
      </c>
      <c r="O41" s="27">
        <v>0</v>
      </c>
      <c r="P41" s="20" t="str">
        <f t="shared" si="38"/>
        <v>-</v>
      </c>
      <c r="Q41" s="13" t="str">
        <f t="shared" si="23"/>
        <v>-</v>
      </c>
      <c r="R41" s="13" t="str">
        <f t="shared" si="23"/>
        <v>-</v>
      </c>
    </row>
    <row r="42" spans="1:18" x14ac:dyDescent="0.3">
      <c r="A42" s="5" t="s">
        <v>54</v>
      </c>
      <c r="B42" s="27">
        <v>347388560.13999999</v>
      </c>
      <c r="C42" s="27">
        <v>347388560.13999999</v>
      </c>
      <c r="D42" s="20">
        <f t="shared" si="34"/>
        <v>100</v>
      </c>
      <c r="E42" s="101">
        <v>695353070.63999999</v>
      </c>
      <c r="F42" s="101">
        <v>695353070.63999999</v>
      </c>
      <c r="G42" s="20">
        <f t="shared" si="35"/>
        <v>100</v>
      </c>
      <c r="H42" s="101">
        <v>44477720.350000001</v>
      </c>
      <c r="I42" s="101">
        <v>44477720.350000001</v>
      </c>
      <c r="J42" s="20">
        <f t="shared" si="39"/>
        <v>100</v>
      </c>
      <c r="K42" s="101">
        <v>149654487.12</v>
      </c>
      <c r="L42" s="101">
        <v>149654487.12</v>
      </c>
      <c r="M42" s="20">
        <f t="shared" si="40"/>
        <v>100</v>
      </c>
      <c r="N42" s="101">
        <v>111654108.54000001</v>
      </c>
      <c r="O42" s="101">
        <v>111654108.54000001</v>
      </c>
      <c r="P42" s="20">
        <f t="shared" si="38"/>
        <v>100</v>
      </c>
      <c r="Q42" s="13">
        <f t="shared" si="23"/>
        <v>-25.392074311496927</v>
      </c>
      <c r="R42" s="13">
        <f t="shared" si="23"/>
        <v>-25.392074311496927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101">
        <v>0</v>
      </c>
      <c r="F43" s="27">
        <v>0</v>
      </c>
      <c r="G43" s="20" t="str">
        <f t="shared" si="35"/>
        <v>-</v>
      </c>
      <c r="H43" s="101">
        <v>0</v>
      </c>
      <c r="I43" s="27">
        <v>0</v>
      </c>
      <c r="J43" s="20" t="str">
        <f t="shared" si="39"/>
        <v>-</v>
      </c>
      <c r="K43" s="101">
        <v>0</v>
      </c>
      <c r="L43" s="27">
        <v>0</v>
      </c>
      <c r="M43" s="20" t="str">
        <f t="shared" si="40"/>
        <v>-</v>
      </c>
      <c r="N43" s="101">
        <v>0</v>
      </c>
      <c r="O43" s="101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475174263.44</v>
      </c>
      <c r="C44" s="27">
        <v>475174263.44</v>
      </c>
      <c r="D44" s="20">
        <f t="shared" si="34"/>
        <v>100</v>
      </c>
      <c r="E44" s="101">
        <v>276250851.27999997</v>
      </c>
      <c r="F44" s="101">
        <v>276247127.57999992</v>
      </c>
      <c r="G44" s="20">
        <f t="shared" si="35"/>
        <v>99.998652058452393</v>
      </c>
      <c r="H44" s="101">
        <v>302493887.76999998</v>
      </c>
      <c r="I44" s="101">
        <v>302493887.76999998</v>
      </c>
      <c r="J44" s="20">
        <f t="shared" si="39"/>
        <v>100</v>
      </c>
      <c r="K44" s="101">
        <v>182466522.27999997</v>
      </c>
      <c r="L44" s="101">
        <v>182466522.27999997</v>
      </c>
      <c r="M44" s="20">
        <f t="shared" si="40"/>
        <v>100</v>
      </c>
      <c r="N44" s="101">
        <v>1030058983.4200001</v>
      </c>
      <c r="O44" s="101">
        <v>1030058983.4200001</v>
      </c>
      <c r="P44" s="20">
        <f t="shared" si="38"/>
        <v>100</v>
      </c>
      <c r="Q44" s="13">
        <f t="shared" si="23"/>
        <v>464.51943652400291</v>
      </c>
      <c r="R44" s="13">
        <f t="shared" si="23"/>
        <v>464.51943652400291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101">
        <v>5531876.7000000002</v>
      </c>
      <c r="F45" s="101">
        <v>5531876.7000000002</v>
      </c>
      <c r="G45" s="20">
        <f t="shared" si="35"/>
        <v>100</v>
      </c>
      <c r="H45" s="101">
        <v>0</v>
      </c>
      <c r="I45" s="101">
        <v>0</v>
      </c>
      <c r="J45" s="20" t="str">
        <f t="shared" si="39"/>
        <v>-</v>
      </c>
      <c r="K45" s="101">
        <v>0</v>
      </c>
      <c r="L45" s="101">
        <v>0</v>
      </c>
      <c r="M45" s="20" t="str">
        <f t="shared" si="40"/>
        <v>-</v>
      </c>
      <c r="N45" s="101">
        <v>0</v>
      </c>
      <c r="O45" s="101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101">
        <v>0</v>
      </c>
      <c r="F46" s="27">
        <v>0</v>
      </c>
      <c r="G46" s="20" t="str">
        <f t="shared" si="35"/>
        <v>-</v>
      </c>
      <c r="H46" s="101">
        <v>0</v>
      </c>
      <c r="I46" s="27">
        <v>0</v>
      </c>
      <c r="J46" s="20" t="str">
        <f t="shared" si="39"/>
        <v>-</v>
      </c>
      <c r="K46" s="101">
        <v>0</v>
      </c>
      <c r="L46" s="27">
        <v>0</v>
      </c>
      <c r="M46" s="20" t="str">
        <f t="shared" si="40"/>
        <v>-</v>
      </c>
      <c r="N46" s="101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101">
        <v>1543859429.5</v>
      </c>
      <c r="F47" s="101">
        <v>1543859429.5</v>
      </c>
      <c r="G47" s="20">
        <f t="shared" si="35"/>
        <v>100</v>
      </c>
      <c r="H47" s="101">
        <v>0</v>
      </c>
      <c r="I47" s="101">
        <v>0</v>
      </c>
      <c r="J47" s="20" t="str">
        <f t="shared" si="39"/>
        <v>-</v>
      </c>
      <c r="K47" s="101">
        <v>0</v>
      </c>
      <c r="L47" s="101">
        <v>0</v>
      </c>
      <c r="M47" s="20" t="str">
        <f t="shared" si="40"/>
        <v>-</v>
      </c>
      <c r="N47" s="101">
        <v>0</v>
      </c>
      <c r="O47" s="101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6943215192.6199999</v>
      </c>
      <c r="C48" s="27">
        <v>0</v>
      </c>
      <c r="D48" s="20">
        <f t="shared" si="34"/>
        <v>0</v>
      </c>
      <c r="E48" s="101">
        <v>5372941399.5799999</v>
      </c>
      <c r="F48" s="27">
        <v>0</v>
      </c>
      <c r="G48" s="20">
        <f t="shared" si="35"/>
        <v>0</v>
      </c>
      <c r="H48" s="101">
        <v>4574314259.8400002</v>
      </c>
      <c r="I48" s="27">
        <v>0</v>
      </c>
      <c r="J48" s="20">
        <f t="shared" si="39"/>
        <v>0</v>
      </c>
      <c r="K48" s="101">
        <v>3901154180.0999999</v>
      </c>
      <c r="L48" s="27">
        <v>0</v>
      </c>
      <c r="M48" s="20">
        <f t="shared" si="40"/>
        <v>0</v>
      </c>
      <c r="N48" s="101">
        <v>3920313527.75</v>
      </c>
      <c r="O48" s="27">
        <v>0</v>
      </c>
      <c r="P48" s="20">
        <f t="shared" si="38"/>
        <v>0</v>
      </c>
      <c r="Q48" s="13">
        <f t="shared" si="23"/>
        <v>0.49111998053635375</v>
      </c>
      <c r="R48" s="13" t="str">
        <f t="shared" si="23"/>
        <v>-</v>
      </c>
    </row>
    <row r="49" spans="1:18" x14ac:dyDescent="0.3">
      <c r="A49" s="5" t="s">
        <v>61</v>
      </c>
      <c r="B49" s="27">
        <v>148504.57</v>
      </c>
      <c r="C49" s="27">
        <v>0</v>
      </c>
      <c r="D49" s="20">
        <f t="shared" si="34"/>
        <v>0</v>
      </c>
      <c r="E49" s="101">
        <v>9790160.8399999999</v>
      </c>
      <c r="F49" s="27">
        <v>0</v>
      </c>
      <c r="G49" s="20">
        <f t="shared" si="35"/>
        <v>0</v>
      </c>
      <c r="H49" s="101">
        <v>10855464.26</v>
      </c>
      <c r="I49" s="27">
        <v>0</v>
      </c>
      <c r="J49" s="20">
        <f t="shared" si="39"/>
        <v>0</v>
      </c>
      <c r="K49" s="101">
        <v>11616112.710000001</v>
      </c>
      <c r="L49" s="27">
        <v>0</v>
      </c>
      <c r="M49" s="20">
        <f t="shared" si="40"/>
        <v>0</v>
      </c>
      <c r="N49" s="101">
        <v>11345608.65</v>
      </c>
      <c r="O49" s="27">
        <v>0</v>
      </c>
      <c r="P49" s="20">
        <f t="shared" si="38"/>
        <v>0</v>
      </c>
      <c r="Q49" s="13">
        <f t="shared" si="23"/>
        <v>-2.3286969294567115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14466371800.66</v>
      </c>
      <c r="C50" s="27">
        <f t="shared" si="41"/>
        <v>12082858002.039999</v>
      </c>
      <c r="D50" s="20">
        <f t="shared" si="34"/>
        <v>83.523762340248581</v>
      </c>
      <c r="E50" s="101">
        <f t="shared" ref="E50:F50" si="42">SUM(E23:E32)</f>
        <v>14930084052.699999</v>
      </c>
      <c r="F50" s="27">
        <f t="shared" si="42"/>
        <v>12513529121.500002</v>
      </c>
      <c r="G50" s="20">
        <f t="shared" si="35"/>
        <v>83.814190712724212</v>
      </c>
      <c r="H50" s="101">
        <f t="shared" ref="H50:I50" si="43">SUM(H23:H32)</f>
        <v>14992447078.459999</v>
      </c>
      <c r="I50" s="27">
        <f t="shared" si="43"/>
        <v>13617826382.879999</v>
      </c>
      <c r="J50" s="20">
        <f t="shared" si="39"/>
        <v>90.831245303810675</v>
      </c>
      <c r="K50" s="101">
        <f t="shared" ref="K50:L50" si="44">SUM(K23:K32)</f>
        <v>14471899595.269999</v>
      </c>
      <c r="L50" s="27">
        <f t="shared" si="44"/>
        <v>12632457717.169998</v>
      </c>
      <c r="M50" s="20">
        <f t="shared" si="40"/>
        <v>87.289561636392193</v>
      </c>
      <c r="N50" s="101">
        <f t="shared" ref="N50:O50" si="45">SUM(N23:N32)</f>
        <v>15730055905.48</v>
      </c>
      <c r="O50" s="27">
        <f t="shared" si="45"/>
        <v>13830988341.799999</v>
      </c>
      <c r="P50" s="20">
        <f t="shared" si="38"/>
        <v>87.927140405022925</v>
      </c>
      <c r="Q50" s="13">
        <f t="shared" si="23"/>
        <v>8.6937882751841187</v>
      </c>
      <c r="R50" s="13">
        <f t="shared" si="23"/>
        <v>9.4877073920537356</v>
      </c>
    </row>
    <row r="51" spans="1:18" x14ac:dyDescent="0.3">
      <c r="A51" s="5" t="s">
        <v>63</v>
      </c>
      <c r="B51" s="27">
        <f t="shared" ref="B51:C51" si="46">SUM(B33:B37)</f>
        <v>571436223.88</v>
      </c>
      <c r="C51" s="27">
        <f t="shared" si="46"/>
        <v>260909992.28999999</v>
      </c>
      <c r="D51" s="20">
        <f t="shared" si="34"/>
        <v>45.658637199868934</v>
      </c>
      <c r="E51" s="101">
        <f t="shared" ref="E51:F51" si="47">SUM(E33:E37)</f>
        <v>522105069.15999997</v>
      </c>
      <c r="F51" s="27">
        <f t="shared" si="47"/>
        <v>290990210.67000002</v>
      </c>
      <c r="G51" s="20">
        <f t="shared" si="35"/>
        <v>55.734032833308035</v>
      </c>
      <c r="H51" s="101">
        <f t="shared" ref="H51:I51" si="48">SUM(H33:H37)</f>
        <v>562752697.54999995</v>
      </c>
      <c r="I51" s="27">
        <f t="shared" si="48"/>
        <v>357533189.30000001</v>
      </c>
      <c r="J51" s="20">
        <f t="shared" si="39"/>
        <v>63.532914343468541</v>
      </c>
      <c r="K51" s="101">
        <f t="shared" ref="K51:L51" si="49">SUM(K33:K37)</f>
        <v>547619134.74000001</v>
      </c>
      <c r="L51" s="27">
        <f t="shared" si="49"/>
        <v>360582629.93000007</v>
      </c>
      <c r="M51" s="20">
        <f t="shared" si="40"/>
        <v>65.845513250956515</v>
      </c>
      <c r="N51" s="101">
        <f t="shared" ref="N51:O51" si="50">SUM(N33:N37)</f>
        <v>833325204.63999999</v>
      </c>
      <c r="O51" s="27">
        <f t="shared" si="50"/>
        <v>409632580.81999999</v>
      </c>
      <c r="P51" s="20">
        <f t="shared" si="38"/>
        <v>49.15638919105573</v>
      </c>
      <c r="Q51" s="13">
        <f t="shared" si="23"/>
        <v>52.172404464217323</v>
      </c>
      <c r="R51" s="13">
        <f t="shared" si="23"/>
        <v>13.602971085856794</v>
      </c>
    </row>
    <row r="52" spans="1:18" x14ac:dyDescent="0.3">
      <c r="A52" s="5" t="s">
        <v>64</v>
      </c>
      <c r="B52" s="27">
        <f t="shared" ref="B52:C52" si="51">SUM(B38:B41)</f>
        <v>21358693.760000002</v>
      </c>
      <c r="C52" s="27">
        <f t="shared" si="51"/>
        <v>20108693.760000002</v>
      </c>
      <c r="D52" s="20">
        <f t="shared" si="34"/>
        <v>94.147582178733387</v>
      </c>
      <c r="E52" s="101">
        <f t="shared" ref="E52:F52" si="52">SUM(E38:E41)</f>
        <v>83888532.739999995</v>
      </c>
      <c r="F52" s="27">
        <f t="shared" si="52"/>
        <v>83406201.74000001</v>
      </c>
      <c r="G52" s="20">
        <f t="shared" si="35"/>
        <v>99.425033453028803</v>
      </c>
      <c r="H52" s="101">
        <f t="shared" ref="H52:I52" si="53">SUM(H38:H41)</f>
        <v>30063388.890000001</v>
      </c>
      <c r="I52" s="27">
        <f t="shared" si="53"/>
        <v>28500003.100000001</v>
      </c>
      <c r="J52" s="20">
        <f t="shared" si="39"/>
        <v>94.799702070447452</v>
      </c>
      <c r="K52" s="101">
        <f t="shared" ref="K52:L52" si="54">SUM(K38:K41)</f>
        <v>63790882.460000001</v>
      </c>
      <c r="L52" s="27">
        <f t="shared" si="54"/>
        <v>54670329.369999997</v>
      </c>
      <c r="M52" s="20">
        <f t="shared" si="40"/>
        <v>85.702419000522468</v>
      </c>
      <c r="N52" s="101">
        <f t="shared" ref="N52:O52" si="55">SUM(N38:N41)</f>
        <v>26870415.940000001</v>
      </c>
      <c r="O52" s="27">
        <f t="shared" si="55"/>
        <v>26670415.940000001</v>
      </c>
      <c r="P52" s="20">
        <f t="shared" si="38"/>
        <v>99.255686996261659</v>
      </c>
      <c r="Q52" s="13">
        <f t="shared" si="23"/>
        <v>-57.877340924309891</v>
      </c>
      <c r="R52" s="13">
        <f t="shared" si="23"/>
        <v>-51.215922334217311</v>
      </c>
    </row>
    <row r="53" spans="1:18" x14ac:dyDescent="0.3">
      <c r="A53" s="5" t="s">
        <v>65</v>
      </c>
      <c r="B53" s="27">
        <f t="shared" ref="B53:C53" si="56">SUM(B42:B46)</f>
        <v>822562823.57999992</v>
      </c>
      <c r="C53" s="27">
        <f t="shared" si="56"/>
        <v>822562823.57999992</v>
      </c>
      <c r="D53" s="20">
        <f t="shared" si="34"/>
        <v>100</v>
      </c>
      <c r="E53" s="101">
        <f t="shared" ref="E53:F53" si="57">SUM(E42:E46)</f>
        <v>977135798.62</v>
      </c>
      <c r="F53" s="27">
        <f t="shared" si="57"/>
        <v>977132074.91999996</v>
      </c>
      <c r="G53" s="20">
        <f t="shared" si="35"/>
        <v>99.999618916837832</v>
      </c>
      <c r="H53" s="101">
        <f t="shared" ref="H53:I53" si="58">SUM(H42:H46)</f>
        <v>346971608.12</v>
      </c>
      <c r="I53" s="27">
        <f t="shared" si="58"/>
        <v>346971608.12</v>
      </c>
      <c r="J53" s="20">
        <f t="shared" si="39"/>
        <v>100</v>
      </c>
      <c r="K53" s="101">
        <f t="shared" ref="K53:L53" si="59">SUM(K42:K46)</f>
        <v>332121009.39999998</v>
      </c>
      <c r="L53" s="27">
        <f t="shared" si="59"/>
        <v>332121009.39999998</v>
      </c>
      <c r="M53" s="20">
        <f t="shared" si="40"/>
        <v>100</v>
      </c>
      <c r="N53" s="101">
        <f t="shared" ref="N53:O53" si="60">SUM(N42:N46)</f>
        <v>1141713091.96</v>
      </c>
      <c r="O53" s="27">
        <f t="shared" si="60"/>
        <v>1141713091.96</v>
      </c>
      <c r="P53" s="20">
        <f t="shared" si="38"/>
        <v>100</v>
      </c>
      <c r="Q53" s="13">
        <f t="shared" si="23"/>
        <v>243.7641882465025</v>
      </c>
      <c r="R53" s="13">
        <f t="shared" si="23"/>
        <v>243.7641882465025</v>
      </c>
    </row>
    <row r="54" spans="1:18" x14ac:dyDescent="0.3">
      <c r="A54" s="5" t="s">
        <v>66</v>
      </c>
      <c r="B54" s="27">
        <v>2282528455.46</v>
      </c>
      <c r="C54" s="27">
        <v>2282528455.46</v>
      </c>
      <c r="D54" s="20">
        <f t="shared" si="34"/>
        <v>100</v>
      </c>
      <c r="E54" s="101">
        <f>E47</f>
        <v>1543859429.5</v>
      </c>
      <c r="F54" s="101">
        <f>F47</f>
        <v>1543859429.5</v>
      </c>
      <c r="G54" s="20">
        <f t="shared" si="35"/>
        <v>100</v>
      </c>
      <c r="H54" s="101">
        <f>H47</f>
        <v>0</v>
      </c>
      <c r="I54" s="101">
        <f>I47</f>
        <v>0</v>
      </c>
      <c r="J54" s="20" t="str">
        <f t="shared" si="39"/>
        <v>-</v>
      </c>
      <c r="K54" s="101">
        <f>K47</f>
        <v>0</v>
      </c>
      <c r="L54" s="101">
        <f>L47</f>
        <v>0</v>
      </c>
      <c r="M54" s="20" t="str">
        <f t="shared" si="40"/>
        <v>-</v>
      </c>
      <c r="N54" s="101">
        <f>N47</f>
        <v>0</v>
      </c>
      <c r="O54" s="101">
        <f>O47</f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6943363697.1899996</v>
      </c>
      <c r="C55" s="29">
        <v>6863542367.3199997</v>
      </c>
      <c r="D55" s="20">
        <f t="shared" si="34"/>
        <v>98.850393939434511</v>
      </c>
      <c r="E55" s="101">
        <f>SUM(E48:E49)</f>
        <v>5382731560.4200001</v>
      </c>
      <c r="F55" s="29">
        <v>5223782369.7299995</v>
      </c>
      <c r="G55" s="20">
        <f t="shared" si="35"/>
        <v>97.047053361182321</v>
      </c>
      <c r="H55" s="101">
        <f>SUM(H48:H49)</f>
        <v>4585169724.1000004</v>
      </c>
      <c r="I55" s="29">
        <v>4498117099.7299995</v>
      </c>
      <c r="J55" s="20">
        <f t="shared" si="39"/>
        <v>98.101430707952957</v>
      </c>
      <c r="K55" s="101">
        <f>SUM(K48:K49)</f>
        <v>3912770292.8099999</v>
      </c>
      <c r="L55" s="29">
        <v>3414728840.98</v>
      </c>
      <c r="M55" s="20">
        <f t="shared" si="40"/>
        <v>87.271385372527817</v>
      </c>
      <c r="N55" s="101">
        <f>SUM(N48:N49)</f>
        <v>3931659136.4000001</v>
      </c>
      <c r="O55" s="29">
        <v>3487878607.0100002</v>
      </c>
      <c r="P55" s="20">
        <f t="shared" si="38"/>
        <v>88.712639778931987</v>
      </c>
      <c r="Q55" s="13">
        <f t="shared" si="23"/>
        <v>0.48274859438362228</v>
      </c>
      <c r="R55" s="13">
        <f t="shared" si="23"/>
        <v>2.142183740979192</v>
      </c>
    </row>
    <row r="56" spans="1:18" x14ac:dyDescent="0.3">
      <c r="A56" s="5" t="s">
        <v>68</v>
      </c>
      <c r="B56" s="19">
        <f t="shared" ref="B56:C56" si="61">SUM(B50:B55)</f>
        <v>25107621694.529999</v>
      </c>
      <c r="C56" s="19">
        <f t="shared" si="61"/>
        <v>22332510334.450001</v>
      </c>
      <c r="D56" s="20">
        <f t="shared" si="34"/>
        <v>88.947135679184669</v>
      </c>
      <c r="E56" s="19">
        <f t="shared" ref="E56:F56" si="62">SUM(E50:E55)</f>
        <v>23439804443.139999</v>
      </c>
      <c r="F56" s="19">
        <f t="shared" si="62"/>
        <v>20632699408.060001</v>
      </c>
      <c r="G56" s="20">
        <f t="shared" si="35"/>
        <v>88.02419601285736</v>
      </c>
      <c r="H56" s="24">
        <f t="shared" ref="H56:I56" si="63">SUM(H50:H55)</f>
        <v>20517404497.119999</v>
      </c>
      <c r="I56" s="19">
        <f t="shared" si="63"/>
        <v>18848948283.129997</v>
      </c>
      <c r="J56" s="20">
        <f t="shared" si="39"/>
        <v>91.868093187789896</v>
      </c>
      <c r="K56" s="24">
        <f t="shared" ref="K56:L56" si="64">SUM(K50:K55)</f>
        <v>19328200914.679996</v>
      </c>
      <c r="L56" s="19">
        <f t="shared" si="64"/>
        <v>16794560526.849998</v>
      </c>
      <c r="M56" s="20">
        <f t="shared" si="40"/>
        <v>86.891483594286996</v>
      </c>
      <c r="N56" s="24">
        <f t="shared" ref="N56:O56" si="65">SUM(N50:N55)</f>
        <v>21663623754.420002</v>
      </c>
      <c r="O56" s="19">
        <f t="shared" si="65"/>
        <v>18896883037.529999</v>
      </c>
      <c r="P56" s="20">
        <f t="shared" si="38"/>
        <v>87.228633822974757</v>
      </c>
      <c r="Q56" s="13">
        <f t="shared" si="23"/>
        <v>12.082980977118368</v>
      </c>
      <c r="R56" s="13">
        <f t="shared" si="23"/>
        <v>12.517877483718308</v>
      </c>
    </row>
    <row r="57" spans="1:18" x14ac:dyDescent="0.3">
      <c r="A57" s="14" t="s">
        <v>69</v>
      </c>
      <c r="B57" s="15">
        <f t="shared" ref="B57:C57" si="66">B56-B55</f>
        <v>18164257997.34</v>
      </c>
      <c r="C57" s="15">
        <f t="shared" si="66"/>
        <v>15468967967.130001</v>
      </c>
      <c r="D57" s="21">
        <f t="shared" si="34"/>
        <v>85.161573731199468</v>
      </c>
      <c r="E57" s="15">
        <f t="shared" ref="E57:F57" si="67">E56-E55</f>
        <v>18057072882.720001</v>
      </c>
      <c r="F57" s="15">
        <f t="shared" si="67"/>
        <v>15408917038.330002</v>
      </c>
      <c r="G57" s="21">
        <f t="shared" si="35"/>
        <v>85.33452314453362</v>
      </c>
      <c r="H57" s="25">
        <f t="shared" ref="H57:I57" si="68">H56-H55</f>
        <v>15932234773.019999</v>
      </c>
      <c r="I57" s="15">
        <f t="shared" si="68"/>
        <v>14350831183.399998</v>
      </c>
      <c r="J57" s="21">
        <f t="shared" si="39"/>
        <v>90.074188510591213</v>
      </c>
      <c r="K57" s="25">
        <f t="shared" ref="K57:L57" si="69">K56-K55</f>
        <v>15415430621.869997</v>
      </c>
      <c r="L57" s="15">
        <f t="shared" si="69"/>
        <v>13379831685.869999</v>
      </c>
      <c r="M57" s="21">
        <f t="shared" si="40"/>
        <v>86.795056291764723</v>
      </c>
      <c r="N57" s="25">
        <f t="shared" ref="N57:O57" si="70">N56-N55</f>
        <v>17731964618.02</v>
      </c>
      <c r="O57" s="15">
        <f t="shared" si="70"/>
        <v>15409004430.519999</v>
      </c>
      <c r="P57" s="21">
        <f t="shared" si="38"/>
        <v>86.899589314884437</v>
      </c>
      <c r="Q57" s="16">
        <f t="shared" si="23"/>
        <v>15.027371294211633</v>
      </c>
      <c r="R57" s="16">
        <f t="shared" si="23"/>
        <v>15.165906360338923</v>
      </c>
    </row>
    <row r="58" spans="1:18" x14ac:dyDescent="0.3">
      <c r="A58" s="5" t="s">
        <v>70</v>
      </c>
      <c r="B58" s="19">
        <f t="shared" ref="B58:F58" si="71">B21-B57</f>
        <v>1288535169.6199989</v>
      </c>
      <c r="C58" s="19">
        <f t="shared" si="71"/>
        <v>2322700519.0999985</v>
      </c>
      <c r="D58" s="22"/>
      <c r="E58" s="24">
        <f t="shared" si="71"/>
        <v>695870550.59999847</v>
      </c>
      <c r="F58" s="19">
        <f t="shared" si="71"/>
        <v>1360115357.2999973</v>
      </c>
      <c r="G58" s="22"/>
      <c r="H58" s="24">
        <f t="shared" ref="H58:I58" si="72">H21-H57</f>
        <v>1151813961.3100014</v>
      </c>
      <c r="I58" s="19">
        <f t="shared" si="72"/>
        <v>920683477.23000336</v>
      </c>
      <c r="J58" s="22"/>
      <c r="K58" s="24">
        <f t="shared" ref="K58:L58" si="73">K21-K57</f>
        <v>220247549.70000458</v>
      </c>
      <c r="L58" s="19">
        <f t="shared" si="73"/>
        <v>405056795.29000282</v>
      </c>
      <c r="M58" s="22"/>
      <c r="N58" s="24">
        <f t="shared" ref="N58:O58" si="74">N21-N57</f>
        <v>224475571.23999786</v>
      </c>
      <c r="O58" s="19">
        <f t="shared" si="74"/>
        <v>689753909.02000237</v>
      </c>
      <c r="P58" s="22"/>
      <c r="Q58" s="13">
        <f t="shared" si="23"/>
        <v>1.9196679126520166</v>
      </c>
      <c r="R58" s="13">
        <f t="shared" si="23"/>
        <v>70.285727098139148</v>
      </c>
    </row>
    <row r="59" spans="1:18" x14ac:dyDescent="0.3">
      <c r="A59" s="5" t="s">
        <v>71</v>
      </c>
      <c r="B59" s="19">
        <f>B14-B50</f>
        <v>843365614.87999916</v>
      </c>
      <c r="C59" s="19">
        <f>C14-C50</f>
        <v>1617919471.1500015</v>
      </c>
      <c r="D59" s="22"/>
      <c r="E59" s="24">
        <f>E14-E50</f>
        <v>565293919.54000282</v>
      </c>
      <c r="F59" s="19">
        <f>F14-F50</f>
        <v>1223368524.5599995</v>
      </c>
      <c r="G59" s="22"/>
      <c r="H59" s="24">
        <f>H14-H50</f>
        <v>768338419.00000191</v>
      </c>
      <c r="I59" s="19">
        <f>I14-I50</f>
        <v>509416312.45000076</v>
      </c>
      <c r="J59" s="22"/>
      <c r="K59" s="24">
        <f>K14-K50</f>
        <v>731740473.55000114</v>
      </c>
      <c r="L59" s="19">
        <f>L14-L50</f>
        <v>896218532.96000099</v>
      </c>
      <c r="M59" s="22"/>
      <c r="N59" s="24">
        <f>N14-N50</f>
        <v>665249123.77999878</v>
      </c>
      <c r="O59" s="19">
        <f>O14-O50</f>
        <v>942848106.81999969</v>
      </c>
      <c r="P59" s="22"/>
      <c r="Q59" s="13">
        <f t="shared" si="23"/>
        <v>-9.0867393800732401</v>
      </c>
      <c r="R59" s="13">
        <f t="shared" si="23"/>
        <v>5.2029245262304613</v>
      </c>
    </row>
    <row r="60" spans="1:18" x14ac:dyDescent="0.3">
      <c r="A60" s="5" t="s">
        <v>72</v>
      </c>
      <c r="B60" s="19">
        <f>B15-B51</f>
        <v>-281282539.82999998</v>
      </c>
      <c r="C60" s="19">
        <f>C15-C51</f>
        <v>-20398942.289999992</v>
      </c>
      <c r="D60" s="22"/>
      <c r="E60" s="24">
        <f>E15-E51</f>
        <v>-343657702.83999997</v>
      </c>
      <c r="F60" s="19">
        <f>F15-F51</f>
        <v>-227943755.69</v>
      </c>
      <c r="G60" s="22"/>
      <c r="H60" s="24">
        <f>H15-H51</f>
        <v>-323925628.25</v>
      </c>
      <c r="I60" s="19">
        <f>I15-I51</f>
        <v>-296852092.62</v>
      </c>
      <c r="J60" s="22"/>
      <c r="K60" s="24">
        <f>K15-K51</f>
        <v>-352826257.12</v>
      </c>
      <c r="L60" s="19">
        <f>L15-L51</f>
        <v>-326266308.26000005</v>
      </c>
      <c r="M60" s="22"/>
      <c r="N60" s="24">
        <f>N15-N51</f>
        <v>-524544950.69</v>
      </c>
      <c r="O60" s="19">
        <f>O15-O51</f>
        <v>-332040971.15999997</v>
      </c>
      <c r="P60" s="22"/>
      <c r="Q60" s="13" t="str">
        <f t="shared" si="23"/>
        <v>-</v>
      </c>
      <c r="R60" s="13" t="str">
        <f t="shared" si="23"/>
        <v>-</v>
      </c>
    </row>
    <row r="61" spans="1:18" x14ac:dyDescent="0.3">
      <c r="F61" s="6"/>
      <c r="I61" s="6"/>
      <c r="L61" s="6"/>
      <c r="O61" s="6"/>
    </row>
    <row r="62" spans="1:18" x14ac:dyDescent="0.3">
      <c r="F62" s="6"/>
      <c r="I62" s="6"/>
      <c r="L62" s="6"/>
      <c r="O62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J1" sqref="J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311</v>
      </c>
      <c r="B2" s="75" t="s">
        <v>78</v>
      </c>
      <c r="C2" s="77" t="s">
        <v>319</v>
      </c>
      <c r="D2" s="89" t="s">
        <v>326</v>
      </c>
      <c r="E2" s="82">
        <f>Piano_indicatori!D3</f>
        <v>8.57</v>
      </c>
      <c r="F2" s="82">
        <f>Piano_indicatori!E3</f>
        <v>9.7200000000000006</v>
      </c>
      <c r="G2" s="82">
        <f>Piano_indicatori!F3</f>
        <v>5.76</v>
      </c>
      <c r="H2" s="82">
        <f>Piano_indicatori!G3</f>
        <v>6.19</v>
      </c>
      <c r="I2" s="82">
        <f>Piano_indicatori!H3</f>
        <v>8.9</v>
      </c>
    </row>
    <row r="3" spans="1:9" ht="29.25" customHeight="1" x14ac:dyDescent="0.3">
      <c r="A3" s="76" t="s">
        <v>312</v>
      </c>
      <c r="B3" s="76" t="s">
        <v>95</v>
      </c>
      <c r="C3" s="78" t="s">
        <v>96</v>
      </c>
      <c r="D3" s="90" t="s">
        <v>327</v>
      </c>
      <c r="E3" s="83">
        <f>Piano_indicatori!D12</f>
        <v>75.790000000000006</v>
      </c>
      <c r="F3" s="83">
        <f>Piano_indicatori!E12</f>
        <v>70.849999999999994</v>
      </c>
      <c r="G3" s="83">
        <f>Piano_indicatori!F12</f>
        <v>71.03</v>
      </c>
      <c r="H3" s="83">
        <f>Piano_indicatori!G12</f>
        <v>67.180000000000007</v>
      </c>
      <c r="I3" s="83">
        <f>Piano_indicatori!H12</f>
        <v>67.64</v>
      </c>
    </row>
    <row r="4" spans="1:9" ht="29.25" customHeight="1" x14ac:dyDescent="0.3">
      <c r="A4" s="75" t="s">
        <v>313</v>
      </c>
      <c r="B4" s="75" t="s">
        <v>100</v>
      </c>
      <c r="C4" s="79" t="s">
        <v>322</v>
      </c>
      <c r="D4" s="89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314</v>
      </c>
      <c r="B5" s="76" t="s">
        <v>165</v>
      </c>
      <c r="C5" s="80" t="s">
        <v>323</v>
      </c>
      <c r="D5" s="91" t="s">
        <v>329</v>
      </c>
      <c r="E5" s="85">
        <f>Piano_indicatori!D51</f>
        <v>7.65</v>
      </c>
      <c r="F5" s="85">
        <f>Piano_indicatori!E51</f>
        <v>6.89</v>
      </c>
      <c r="G5" s="85">
        <f>Piano_indicatori!F51</f>
        <v>6.53</v>
      </c>
      <c r="H5" s="85">
        <f>Piano_indicatori!G51</f>
        <v>7.04</v>
      </c>
      <c r="I5" s="85">
        <f>Piano_indicatori!H51</f>
        <v>4.6900000000000004</v>
      </c>
    </row>
    <row r="6" spans="1:9" ht="29.25" customHeight="1" x14ac:dyDescent="0.3">
      <c r="A6" s="75" t="s">
        <v>315</v>
      </c>
      <c r="B6" s="75" t="s">
        <v>185</v>
      </c>
      <c r="C6" s="93" t="s">
        <v>186</v>
      </c>
      <c r="D6" s="92" t="s">
        <v>330</v>
      </c>
      <c r="E6" s="86">
        <f>Piano_indicatori!D62</f>
        <v>17.84</v>
      </c>
      <c r="F6" s="86">
        <f>Piano_indicatori!E62</f>
        <v>11.84</v>
      </c>
      <c r="G6" s="86">
        <f>Piano_indicatori!F62</f>
        <v>6.89</v>
      </c>
      <c r="H6" s="86">
        <f>Piano_indicatori!G62</f>
        <v>0.21</v>
      </c>
      <c r="I6" s="86">
        <f>Piano_indicatori!H62</f>
        <v>0.22</v>
      </c>
    </row>
    <row r="7" spans="1:9" ht="29.25" customHeight="1" x14ac:dyDescent="0.3">
      <c r="A7" s="76" t="s">
        <v>316</v>
      </c>
      <c r="B7" s="76" t="s">
        <v>188</v>
      </c>
      <c r="C7" s="80" t="s">
        <v>189</v>
      </c>
      <c r="D7" s="90" t="s">
        <v>331</v>
      </c>
      <c r="E7" s="87">
        <f>Piano_indicatori!D65</f>
        <v>0.11</v>
      </c>
      <c r="F7" s="87">
        <f>Piano_indicatori!E65</f>
        <v>0.01</v>
      </c>
      <c r="G7" s="87">
        <f>Piano_indicatori!F65</f>
        <v>3.0000000000000001E-3</v>
      </c>
      <c r="H7" s="87">
        <f>Piano_indicatori!G65</f>
        <v>3.0000000000000001E-3</v>
      </c>
      <c r="I7" s="87">
        <f>Piano_indicatori!H65</f>
        <v>0.06</v>
      </c>
    </row>
    <row r="8" spans="1:9" ht="29.25" customHeight="1" x14ac:dyDescent="0.3">
      <c r="A8" s="75" t="s">
        <v>317</v>
      </c>
      <c r="B8" s="75" t="s">
        <v>321</v>
      </c>
      <c r="C8" s="79" t="s">
        <v>324</v>
      </c>
      <c r="D8" s="89" t="s">
        <v>332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0.33</v>
      </c>
      <c r="I8" s="84">
        <f>Piano_indicatori!H66+Piano_indicatori!H67</f>
        <v>0</v>
      </c>
    </row>
    <row r="9" spans="1:9" ht="29.25" customHeight="1" x14ac:dyDescent="0.3">
      <c r="A9" s="76" t="s">
        <v>318</v>
      </c>
      <c r="B9" s="76"/>
      <c r="C9" s="81" t="s">
        <v>325</v>
      </c>
      <c r="D9" s="91" t="s">
        <v>333</v>
      </c>
      <c r="E9" s="88">
        <f>Piano_indicatori!D77</f>
        <v>87.850328694813697</v>
      </c>
      <c r="F9" s="88">
        <f>Piano_indicatori!E77</f>
        <v>85.259701342990368</v>
      </c>
      <c r="G9" s="88">
        <f>Piano_indicatori!F77</f>
        <v>83.818656337424002</v>
      </c>
      <c r="H9" s="88">
        <f>Piano_indicatori!G77</f>
        <v>80.709392479291239</v>
      </c>
      <c r="I9" s="88">
        <f>Piano_indicatori!H77</f>
        <v>85.511992349164316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M25" sqref="M25"/>
    </sheetView>
  </sheetViews>
  <sheetFormatPr defaultRowHeight="14.4" x14ac:dyDescent="0.3"/>
  <cols>
    <col min="2" max="2" width="12.33203125" bestFit="1" customWidth="1"/>
    <col min="4" max="4" width="10.33203125" customWidth="1"/>
    <col min="5" max="5" width="9.88671875" bestFit="1" customWidth="1"/>
  </cols>
  <sheetData>
    <row r="1" spans="1:21" ht="28.8" x14ac:dyDescent="0.3">
      <c r="A1" s="103" t="s">
        <v>364</v>
      </c>
      <c r="B1" s="103" t="s">
        <v>363</v>
      </c>
      <c r="C1" s="103" t="s">
        <v>233</v>
      </c>
      <c r="D1" s="103" t="s">
        <v>347</v>
      </c>
      <c r="E1" s="108" t="s">
        <v>348</v>
      </c>
      <c r="F1" s="108" t="s">
        <v>349</v>
      </c>
    </row>
    <row r="2" spans="1:21" x14ac:dyDescent="0.3">
      <c r="A2" s="31">
        <v>2021</v>
      </c>
      <c r="B2" s="95">
        <v>5730399</v>
      </c>
      <c r="C2" s="104">
        <f>B2/B3*100-100</f>
        <v>-0.43958163212120382</v>
      </c>
    </row>
    <row r="3" spans="1:21" x14ac:dyDescent="0.3">
      <c r="A3" s="31">
        <v>2020</v>
      </c>
      <c r="B3" s="95">
        <v>5755700</v>
      </c>
      <c r="C3" s="104">
        <f>B3/B4*100-100</f>
        <v>-0.30098339256230133</v>
      </c>
      <c r="D3" s="95">
        <v>-24411</v>
      </c>
      <c r="E3" s="1">
        <v>-890</v>
      </c>
      <c r="F3" s="1">
        <f t="shared" ref="F3:F8" si="0">B2-B3-D3-E3</f>
        <v>0</v>
      </c>
    </row>
    <row r="4" spans="1:21" x14ac:dyDescent="0.3">
      <c r="A4" s="31">
        <v>2019</v>
      </c>
      <c r="B4" s="95">
        <v>5773076</v>
      </c>
      <c r="C4" s="104">
        <f>B4/B5*100-100</f>
        <v>-2.6495314139182824E-2</v>
      </c>
      <c r="D4" s="95">
        <v>-17911</v>
      </c>
      <c r="E4" s="1">
        <v>535</v>
      </c>
      <c r="F4" s="1">
        <f t="shared" si="0"/>
        <v>0</v>
      </c>
      <c r="L4" s="110"/>
      <c r="M4" s="111"/>
      <c r="N4" s="111"/>
      <c r="O4" s="111"/>
      <c r="P4" s="111"/>
      <c r="Q4" s="111"/>
      <c r="R4" s="111"/>
      <c r="S4" s="111"/>
      <c r="T4" s="111"/>
      <c r="U4" s="111"/>
    </row>
    <row r="5" spans="1:21" x14ac:dyDescent="0.3">
      <c r="A5" s="31">
        <v>2018</v>
      </c>
      <c r="B5" s="95">
        <v>5774606</v>
      </c>
      <c r="C5" s="104">
        <f t="shared" ref="C5:C7" si="1">B5/B6*100-100</f>
        <v>8.9018325305545432E-3</v>
      </c>
      <c r="D5" s="95">
        <v>-15139</v>
      </c>
      <c r="E5" s="95">
        <v>13609</v>
      </c>
      <c r="F5" s="1">
        <f t="shared" si="0"/>
        <v>0</v>
      </c>
      <c r="L5" s="110"/>
      <c r="M5" s="111"/>
      <c r="N5" s="111"/>
      <c r="O5" s="111"/>
      <c r="P5" s="111"/>
      <c r="Q5" s="111"/>
      <c r="R5" s="111"/>
      <c r="S5" s="111"/>
      <c r="T5" s="111"/>
      <c r="U5" s="111"/>
    </row>
    <row r="6" spans="1:21" x14ac:dyDescent="0.3">
      <c r="A6" s="31">
        <v>2017</v>
      </c>
      <c r="B6" s="95">
        <v>5774092</v>
      </c>
      <c r="C6" s="104">
        <f t="shared" si="1"/>
        <v>0.2184150399513527</v>
      </c>
      <c r="D6" s="95">
        <v>-15378</v>
      </c>
      <c r="E6" s="95">
        <v>15892</v>
      </c>
      <c r="F6" s="1">
        <f t="shared" si="0"/>
        <v>0</v>
      </c>
      <c r="L6" s="110"/>
      <c r="M6" s="111"/>
      <c r="N6" s="111"/>
      <c r="O6" s="111"/>
      <c r="P6" s="111"/>
      <c r="Q6" s="111"/>
      <c r="R6" s="111"/>
      <c r="S6" s="111"/>
      <c r="T6" s="111"/>
      <c r="U6" s="111"/>
    </row>
    <row r="7" spans="1:21" x14ac:dyDescent="0.3">
      <c r="A7" s="31">
        <v>2016</v>
      </c>
      <c r="B7" s="95">
        <v>5761508</v>
      </c>
      <c r="C7" s="104">
        <f t="shared" si="1"/>
        <v>0.28910865099629746</v>
      </c>
      <c r="D7" s="95">
        <v>-9243</v>
      </c>
      <c r="E7" s="95">
        <v>21827</v>
      </c>
      <c r="F7" s="1">
        <f t="shared" si="0"/>
        <v>0</v>
      </c>
      <c r="L7" s="110"/>
      <c r="M7" s="111"/>
      <c r="N7" s="111"/>
      <c r="O7" s="111"/>
      <c r="P7" s="111"/>
      <c r="Q7" s="111"/>
      <c r="R7" s="111"/>
      <c r="S7" s="111"/>
      <c r="T7" s="111"/>
      <c r="U7" s="111"/>
    </row>
    <row r="8" spans="1:21" x14ac:dyDescent="0.3">
      <c r="A8" s="105">
        <v>2015</v>
      </c>
      <c r="B8" s="106">
        <v>5744899</v>
      </c>
      <c r="C8" s="106"/>
      <c r="D8" s="106">
        <v>-10157</v>
      </c>
      <c r="E8" s="106">
        <v>26766</v>
      </c>
      <c r="F8" s="1">
        <f t="shared" si="0"/>
        <v>0</v>
      </c>
    </row>
    <row r="9" spans="1:21" x14ac:dyDescent="0.3">
      <c r="A9" t="s">
        <v>365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I2" sqref="I2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6.5546875" bestFit="1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369</v>
      </c>
      <c r="J1" s="42" t="s">
        <v>268</v>
      </c>
    </row>
    <row r="2" spans="1:10" x14ac:dyDescent="0.3">
      <c r="A2" s="55" t="s">
        <v>19</v>
      </c>
      <c r="B2" s="56">
        <f>Entrate_Uscite!B3</f>
        <v>13824670481.969999</v>
      </c>
      <c r="C2" s="56">
        <f>Entrate_Uscite!E3</f>
        <v>14027429434.41</v>
      </c>
      <c r="D2" s="56">
        <f>Entrate_Uscite!H3</f>
        <v>14323364287.6</v>
      </c>
      <c r="E2" s="56">
        <f>Entrate_Uscite!K3</f>
        <v>13610722852.110001</v>
      </c>
      <c r="F2" s="56">
        <f>Entrate_Uscite!N3</f>
        <v>13631650521.75</v>
      </c>
      <c r="G2" s="56">
        <f>F2/F$21*100</f>
        <v>75.915105544713057</v>
      </c>
      <c r="H2" s="57">
        <f t="shared" ref="H2:H21" si="0">IF(E2&gt;0,F2/E2*100-100,"-")</f>
        <v>0.15375869354915039</v>
      </c>
      <c r="I2" s="56">
        <f>Entrate_Uscite!O3</f>
        <v>12615539292.610001</v>
      </c>
      <c r="J2" s="58">
        <f>IF(F2&gt;0,I2/F2*100,"-")</f>
        <v>92.545941318560494</v>
      </c>
    </row>
    <row r="3" spans="1:10" x14ac:dyDescent="0.3">
      <c r="A3" s="55" t="s">
        <v>20</v>
      </c>
      <c r="B3" s="56">
        <f>Entrate_Uscite!B4</f>
        <v>953548551.73000002</v>
      </c>
      <c r="C3" s="56">
        <f>Entrate_Uscite!E4</f>
        <v>1228791482.1300001</v>
      </c>
      <c r="D3" s="56">
        <f>Entrate_Uscite!H4</f>
        <v>1309996881.9400001</v>
      </c>
      <c r="E3" s="56">
        <f>Entrate_Uscite!K4</f>
        <v>1412043511.1199999</v>
      </c>
      <c r="F3" s="56">
        <f>Entrate_Uscite!N4</f>
        <v>2416787935.96</v>
      </c>
      <c r="G3" s="56">
        <f t="shared" ref="G3:G21" si="1">F3/F$21*100</f>
        <v>13.459170695790334</v>
      </c>
      <c r="H3" s="57">
        <f t="shared" si="0"/>
        <v>71.155344500897172</v>
      </c>
      <c r="I3" s="56">
        <f>Entrate_Uscite!O4</f>
        <v>1852844654.6199999</v>
      </c>
      <c r="J3" s="58">
        <f t="shared" ref="J3:J21" si="2">IF(F3&gt;0,I3/F3*100,"-")</f>
        <v>76.665586874671746</v>
      </c>
    </row>
    <row r="4" spans="1:10" x14ac:dyDescent="0.3">
      <c r="A4" s="55" t="s">
        <v>21</v>
      </c>
      <c r="B4" s="56">
        <f>Entrate_Uscite!B5</f>
        <v>531518381.83999997</v>
      </c>
      <c r="C4" s="56">
        <f>Entrate_Uscite!E5</f>
        <v>239157055.69999999</v>
      </c>
      <c r="D4" s="56">
        <f>Entrate_Uscite!H5</f>
        <v>127424327.92</v>
      </c>
      <c r="E4" s="56">
        <f>Entrate_Uscite!K5</f>
        <v>180873705.59</v>
      </c>
      <c r="F4" s="56">
        <f>Entrate_Uscite!N5</f>
        <v>346866571.55000001</v>
      </c>
      <c r="G4" s="56">
        <f t="shared" si="1"/>
        <v>1.9317112294755718</v>
      </c>
      <c r="H4" s="57">
        <f t="shared" si="0"/>
        <v>91.772801037353929</v>
      </c>
      <c r="I4" s="56">
        <f>Entrate_Uscite!O5</f>
        <v>305452501.38999999</v>
      </c>
      <c r="J4" s="58">
        <f t="shared" si="2"/>
        <v>88.06051849420426</v>
      </c>
    </row>
    <row r="5" spans="1:10" x14ac:dyDescent="0.3">
      <c r="A5" s="4" t="s">
        <v>30</v>
      </c>
      <c r="B5" s="43">
        <f>SUM(B2:B4)</f>
        <v>15309737415.539999</v>
      </c>
      <c r="C5" s="43">
        <f>SUM(C2:C4)</f>
        <v>15495377972.240002</v>
      </c>
      <c r="D5" s="43">
        <f>SUM(D2:D4)</f>
        <v>15760785497.460001</v>
      </c>
      <c r="E5" s="43">
        <f>SUM(E2:E4)</f>
        <v>15203640068.82</v>
      </c>
      <c r="F5" s="43">
        <f>SUM(F2:F4)</f>
        <v>16395305029.259998</v>
      </c>
      <c r="G5" s="43">
        <f t="shared" si="1"/>
        <v>91.305987469978945</v>
      </c>
      <c r="H5" s="44">
        <f t="shared" si="0"/>
        <v>7.838024019549735</v>
      </c>
      <c r="I5" s="43">
        <f>SUM(I2:I4)</f>
        <v>14773836448.619999</v>
      </c>
      <c r="J5" s="45">
        <f>IF(F5&gt;0,I5/F5*100,"-")</f>
        <v>90.110165210429244</v>
      </c>
    </row>
    <row r="6" spans="1:10" x14ac:dyDescent="0.3">
      <c r="A6" s="55" t="s">
        <v>22</v>
      </c>
      <c r="B6" s="56">
        <f>Entrate_Uscite!B6</f>
        <v>394347.16</v>
      </c>
      <c r="C6" s="56">
        <f>Entrate_Uscite!E6</f>
        <v>459245.24</v>
      </c>
      <c r="D6" s="56">
        <f>Entrate_Uscite!H6</f>
        <v>399662.91</v>
      </c>
      <c r="E6" s="56">
        <f>Entrate_Uscite!K6</f>
        <v>293962.92</v>
      </c>
      <c r="F6" s="56">
        <f>Entrate_Uscite!N6</f>
        <v>162274.71</v>
      </c>
      <c r="G6" s="56">
        <f t="shared" si="1"/>
        <v>9.0371314297061397E-4</v>
      </c>
      <c r="H6" s="57">
        <f t="shared" si="0"/>
        <v>-44.797558141006355</v>
      </c>
      <c r="I6" s="56">
        <f>Entrate_Uscite!O6</f>
        <v>162274.71</v>
      </c>
      <c r="J6" s="58">
        <f t="shared" si="2"/>
        <v>100</v>
      </c>
    </row>
    <row r="7" spans="1:10" x14ac:dyDescent="0.3">
      <c r="A7" s="55" t="s">
        <v>23</v>
      </c>
      <c r="B7" s="56">
        <f>Entrate_Uscite!B7</f>
        <v>208987836.22999999</v>
      </c>
      <c r="C7" s="56">
        <f>Entrate_Uscite!E7</f>
        <v>177952116.97999999</v>
      </c>
      <c r="D7" s="56">
        <f>Entrate_Uscite!H7</f>
        <v>219874653.63999999</v>
      </c>
      <c r="E7" s="56">
        <f>Entrate_Uscite!K7</f>
        <v>191842069.50999999</v>
      </c>
      <c r="F7" s="56">
        <f>Entrate_Uscite!N7</f>
        <v>300961127.25</v>
      </c>
      <c r="G7" s="56">
        <f t="shared" si="1"/>
        <v>1.6760623156810843</v>
      </c>
      <c r="H7" s="57">
        <f t="shared" si="0"/>
        <v>56.879629175555806</v>
      </c>
      <c r="I7" s="56">
        <f>Entrate_Uscite!O7</f>
        <v>71177297.900000006</v>
      </c>
      <c r="J7" s="58">
        <f t="shared" si="2"/>
        <v>23.649997111047171</v>
      </c>
    </row>
    <row r="8" spans="1:10" x14ac:dyDescent="0.3">
      <c r="A8" s="55" t="s">
        <v>24</v>
      </c>
      <c r="B8" s="56">
        <f>Entrate_Uscite!B8</f>
        <v>54629175.560000002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 t="shared" si="1"/>
        <v>0</v>
      </c>
      <c r="H8" s="57" t="str">
        <f t="shared" si="0"/>
        <v>-</v>
      </c>
      <c r="I8" s="56">
        <f>Entrate_Uscite!O8</f>
        <v>0</v>
      </c>
      <c r="J8" s="58" t="str">
        <f t="shared" si="2"/>
        <v>-</v>
      </c>
    </row>
    <row r="9" spans="1:10" x14ac:dyDescent="0.3">
      <c r="A9" s="55" t="s">
        <v>25</v>
      </c>
      <c r="B9" s="56">
        <f>Entrate_Uscite!B9</f>
        <v>26142325.100000001</v>
      </c>
      <c r="C9" s="56">
        <f>Entrate_Uscite!E9</f>
        <v>0</v>
      </c>
      <c r="D9" s="56">
        <f>Entrate_Uscite!H9</f>
        <v>18488440.649999999</v>
      </c>
      <c r="E9" s="56">
        <f>Entrate_Uscite!K9</f>
        <v>1645219.8</v>
      </c>
      <c r="F9" s="56">
        <f>Entrate_Uscite!N9</f>
        <v>3637787.45</v>
      </c>
      <c r="G9" s="56">
        <f t="shared" si="1"/>
        <v>2.0258956740077095E-2</v>
      </c>
      <c r="H9" s="57">
        <f t="shared" si="0"/>
        <v>121.11254982464956</v>
      </c>
      <c r="I9" s="56">
        <f>Entrate_Uscite!O9</f>
        <v>3530700.7</v>
      </c>
      <c r="J9" s="58">
        <f t="shared" si="2"/>
        <v>97.056266989980415</v>
      </c>
    </row>
    <row r="10" spans="1:10" x14ac:dyDescent="0.3">
      <c r="A10" s="55" t="s">
        <v>26</v>
      </c>
      <c r="B10" s="56">
        <f>Entrate_Uscite!B10</f>
        <v>0</v>
      </c>
      <c r="C10" s="56">
        <f>Entrate_Uscite!E10</f>
        <v>36004.1</v>
      </c>
      <c r="D10" s="56">
        <f>Entrate_Uscite!H10</f>
        <v>64312.1</v>
      </c>
      <c r="E10" s="56">
        <f>Entrate_Uscite!K10</f>
        <v>1011625.39</v>
      </c>
      <c r="F10" s="56">
        <f>Entrate_Uscite!N10</f>
        <v>4019064.54</v>
      </c>
      <c r="G10" s="56">
        <f t="shared" si="1"/>
        <v>2.2382301267062164E-2</v>
      </c>
      <c r="H10" s="57">
        <f t="shared" si="0"/>
        <v>297.28782805658921</v>
      </c>
      <c r="I10" s="56">
        <f>Entrate_Uscite!O10</f>
        <v>2721336.35</v>
      </c>
      <c r="J10" s="58">
        <f t="shared" si="2"/>
        <v>67.71069045833238</v>
      </c>
    </row>
    <row r="11" spans="1:10" x14ac:dyDescent="0.3">
      <c r="A11" s="4" t="s">
        <v>31</v>
      </c>
      <c r="B11" s="46">
        <f>SUM(B6:B10)</f>
        <v>290153684.05000001</v>
      </c>
      <c r="C11" s="46">
        <f>SUM(C6:C10)</f>
        <v>178447366.31999999</v>
      </c>
      <c r="D11" s="46">
        <f>SUM(D6:D10)</f>
        <v>238827069.29999998</v>
      </c>
      <c r="E11" s="46">
        <f>SUM(E6:E10)</f>
        <v>194792877.61999997</v>
      </c>
      <c r="F11" s="46">
        <f>SUM(F6:F10)</f>
        <v>308780253.94999999</v>
      </c>
      <c r="G11" s="46">
        <f t="shared" si="1"/>
        <v>1.719607286831194</v>
      </c>
      <c r="H11" s="44">
        <f t="shared" si="0"/>
        <v>58.517219788890571</v>
      </c>
      <c r="I11" s="46">
        <f>SUM(I6:I10)</f>
        <v>77591609.659999996</v>
      </c>
      <c r="J11" s="45">
        <f>IF(F11&gt;0,I11/F11*100,"-")</f>
        <v>25.128423423268583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48505000</v>
      </c>
      <c r="D12" s="56">
        <f>Entrate_Uscite!H11</f>
        <v>1538302.4</v>
      </c>
      <c r="E12" s="56">
        <f>Entrate_Uscite!K11</f>
        <v>0</v>
      </c>
      <c r="F12" s="56">
        <f>Entrate_Uscite!N11</f>
        <v>2976.19</v>
      </c>
      <c r="G12" s="56">
        <f t="shared" si="1"/>
        <v>1.6574499002202569E-5</v>
      </c>
      <c r="H12" s="57" t="str">
        <f t="shared" si="0"/>
        <v>-</v>
      </c>
      <c r="I12" s="56">
        <f>Entrate_Uscite!O11</f>
        <v>2976.19</v>
      </c>
      <c r="J12" s="58">
        <f t="shared" si="2"/>
        <v>100</v>
      </c>
    </row>
    <row r="13" spans="1:10" x14ac:dyDescent="0.3">
      <c r="A13" s="55" t="s">
        <v>28</v>
      </c>
      <c r="B13" s="56">
        <f>Entrate_Uscite!B12</f>
        <v>15319620.76</v>
      </c>
      <c r="C13" s="56">
        <f>Entrate_Uscite!E12</f>
        <v>119337050.55</v>
      </c>
      <c r="D13" s="56">
        <f>Entrate_Uscite!H12</f>
        <v>27012517.059999999</v>
      </c>
      <c r="E13" s="56">
        <f>Entrate_Uscite!K12</f>
        <v>63790882.460000001</v>
      </c>
      <c r="F13" s="56">
        <f>Entrate_Uscite!N12</f>
        <v>5024624.79</v>
      </c>
      <c r="G13" s="56">
        <f t="shared" si="1"/>
        <v>2.7982299036115738E-2</v>
      </c>
      <c r="H13" s="57">
        <f t="shared" si="0"/>
        <v>-92.123286908359219</v>
      </c>
      <c r="I13" s="56">
        <f>Entrate_Uscite!O12</f>
        <v>0</v>
      </c>
      <c r="J13" s="58">
        <f t="shared" si="2"/>
        <v>0</v>
      </c>
    </row>
    <row r="14" spans="1:10" x14ac:dyDescent="0.3">
      <c r="A14" s="55" t="s">
        <v>29</v>
      </c>
      <c r="B14" s="56">
        <f>Entrate_Uscite!B13</f>
        <v>46350000</v>
      </c>
      <c r="C14" s="56">
        <f>Entrate_Uscite!E13</f>
        <v>148344892</v>
      </c>
      <c r="D14" s="56">
        <f>Entrate_Uscite!H13</f>
        <v>1455474.75</v>
      </c>
      <c r="E14" s="56">
        <f>Entrate_Uscite!K13</f>
        <v>0</v>
      </c>
      <c r="F14" s="56">
        <f>Entrate_Uscite!N13</f>
        <v>0</v>
      </c>
      <c r="G14" s="56">
        <f t="shared" si="1"/>
        <v>0</v>
      </c>
      <c r="H14" s="57" t="str">
        <f t="shared" si="0"/>
        <v>-</v>
      </c>
      <c r="I14" s="56">
        <f>Entrate_Uscite!O13</f>
        <v>0</v>
      </c>
      <c r="J14" s="58" t="str">
        <f t="shared" si="2"/>
        <v>-</v>
      </c>
    </row>
    <row r="15" spans="1:10" x14ac:dyDescent="0.3">
      <c r="A15" s="4" t="s">
        <v>32</v>
      </c>
      <c r="B15" s="43">
        <f>SUM(B12:B14)</f>
        <v>61669620.759999998</v>
      </c>
      <c r="C15" s="43">
        <f>SUM(C12:C14)</f>
        <v>316186942.55000001</v>
      </c>
      <c r="D15" s="43">
        <f>SUM(D12:D14)</f>
        <v>30006294.209999997</v>
      </c>
      <c r="E15" s="43">
        <f>SUM(E12:E14)</f>
        <v>63790882.460000001</v>
      </c>
      <c r="F15" s="43">
        <f>SUM(F12:F14)</f>
        <v>5027600.9800000004</v>
      </c>
      <c r="G15" s="43">
        <f t="shared" si="1"/>
        <v>2.7998873535117947E-2</v>
      </c>
      <c r="H15" s="44">
        <f t="shared" si="0"/>
        <v>-92.118621367007194</v>
      </c>
      <c r="I15" s="43">
        <f>SUM(I12:I14)</f>
        <v>2976.19</v>
      </c>
      <c r="J15" s="45">
        <f t="shared" si="2"/>
        <v>5.9197020842334219E-2</v>
      </c>
    </row>
    <row r="16" spans="1:10" x14ac:dyDescent="0.3">
      <c r="A16" s="47" t="s">
        <v>344</v>
      </c>
      <c r="B16" s="48">
        <f>B5+B11+B15</f>
        <v>15661560720.349998</v>
      </c>
      <c r="C16" s="48">
        <f t="shared" ref="C16:F16" si="3">C5+C11+C15</f>
        <v>15990012281.110001</v>
      </c>
      <c r="D16" s="48">
        <f t="shared" si="3"/>
        <v>16029618860.969999</v>
      </c>
      <c r="E16" s="48">
        <f t="shared" ref="E16" si="4">E5+E11+E15</f>
        <v>15462223828.9</v>
      </c>
      <c r="F16" s="48">
        <f t="shared" si="3"/>
        <v>16709112884.189999</v>
      </c>
      <c r="G16" s="48">
        <f t="shared" si="1"/>
        <v>93.053593630345262</v>
      </c>
      <c r="H16" s="49">
        <f t="shared" si="0"/>
        <v>8.0640991172270731</v>
      </c>
      <c r="I16" s="48">
        <f t="shared" ref="I16" si="5">I5+I11+I15</f>
        <v>14851431034.469999</v>
      </c>
      <c r="J16" s="50">
        <f t="shared" si="2"/>
        <v>88.882223355629378</v>
      </c>
    </row>
    <row r="17" spans="1:10" x14ac:dyDescent="0.3">
      <c r="A17" s="4" t="s">
        <v>33</v>
      </c>
      <c r="B17" s="43">
        <f>Entrate_Uscite!B17</f>
        <v>1508703991.1500001</v>
      </c>
      <c r="C17" s="43">
        <f>Entrate_Uscite!E17</f>
        <v>1219071722.71</v>
      </c>
      <c r="D17" s="43">
        <f>Entrate_Uscite!H17</f>
        <v>1054429873.36</v>
      </c>
      <c r="E17" s="43">
        <f>Entrate_Uscite!K17</f>
        <v>173454342.66999999</v>
      </c>
      <c r="F17" s="43">
        <f>Entrate_Uscite!N17</f>
        <v>1247327305.0699999</v>
      </c>
      <c r="G17" s="43">
        <f t="shared" si="1"/>
        <v>6.9464063696547385</v>
      </c>
      <c r="H17" s="44">
        <f t="shared" si="0"/>
        <v>619.10987402780836</v>
      </c>
      <c r="I17" s="43">
        <f>Entrate_Uscite!O17</f>
        <v>1247327305.0699999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2282528455.46</v>
      </c>
      <c r="C18" s="43">
        <f>Entrate_Uscite!E18</f>
        <v>1543859429.5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6943363697.1899996</v>
      </c>
      <c r="C19" s="43">
        <f>Entrate_Uscite!E19</f>
        <v>5382731560.4200001</v>
      </c>
      <c r="D19" s="43">
        <f>Entrate_Uscite!H19</f>
        <v>4585169724.1000004</v>
      </c>
      <c r="E19" s="43">
        <f>Entrate_Uscite!K19</f>
        <v>3912770292.8099999</v>
      </c>
      <c r="F19" s="43">
        <f>Entrate_Uscite!N19</f>
        <v>3931659136.4000001</v>
      </c>
      <c r="G19" s="43"/>
      <c r="H19" s="44">
        <f t="shared" si="0"/>
        <v>0.48274859438362228</v>
      </c>
      <c r="I19" s="43">
        <f>Entrate_Uscite!O19</f>
        <v>3859530879.3699999</v>
      </c>
      <c r="J19" s="45">
        <f t="shared" si="2"/>
        <v>98.165449889533306</v>
      </c>
    </row>
    <row r="20" spans="1:10" x14ac:dyDescent="0.3">
      <c r="A20" s="47" t="s">
        <v>36</v>
      </c>
      <c r="B20" s="48">
        <f>B5+B11+B15+B17+B18+B19</f>
        <v>26396156864.149998</v>
      </c>
      <c r="C20" s="48">
        <f>C5+C11+C15+C17+C18+C19</f>
        <v>24135674993.739998</v>
      </c>
      <c r="D20" s="48">
        <f>D5+D11+D15+D17+D18+D19</f>
        <v>21669218458.43</v>
      </c>
      <c r="E20" s="48">
        <f>E5+E11+E15+E17+E18+E19</f>
        <v>19548448464.380001</v>
      </c>
      <c r="F20" s="48">
        <f>F5+F11+F15+F17+F18+F19</f>
        <v>21888099325.66</v>
      </c>
      <c r="G20" s="48"/>
      <c r="H20" s="49">
        <f t="shared" si="0"/>
        <v>11.968473434314603</v>
      </c>
      <c r="I20" s="48">
        <f>I5+I11+I15+I17+I18+I19</f>
        <v>19958289218.91</v>
      </c>
      <c r="J20" s="50">
        <f t="shared" si="2"/>
        <v>91.183290618168783</v>
      </c>
    </row>
    <row r="21" spans="1:10" x14ac:dyDescent="0.3">
      <c r="A21" s="38" t="s">
        <v>37</v>
      </c>
      <c r="B21" s="51">
        <f>B20-B19</f>
        <v>19452793166.959999</v>
      </c>
      <c r="C21" s="51">
        <f>C20-C19</f>
        <v>18752943433.32</v>
      </c>
      <c r="D21" s="51">
        <f>D20-D19</f>
        <v>17084048734.33</v>
      </c>
      <c r="E21" s="51">
        <f>E20-E19</f>
        <v>15635678171.570002</v>
      </c>
      <c r="F21" s="51">
        <f>F20-F19</f>
        <v>17956440189.259998</v>
      </c>
      <c r="G21" s="51">
        <f t="shared" si="1"/>
        <v>100</v>
      </c>
      <c r="H21" s="52">
        <f t="shared" si="0"/>
        <v>14.84273334500952</v>
      </c>
      <c r="I21" s="51">
        <f>I20-I19</f>
        <v>16098758339.540001</v>
      </c>
      <c r="J21" s="53">
        <f t="shared" si="2"/>
        <v>89.654509300617917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5.33203125" bestFit="1" customWidth="1"/>
    <col min="7" max="7" width="8.5546875" customWidth="1"/>
    <col min="8" max="8" width="8.109375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368</v>
      </c>
      <c r="J1" s="42" t="s">
        <v>335</v>
      </c>
    </row>
    <row r="2" spans="1:10" x14ac:dyDescent="0.3">
      <c r="A2" s="59" t="s">
        <v>269</v>
      </c>
      <c r="B2" s="56">
        <f>Entrate_Uscite!B23</f>
        <v>240933575.75</v>
      </c>
      <c r="C2" s="56">
        <f>Entrate_Uscite!E23</f>
        <v>229714476.71000001</v>
      </c>
      <c r="D2" s="56">
        <f>Entrate_Uscite!H23</f>
        <v>251321174.13999999</v>
      </c>
      <c r="E2" s="56">
        <f>Entrate_Uscite!K23</f>
        <v>261423607.59</v>
      </c>
      <c r="F2" s="56">
        <f>Entrate_Uscite!N23</f>
        <v>298705861.88999999</v>
      </c>
      <c r="G2" s="56">
        <f>F2/F$31*100</f>
        <v>1.6845615718544915</v>
      </c>
      <c r="H2" s="57">
        <f>IF(E2&gt;0,F2/E2*100-100,"-")</f>
        <v>14.261242373516268</v>
      </c>
      <c r="I2" s="56">
        <f>Entrate_Uscite!O23</f>
        <v>238958037.38</v>
      </c>
      <c r="J2" s="58">
        <f>IF(F2&gt;0,I2/F2*100,"-")</f>
        <v>79.997773015916763</v>
      </c>
    </row>
    <row r="3" spans="1:10" x14ac:dyDescent="0.3">
      <c r="A3" s="59" t="s">
        <v>270</v>
      </c>
      <c r="B3" s="56">
        <f>Entrate_Uscite!B24</f>
        <v>22015546.34</v>
      </c>
      <c r="C3" s="56">
        <f>Entrate_Uscite!E24</f>
        <v>21267412.100000001</v>
      </c>
      <c r="D3" s="56">
        <f>Entrate_Uscite!H24</f>
        <v>21443984.890000001</v>
      </c>
      <c r="E3" s="56">
        <f>Entrate_Uscite!K24</f>
        <v>19961965.109999999</v>
      </c>
      <c r="F3" s="56">
        <f>Entrate_Uscite!N24</f>
        <v>23705560.809999999</v>
      </c>
      <c r="G3" s="56">
        <f t="shared" ref="G3:G31" si="0">F3/F$31*100</f>
        <v>0.1336882929819822</v>
      </c>
      <c r="H3" s="57">
        <f t="shared" ref="H3:H31" si="1">IF(E3&gt;0,F3/E3*100-100,"-")</f>
        <v>18.753643137692052</v>
      </c>
      <c r="I3" s="56">
        <f>Entrate_Uscite!O24</f>
        <v>21543977.239999998</v>
      </c>
      <c r="J3" s="58">
        <f>IF(F3&gt;0,I3/F3*100,"-")</f>
        <v>90.881533715548485</v>
      </c>
    </row>
    <row r="4" spans="1:10" x14ac:dyDescent="0.3">
      <c r="A4" s="59" t="s">
        <v>271</v>
      </c>
      <c r="B4" s="56">
        <f>Entrate_Uscite!B25</f>
        <v>908457990.78999996</v>
      </c>
      <c r="C4" s="56">
        <f>Entrate_Uscite!E25</f>
        <v>829059138.33000004</v>
      </c>
      <c r="D4" s="56">
        <f>Entrate_Uscite!H25</f>
        <v>839967492</v>
      </c>
      <c r="E4" s="56">
        <f>Entrate_Uscite!K25</f>
        <v>826336584.15999997</v>
      </c>
      <c r="F4" s="56">
        <f>Entrate_Uscite!N25</f>
        <v>1092712539.4100001</v>
      </c>
      <c r="G4" s="56">
        <f t="shared" si="0"/>
        <v>6.162388449047195</v>
      </c>
      <c r="H4" s="57">
        <f t="shared" si="1"/>
        <v>32.235769340985968</v>
      </c>
      <c r="I4" s="56">
        <f>Entrate_Uscite!O25</f>
        <v>762774834.84000003</v>
      </c>
      <c r="J4" s="58">
        <f t="shared" ref="J4:J9" si="2">IF(F4&gt;0,I4/F4*100,"-")</f>
        <v>69.805626578775531</v>
      </c>
    </row>
    <row r="5" spans="1:10" x14ac:dyDescent="0.3">
      <c r="A5" s="59" t="s">
        <v>272</v>
      </c>
      <c r="B5" s="56">
        <f>Entrate_Uscite!B26</f>
        <v>12604177704.76</v>
      </c>
      <c r="C5" s="56">
        <f>Entrate_Uscite!E26</f>
        <v>13065743857.92</v>
      </c>
      <c r="D5" s="56">
        <f>Entrate_Uscite!H26</f>
        <v>13144154949.83</v>
      </c>
      <c r="E5" s="56">
        <f>Entrate_Uscite!K26</f>
        <v>12602356480.65</v>
      </c>
      <c r="F5" s="56">
        <f>Entrate_Uscite!N26</f>
        <v>13606616306.91</v>
      </c>
      <c r="G5" s="56">
        <f t="shared" si="0"/>
        <v>76.734961974164776</v>
      </c>
      <c r="H5" s="57">
        <f t="shared" si="1"/>
        <v>7.9688257335202906</v>
      </c>
      <c r="I5" s="56">
        <f>Entrate_Uscite!O26</f>
        <v>12109813577.860001</v>
      </c>
      <c r="J5" s="58">
        <f t="shared" si="2"/>
        <v>88.999449273146169</v>
      </c>
    </row>
    <row r="6" spans="1:10" x14ac:dyDescent="0.3">
      <c r="A6" s="59" t="s">
        <v>273</v>
      </c>
      <c r="B6" s="56">
        <f>Entrate_Uscite!B29</f>
        <v>661815350.5</v>
      </c>
      <c r="C6" s="56">
        <f>Entrate_Uscite!E29</f>
        <v>754321573.04999995</v>
      </c>
      <c r="D6" s="56">
        <f>Entrate_Uscite!H29</f>
        <v>683621218.39999998</v>
      </c>
      <c r="E6" s="56">
        <f>Entrate_Uscite!K29</f>
        <v>737992217.29999995</v>
      </c>
      <c r="F6" s="56">
        <f>Entrate_Uscite!N29</f>
        <v>675763123.07000005</v>
      </c>
      <c r="G6" s="56">
        <f t="shared" si="0"/>
        <v>3.81098844728835</v>
      </c>
      <c r="H6" s="57">
        <f t="shared" si="1"/>
        <v>-8.4322155127420899</v>
      </c>
      <c r="I6" s="56">
        <f>Entrate_Uscite!O29</f>
        <v>675763123.07000005</v>
      </c>
      <c r="J6" s="58">
        <f t="shared" si="2"/>
        <v>100</v>
      </c>
    </row>
    <row r="7" spans="1:10" x14ac:dyDescent="0.3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275</v>
      </c>
      <c r="B8" s="56">
        <f>Entrate_Uscite!B31</f>
        <v>8712728.8699999992</v>
      </c>
      <c r="C8" s="56">
        <f>Entrate_Uscite!E31</f>
        <v>15567902.68</v>
      </c>
      <c r="D8" s="56">
        <f>Entrate_Uscite!H31</f>
        <v>9330514.2100000009</v>
      </c>
      <c r="E8" s="56">
        <f>Entrate_Uscite!K31</f>
        <v>8786694.5</v>
      </c>
      <c r="F8" s="56">
        <f>Entrate_Uscite!N31</f>
        <v>10109790.720000001</v>
      </c>
      <c r="G8" s="56">
        <f t="shared" si="0"/>
        <v>5.7014498606240097E-2</v>
      </c>
      <c r="H8" s="57">
        <f t="shared" si="1"/>
        <v>15.057951770145195</v>
      </c>
      <c r="I8" s="56">
        <f>Entrate_Uscite!O31</f>
        <v>6320310.3099999996</v>
      </c>
      <c r="J8" s="58">
        <f t="shared" si="2"/>
        <v>62.516727448142461</v>
      </c>
    </row>
    <row r="9" spans="1:10" x14ac:dyDescent="0.3">
      <c r="A9" s="59" t="s">
        <v>276</v>
      </c>
      <c r="B9" s="56">
        <f>Entrate_Uscite!B32</f>
        <v>19671284.5</v>
      </c>
      <c r="C9" s="56">
        <f>Entrate_Uscite!E32</f>
        <v>14409691.91</v>
      </c>
      <c r="D9" s="56">
        <f>Entrate_Uscite!H32</f>
        <v>42607744.990000002</v>
      </c>
      <c r="E9" s="56">
        <f>Entrate_Uscite!K32</f>
        <v>15042045.960000001</v>
      </c>
      <c r="F9" s="56">
        <f>Entrate_Uscite!N32</f>
        <v>22442722.670000002</v>
      </c>
      <c r="G9" s="56">
        <f t="shared" si="0"/>
        <v>0.12656647559059936</v>
      </c>
      <c r="H9" s="57">
        <f t="shared" si="1"/>
        <v>49.199934169061663</v>
      </c>
      <c r="I9" s="56">
        <f>Entrate_Uscite!O32</f>
        <v>15814481.1</v>
      </c>
      <c r="J9" s="58">
        <f t="shared" si="2"/>
        <v>70.465964992472991</v>
      </c>
    </row>
    <row r="10" spans="1:10" x14ac:dyDescent="0.3">
      <c r="A10" s="4" t="s">
        <v>281</v>
      </c>
      <c r="B10" s="43">
        <f>SUM(B2:B9)</f>
        <v>14465784181.51</v>
      </c>
      <c r="C10" s="43">
        <f>SUM(C2:C9)</f>
        <v>14930084052.699999</v>
      </c>
      <c r="D10" s="43">
        <f>SUM(D2:D9)</f>
        <v>14992447078.459999</v>
      </c>
      <c r="E10" s="43">
        <f>SUM(E2:E9)</f>
        <v>14471899595.269999</v>
      </c>
      <c r="F10" s="43">
        <f>SUM(F2:F9)</f>
        <v>15730055905.48</v>
      </c>
      <c r="G10" s="43">
        <f t="shared" si="0"/>
        <v>88.710169709533631</v>
      </c>
      <c r="H10" s="44">
        <f t="shared" si="1"/>
        <v>8.6937882751841187</v>
      </c>
      <c r="I10" s="43">
        <f>SUM(I2:I9)</f>
        <v>13830988341.799999</v>
      </c>
      <c r="J10" s="45">
        <f t="shared" ref="J10:J17" si="3">IF(F10&gt;0,I10/F10*100,"-")</f>
        <v>87.927140405022925</v>
      </c>
    </row>
    <row r="11" spans="1:10" x14ac:dyDescent="0.3">
      <c r="A11" s="59" t="s">
        <v>277</v>
      </c>
      <c r="B11" s="56">
        <f>Entrate_Uscite!B34</f>
        <v>43927168.619999997</v>
      </c>
      <c r="C11" s="56">
        <f>Entrate_Uscite!E34</f>
        <v>50356176.460000001</v>
      </c>
      <c r="D11" s="56">
        <f>Entrate_Uscite!H34</f>
        <v>87431384.799999997</v>
      </c>
      <c r="E11" s="56">
        <f>Entrate_Uscite!K34</f>
        <v>155026619.25</v>
      </c>
      <c r="F11" s="56">
        <f>Entrate_Uscite!N34</f>
        <v>121084975.93000001</v>
      </c>
      <c r="G11" s="56">
        <f t="shared" si="0"/>
        <v>0.68286272016890981</v>
      </c>
      <c r="H11" s="57">
        <f t="shared" si="1"/>
        <v>-21.894074375230232</v>
      </c>
      <c r="I11" s="56">
        <f>Entrate_Uscite!O34</f>
        <v>97910664.730000004</v>
      </c>
      <c r="J11" s="58">
        <f t="shared" si="3"/>
        <v>80.861117556485937</v>
      </c>
    </row>
    <row r="12" spans="1:10" x14ac:dyDescent="0.3">
      <c r="A12" s="59" t="s">
        <v>278</v>
      </c>
      <c r="B12" s="56">
        <f>Entrate_Uscite!B35</f>
        <v>514885327.48000002</v>
      </c>
      <c r="C12" s="56">
        <f>Entrate_Uscite!E35</f>
        <v>471748892.69999999</v>
      </c>
      <c r="D12" s="56">
        <f>Entrate_Uscite!H35</f>
        <v>474708808.5</v>
      </c>
      <c r="E12" s="56">
        <f>Entrate_Uscite!K35</f>
        <v>391985422.13999999</v>
      </c>
      <c r="F12" s="56">
        <f>Entrate_Uscite!N35</f>
        <v>712097899.57000005</v>
      </c>
      <c r="G12" s="56">
        <f t="shared" si="0"/>
        <v>4.0158996191901659</v>
      </c>
      <c r="H12" s="57">
        <f t="shared" si="1"/>
        <v>81.664383252413387</v>
      </c>
      <c r="I12" s="56">
        <f>Entrate_Uscite!O35</f>
        <v>311721916.08999997</v>
      </c>
      <c r="J12" s="58">
        <f t="shared" si="3"/>
        <v>43.775148933627399</v>
      </c>
    </row>
    <row r="13" spans="1:10" x14ac:dyDescent="0.3">
      <c r="A13" s="59" t="s">
        <v>279</v>
      </c>
      <c r="B13" s="56">
        <f>Entrate_Uscite!B36</f>
        <v>12600000</v>
      </c>
      <c r="C13" s="56">
        <f>Entrate_Uscite!E36</f>
        <v>0</v>
      </c>
      <c r="D13" s="56">
        <f>Entrate_Uscite!H36</f>
        <v>0</v>
      </c>
      <c r="E13" s="56">
        <f>Entrate_Uscite!K36</f>
        <v>0</v>
      </c>
      <c r="F13" s="56">
        <f>Entrate_Uscite!N36</f>
        <v>0</v>
      </c>
      <c r="G13" s="56">
        <f t="shared" si="0"/>
        <v>0</v>
      </c>
      <c r="H13" s="57" t="str">
        <f t="shared" si="1"/>
        <v>-</v>
      </c>
      <c r="I13" s="56">
        <f>Entrate_Uscite!O36</f>
        <v>0</v>
      </c>
      <c r="J13" s="58" t="str">
        <f t="shared" si="3"/>
        <v>-</v>
      </c>
    </row>
    <row r="14" spans="1:10" x14ac:dyDescent="0.3">
      <c r="A14" s="59" t="s">
        <v>280</v>
      </c>
      <c r="B14" s="56">
        <f>Entrate_Uscite!B37</f>
        <v>23727.78</v>
      </c>
      <c r="C14" s="56">
        <f>Entrate_Uscite!E37</f>
        <v>0</v>
      </c>
      <c r="D14" s="56">
        <f>Entrate_Uscite!H37</f>
        <v>612504.25</v>
      </c>
      <c r="E14" s="56">
        <f>Entrate_Uscite!K37</f>
        <v>607093.35</v>
      </c>
      <c r="F14" s="56">
        <f>Entrate_Uscite!N37</f>
        <v>142329.14000000001</v>
      </c>
      <c r="G14" s="56">
        <f t="shared" si="0"/>
        <v>8.0266988495656538E-4</v>
      </c>
      <c r="H14" s="109">
        <f t="shared" si="1"/>
        <v>-76.555641731209874</v>
      </c>
      <c r="I14" s="56">
        <f>Entrate_Uscite!O37</f>
        <v>0</v>
      </c>
      <c r="J14" s="58">
        <f t="shared" si="3"/>
        <v>0</v>
      </c>
    </row>
    <row r="15" spans="1:10" x14ac:dyDescent="0.3">
      <c r="A15" s="4" t="s">
        <v>282</v>
      </c>
      <c r="B15" s="46">
        <f>SUM(B11:B14)</f>
        <v>571436223.88</v>
      </c>
      <c r="C15" s="46">
        <f>SUM(C11:C14)</f>
        <v>522105069.15999997</v>
      </c>
      <c r="D15" s="46">
        <f>SUM(D11:D14)</f>
        <v>562752697.54999995</v>
      </c>
      <c r="E15" s="46">
        <f>SUM(E11:E14)</f>
        <v>547619134.74000001</v>
      </c>
      <c r="F15" s="46">
        <f>SUM(F11:F14)</f>
        <v>833325204.63999999</v>
      </c>
      <c r="G15" s="46">
        <f t="shared" si="0"/>
        <v>4.6995650092440311</v>
      </c>
      <c r="H15" s="44">
        <f t="shared" si="1"/>
        <v>52.172404464217323</v>
      </c>
      <c r="I15" s="46">
        <f>SUM(I11:I14)</f>
        <v>409632580.81999999</v>
      </c>
      <c r="J15" s="45">
        <f t="shared" si="3"/>
        <v>49.15638919105573</v>
      </c>
    </row>
    <row r="16" spans="1:10" x14ac:dyDescent="0.3">
      <c r="A16" s="59" t="s">
        <v>283</v>
      </c>
      <c r="B16" s="56">
        <f>Entrate_Uscite!B38</f>
        <v>20000000</v>
      </c>
      <c r="C16" s="56">
        <f>Entrate_Uscite!E38</f>
        <v>20000000</v>
      </c>
      <c r="D16" s="56">
        <f>Entrate_Uscite!H38</f>
        <v>3050871.83</v>
      </c>
      <c r="E16" s="56">
        <f>Entrate_Uscite!K38</f>
        <v>0</v>
      </c>
      <c r="F16" s="56">
        <f>Entrate_Uscite!N38</f>
        <v>200000</v>
      </c>
      <c r="G16" s="56">
        <f t="shared" si="0"/>
        <v>1.1279066043068415E-3</v>
      </c>
      <c r="H16" s="57" t="str">
        <f t="shared" si="1"/>
        <v>-</v>
      </c>
      <c r="I16" s="56">
        <f>Entrate_Uscite!O38</f>
        <v>0</v>
      </c>
      <c r="J16" s="58">
        <f t="shared" si="3"/>
        <v>0</v>
      </c>
    </row>
    <row r="17" spans="1:10" x14ac:dyDescent="0.3">
      <c r="A17" s="59" t="s">
        <v>284</v>
      </c>
      <c r="B17" s="56">
        <f>Entrate_Uscite!B39</f>
        <v>108693.75999999999</v>
      </c>
      <c r="C17" s="56">
        <f>Entrate_Uscite!E39</f>
        <v>63414848.530000001</v>
      </c>
      <c r="D17" s="56">
        <f>Entrate_Uscite!H39</f>
        <v>26562517.059999999</v>
      </c>
      <c r="E17" s="56">
        <f>Entrate_Uscite!K39</f>
        <v>63790882.460000001</v>
      </c>
      <c r="F17" s="56">
        <f>Entrate_Uscite!N39</f>
        <v>26670415.940000001</v>
      </c>
      <c r="G17" s="56">
        <f t="shared" si="0"/>
        <v>0.15040869139168231</v>
      </c>
      <c r="H17" s="57">
        <f t="shared" si="1"/>
        <v>-58.190865353330615</v>
      </c>
      <c r="I17" s="56">
        <f>Entrate_Uscite!O39</f>
        <v>26670415.940000001</v>
      </c>
      <c r="J17" s="58">
        <f t="shared" si="3"/>
        <v>100</v>
      </c>
    </row>
    <row r="18" spans="1:10" x14ac:dyDescent="0.3">
      <c r="A18" s="59" t="s">
        <v>285</v>
      </c>
      <c r="B18" s="56">
        <f>Entrate_Uscite!B40</f>
        <v>1250000</v>
      </c>
      <c r="C18" s="56">
        <f>Entrate_Uscite!E40</f>
        <v>473684.21</v>
      </c>
      <c r="D18" s="56">
        <f>Entrate_Uscite!H40</f>
        <v>450000</v>
      </c>
      <c r="E18" s="56">
        <f>Entrate_Uscite!K40</f>
        <v>0</v>
      </c>
      <c r="F18" s="56">
        <f>Entrate_Uscite!N40</f>
        <v>0</v>
      </c>
      <c r="G18" s="56">
        <f t="shared" si="0"/>
        <v>0</v>
      </c>
      <c r="H18" s="57" t="str">
        <f t="shared" si="1"/>
        <v>-</v>
      </c>
      <c r="I18" s="56">
        <f>Entrate_Uscite!O40</f>
        <v>0</v>
      </c>
      <c r="J18" s="58" t="str">
        <f t="shared" ref="J18:J26" si="4">IF(F18&gt;0,I18/F18*100,"-")</f>
        <v>-</v>
      </c>
    </row>
    <row r="19" spans="1:10" x14ac:dyDescent="0.3">
      <c r="A19" s="59" t="s">
        <v>286</v>
      </c>
      <c r="B19" s="56">
        <f>Entrate_Uscite!B41</f>
        <v>0</v>
      </c>
      <c r="C19" s="56">
        <f>Entrate_Uscite!E41</f>
        <v>0</v>
      </c>
      <c r="D19" s="56">
        <f>Entrate_Uscite!H41</f>
        <v>0</v>
      </c>
      <c r="E19" s="56">
        <f>Entrate_Uscite!K41</f>
        <v>0</v>
      </c>
      <c r="F19" s="56">
        <f>Entrate_Uscite!N41</f>
        <v>0</v>
      </c>
      <c r="G19" s="56">
        <f t="shared" si="0"/>
        <v>0</v>
      </c>
      <c r="H19" s="57" t="str">
        <f t="shared" si="1"/>
        <v>-</v>
      </c>
      <c r="I19" s="56">
        <f>Entrate_Uscite!O41</f>
        <v>0</v>
      </c>
      <c r="J19" s="58" t="str">
        <f t="shared" si="4"/>
        <v>-</v>
      </c>
    </row>
    <row r="20" spans="1:10" x14ac:dyDescent="0.3">
      <c r="A20" s="4" t="s">
        <v>287</v>
      </c>
      <c r="B20" s="43">
        <f>SUM(B16:B19)</f>
        <v>21358693.760000002</v>
      </c>
      <c r="C20" s="43">
        <f>SUM(C16:C19)</f>
        <v>83888532.739999995</v>
      </c>
      <c r="D20" s="43">
        <f>SUM(D16:D19)</f>
        <v>30063388.890000001</v>
      </c>
      <c r="E20" s="43">
        <f>SUM(E16:E19)</f>
        <v>63790882.460000001</v>
      </c>
      <c r="F20" s="43">
        <f>SUM(F16:F19)</f>
        <v>26870415.940000001</v>
      </c>
      <c r="G20" s="43">
        <f t="shared" si="0"/>
        <v>0.15153659799598915</v>
      </c>
      <c r="H20" s="44">
        <f t="shared" si="1"/>
        <v>-57.877340924309891</v>
      </c>
      <c r="I20" s="43">
        <f>SUM(I16:I19)</f>
        <v>26670415.940000001</v>
      </c>
      <c r="J20" s="40">
        <f t="shared" si="4"/>
        <v>99.255686996261659</v>
      </c>
    </row>
    <row r="21" spans="1:10" x14ac:dyDescent="0.3">
      <c r="A21" s="47" t="s">
        <v>345</v>
      </c>
      <c r="B21" s="48">
        <f>B10+B15+B20</f>
        <v>15058579099.15</v>
      </c>
      <c r="C21" s="48">
        <f>C10+C15+C20</f>
        <v>15536077654.599998</v>
      </c>
      <c r="D21" s="48">
        <f>D10+D15+D20</f>
        <v>15585263164.899998</v>
      </c>
      <c r="E21" s="48">
        <f>E10+E15+E20</f>
        <v>15083309612.469997</v>
      </c>
      <c r="F21" s="48">
        <f>F10+F15+F20</f>
        <v>16590251526.059999</v>
      </c>
      <c r="G21" s="48">
        <f>F21/F$31*100</f>
        <v>93.561271316773656</v>
      </c>
      <c r="H21" s="49">
        <f t="shared" si="1"/>
        <v>9.9907908297801669</v>
      </c>
      <c r="I21" s="48">
        <f>I10+I15+I20</f>
        <v>14267291338.559999</v>
      </c>
      <c r="J21" s="50">
        <f>IF(F21&gt;0,I21/F21*100,"-")</f>
        <v>85.99804117586109</v>
      </c>
    </row>
    <row r="22" spans="1:10" x14ac:dyDescent="0.3">
      <c r="A22" s="59" t="s">
        <v>288</v>
      </c>
      <c r="B22" s="60">
        <f>Entrate_Uscite!B42</f>
        <v>347388560.13999999</v>
      </c>
      <c r="C22" s="60">
        <f>Entrate_Uscite!E42</f>
        <v>695353070.63999999</v>
      </c>
      <c r="D22" s="60">
        <f>Entrate_Uscite!H42</f>
        <v>44477720.350000001</v>
      </c>
      <c r="E22" s="60">
        <f>Entrate_Uscite!K42</f>
        <v>149654487.12</v>
      </c>
      <c r="F22" s="60">
        <f>Entrate_Uscite!N42</f>
        <v>111654108.54000001</v>
      </c>
      <c r="G22" s="60">
        <f t="shared" si="0"/>
        <v>0.62967703210129466</v>
      </c>
      <c r="H22" s="61">
        <f t="shared" si="1"/>
        <v>-25.392074311496927</v>
      </c>
      <c r="I22" s="60">
        <f>Entrate_Uscite!O42</f>
        <v>111654108.54000001</v>
      </c>
      <c r="J22" s="58">
        <f t="shared" si="4"/>
        <v>100</v>
      </c>
    </row>
    <row r="23" spans="1:10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290</v>
      </c>
      <c r="B24" s="60">
        <f>Entrate_Uscite!B44</f>
        <v>475174263.44</v>
      </c>
      <c r="C24" s="60">
        <f>Entrate_Uscite!E44</f>
        <v>276250851.27999997</v>
      </c>
      <c r="D24" s="60">
        <f>Entrate_Uscite!H44</f>
        <v>302493887.76999998</v>
      </c>
      <c r="E24" s="60">
        <f>Entrate_Uscite!K44</f>
        <v>182466522.27999997</v>
      </c>
      <c r="F24" s="60">
        <f>Entrate_Uscite!N44</f>
        <v>1030058983.4200001</v>
      </c>
      <c r="G24" s="60">
        <f t="shared" si="0"/>
        <v>5.8090516511250474</v>
      </c>
      <c r="H24" s="61">
        <f t="shared" si="1"/>
        <v>464.51943652400291</v>
      </c>
      <c r="I24" s="60">
        <f>Entrate_Uscite!O44</f>
        <v>1030058983.4200001</v>
      </c>
      <c r="J24" s="58">
        <f t="shared" si="4"/>
        <v>100</v>
      </c>
    </row>
    <row r="25" spans="1:10" x14ac:dyDescent="0.3">
      <c r="A25" s="59" t="s">
        <v>291</v>
      </c>
      <c r="B25" s="60">
        <f>Entrate_Uscite!B45</f>
        <v>0</v>
      </c>
      <c r="C25" s="60">
        <f>Entrate_Uscite!E45</f>
        <v>5531876.7000000002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293</v>
      </c>
      <c r="B27" s="43">
        <f>SUM(B22:B26)</f>
        <v>822562823.57999992</v>
      </c>
      <c r="C27" s="43">
        <f>SUM(C22:C26)</f>
        <v>977135798.62</v>
      </c>
      <c r="D27" s="43">
        <f>SUM(D22:D26)</f>
        <v>346971608.12</v>
      </c>
      <c r="E27" s="43">
        <f>SUM(E22:E26)</f>
        <v>332121009.39999998</v>
      </c>
      <c r="F27" s="43">
        <f>SUM(F22:F26)</f>
        <v>1141713091.96</v>
      </c>
      <c r="G27" s="43">
        <f t="shared" si="0"/>
        <v>6.4387286832263424</v>
      </c>
      <c r="H27" s="44">
        <f t="shared" si="1"/>
        <v>243.7641882465025</v>
      </c>
      <c r="I27" s="43">
        <f>SUM(I22:I26)</f>
        <v>1141713091.96</v>
      </c>
      <c r="J27" s="45">
        <f>IF(F27&gt;0,I27/F27*100,"-")</f>
        <v>100</v>
      </c>
    </row>
    <row r="28" spans="1:10" x14ac:dyDescent="0.3">
      <c r="A28" s="4" t="s">
        <v>294</v>
      </c>
      <c r="B28" s="43">
        <f>Entrate_Uscite!B54</f>
        <v>2282528455.46</v>
      </c>
      <c r="C28" s="43">
        <f>Entrate_Uscite!E54</f>
        <v>1543859429.5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295</v>
      </c>
      <c r="B29" s="43">
        <f>Entrate_Uscite!B55</f>
        <v>6943363697.1899996</v>
      </c>
      <c r="C29" s="43">
        <f>Entrate_Uscite!E55</f>
        <v>5382731560.4200001</v>
      </c>
      <c r="D29" s="43">
        <f>Entrate_Uscite!H55</f>
        <v>4585169724.1000004</v>
      </c>
      <c r="E29" s="43">
        <f>Entrate_Uscite!K55</f>
        <v>3912770292.8099999</v>
      </c>
      <c r="F29" s="43">
        <f>Entrate_Uscite!N55</f>
        <v>3931659136.4000001</v>
      </c>
      <c r="G29" s="43"/>
      <c r="H29" s="44">
        <f t="shared" si="1"/>
        <v>0.48274859438362228</v>
      </c>
      <c r="I29" s="43">
        <f>Entrate_Uscite!O55</f>
        <v>3487878607.0100002</v>
      </c>
      <c r="J29" s="45">
        <f>IF(F29&gt;0,I29/F29*100,"-")</f>
        <v>88.712639778931987</v>
      </c>
    </row>
    <row r="30" spans="1:10" x14ac:dyDescent="0.3">
      <c r="A30" s="47" t="s">
        <v>68</v>
      </c>
      <c r="B30" s="48">
        <f>B10+B15+B20+B27+B28+B29</f>
        <v>25107034075.379997</v>
      </c>
      <c r="C30" s="48">
        <f>C10+C15+C20+C27+C28+C29</f>
        <v>23439804443.139999</v>
      </c>
      <c r="D30" s="48">
        <f>D10+D15+D20+D27+D28+D29</f>
        <v>20517404497.119999</v>
      </c>
      <c r="E30" s="48">
        <f>E10+E15+E20+E27+E28+E29</f>
        <v>19328200914.679996</v>
      </c>
      <c r="F30" s="48">
        <f>F10+F15+F20+F27+F28+F29</f>
        <v>21663623754.420002</v>
      </c>
      <c r="G30" s="48"/>
      <c r="H30" s="49">
        <f t="shared" si="1"/>
        <v>12.082980977118368</v>
      </c>
      <c r="I30" s="48">
        <f>I10+I15+I20+I27+I28+I29</f>
        <v>18896883037.529999</v>
      </c>
      <c r="J30" s="50">
        <f>IF(F30&gt;0,I30/F30*100,"-")</f>
        <v>87.228633822974757</v>
      </c>
    </row>
    <row r="31" spans="1:10" x14ac:dyDescent="0.3">
      <c r="A31" s="38" t="s">
        <v>69</v>
      </c>
      <c r="B31" s="51">
        <f>B30-B29</f>
        <v>18163670378.189999</v>
      </c>
      <c r="C31" s="51">
        <f>C30-C29</f>
        <v>18057072882.720001</v>
      </c>
      <c r="D31" s="51">
        <f>D30-D29</f>
        <v>15932234773.019999</v>
      </c>
      <c r="E31" s="51">
        <f>E30-E29</f>
        <v>15415430621.869997</v>
      </c>
      <c r="F31" s="51">
        <f>F30-F29</f>
        <v>17731964618.02</v>
      </c>
      <c r="G31" s="51">
        <f t="shared" si="0"/>
        <v>100</v>
      </c>
      <c r="H31" s="52">
        <f t="shared" si="1"/>
        <v>15.027371294211633</v>
      </c>
      <c r="I31" s="51">
        <f>I30-I29</f>
        <v>15409004430.519999</v>
      </c>
      <c r="J31" s="53">
        <f>IF(F31&gt;0,I31/F31*100,"-")</f>
        <v>86.899589314884437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B1" sqref="B1:H1048576"/>
    </sheetView>
  </sheetViews>
  <sheetFormatPr defaultRowHeight="14.4" x14ac:dyDescent="0.3"/>
  <cols>
    <col min="1" max="1" width="43.21875" customWidth="1"/>
    <col min="2" max="2" width="13.21875" bestFit="1" customWidth="1"/>
    <col min="3" max="3" width="12.21875" bestFit="1" customWidth="1"/>
    <col min="4" max="4" width="13.21875" bestFit="1" customWidth="1"/>
    <col min="5" max="8" width="12.21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  <c r="H1" s="42" t="s">
        <v>336</v>
      </c>
    </row>
    <row r="2" spans="1:8" x14ac:dyDescent="0.3">
      <c r="A2" s="62" t="s">
        <v>297</v>
      </c>
      <c r="B2" s="64">
        <f>Entrate_Uscite!B59</f>
        <v>843365614.87999916</v>
      </c>
      <c r="C2" s="64">
        <f>Entrate_Uscite!E59</f>
        <v>565293919.54000282</v>
      </c>
      <c r="D2" s="64">
        <f>Entrate_Uscite!H59</f>
        <v>768338419.00000191</v>
      </c>
      <c r="E2" s="64">
        <f>Entrate_Uscite!K59</f>
        <v>731740473.55000114</v>
      </c>
      <c r="F2" s="64">
        <f>Entrate_Uscite!N59</f>
        <v>665249123.77999878</v>
      </c>
      <c r="G2" s="64">
        <f>F2-E2</f>
        <v>-66491349.770002365</v>
      </c>
      <c r="H2" s="64">
        <f>Entrate_Uscite!O59</f>
        <v>942848106.81999969</v>
      </c>
    </row>
    <row r="3" spans="1:8" x14ac:dyDescent="0.3">
      <c r="A3" s="62" t="s">
        <v>72</v>
      </c>
      <c r="B3" s="65">
        <f>Entrate_Uscite!B60</f>
        <v>-281282539.82999998</v>
      </c>
      <c r="C3" s="65">
        <f>Entrate_Uscite!E60</f>
        <v>-343657702.83999997</v>
      </c>
      <c r="D3" s="65">
        <f>Entrate_Uscite!H60</f>
        <v>-323925628.25</v>
      </c>
      <c r="E3" s="65">
        <f>Entrate_Uscite!K60</f>
        <v>-352826257.12</v>
      </c>
      <c r="F3" s="65">
        <f>Entrate_Uscite!N60</f>
        <v>-524544950.69</v>
      </c>
      <c r="G3" s="64">
        <f t="shared" ref="G3:G6" si="0">F3-E3</f>
        <v>-171718693.56999999</v>
      </c>
      <c r="H3" s="65">
        <f>Entrate_Uscite!O60</f>
        <v>-332040971.15999997</v>
      </c>
    </row>
    <row r="4" spans="1:8" x14ac:dyDescent="0.3">
      <c r="A4" s="62" t="s">
        <v>300</v>
      </c>
      <c r="B4" s="65">
        <f>Entrate_Uscite!B16-Entrate_Uscite!B52</f>
        <v>40310927</v>
      </c>
      <c r="C4" s="65">
        <f>Entrate_Uscite!E16-Entrate_Uscite!E52</f>
        <v>232298409.81</v>
      </c>
      <c r="D4" s="65">
        <f>Entrate_Uscite!H16-Entrate_Uscite!H52</f>
        <v>-57094.680000003427</v>
      </c>
      <c r="E4" s="65">
        <f>Entrate_Uscite!K16-Entrate_Uscite!K52</f>
        <v>0</v>
      </c>
      <c r="F4" s="65">
        <f>Entrate_Uscite!N16-Entrate_Uscite!N52</f>
        <v>-21842814.960000001</v>
      </c>
      <c r="G4" s="64">
        <f t="shared" si="0"/>
        <v>-21842814.960000001</v>
      </c>
      <c r="H4" s="65">
        <f>Entrate_Uscite!O16-Entrate_Uscite!O52</f>
        <v>-26667439.75</v>
      </c>
    </row>
    <row r="5" spans="1:8" x14ac:dyDescent="0.3">
      <c r="A5" s="47" t="s">
        <v>298</v>
      </c>
      <c r="B5" s="66">
        <f>SUM(Entrate_Uscite!B14:B16)-SUM(Entrate_Uscite!B50:B52)</f>
        <v>602394002.04999924</v>
      </c>
      <c r="C5" s="66">
        <f>SUM(Entrate_Uscite!E14:E16)-SUM(Entrate_Uscite!E50:E52)</f>
        <v>453934626.51000214</v>
      </c>
      <c r="D5" s="66">
        <f>SUM(Entrate_Uscite!H14:H16)-SUM(Entrate_Uscite!H50:H52)</f>
        <v>444355696.0700016</v>
      </c>
      <c r="E5" s="66">
        <f>SUM(Entrate_Uscite!K14:K16)-SUM(Entrate_Uscite!K50:K52)</f>
        <v>378914216.43000221</v>
      </c>
      <c r="F5" s="66">
        <f>SUM(Entrate_Uscite!N14:N16)-SUM(Entrate_Uscite!N50:N52)</f>
        <v>118861358.12999916</v>
      </c>
      <c r="G5" s="66">
        <f t="shared" si="0"/>
        <v>-260052858.30000305</v>
      </c>
      <c r="H5" s="66">
        <f>SUM(Entrate_Uscite!O14:O16)-SUM(Entrate_Uscite!O50:O52)</f>
        <v>584139695.90999985</v>
      </c>
    </row>
    <row r="6" spans="1:8" x14ac:dyDescent="0.3">
      <c r="A6" s="38" t="s">
        <v>299</v>
      </c>
      <c r="B6" s="67">
        <f>Entrate_Uscite!B58</f>
        <v>1288535169.6199989</v>
      </c>
      <c r="C6" s="67">
        <f>Entrate_Uscite!E58</f>
        <v>695870550.59999847</v>
      </c>
      <c r="D6" s="67">
        <f>Entrate_Uscite!H58</f>
        <v>1151813961.3100014</v>
      </c>
      <c r="E6" s="67">
        <f>Entrate_Uscite!K58</f>
        <v>220247549.70000458</v>
      </c>
      <c r="F6" s="67">
        <f>Entrate_Uscite!N58</f>
        <v>224475571.23999786</v>
      </c>
      <c r="G6" s="67">
        <f t="shared" si="0"/>
        <v>4228021.5399932861</v>
      </c>
      <c r="H6" s="67">
        <f>Entrate_Uscite!O58</f>
        <v>689753909.02000237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activeCell="H20" sqref="H20"/>
    </sheetView>
  </sheetViews>
  <sheetFormatPr defaultRowHeight="14.4" x14ac:dyDescent="0.3"/>
  <cols>
    <col min="1" max="1" width="36.44140625" bestFit="1" customWidth="1"/>
    <col min="2" max="2" width="13.5546875" bestFit="1" customWidth="1"/>
    <col min="3" max="4" width="14.5546875" bestFit="1" customWidth="1"/>
    <col min="5" max="8" width="13.5546875" bestFit="1" customWidth="1"/>
    <col min="9" max="9" width="12.6640625" bestFit="1" customWidth="1"/>
    <col min="10" max="10" width="13.5546875" bestFit="1" customWidth="1"/>
    <col min="11" max="11" width="10" bestFit="1" customWidth="1"/>
  </cols>
  <sheetData>
    <row r="1" spans="1:10" x14ac:dyDescent="0.3">
      <c r="A1" s="41"/>
      <c r="B1" s="96">
        <v>2014</v>
      </c>
      <c r="C1" s="96">
        <v>2015</v>
      </c>
      <c r="D1" s="96">
        <v>2016</v>
      </c>
      <c r="E1" s="96">
        <v>2017</v>
      </c>
      <c r="F1" s="69">
        <v>2018</v>
      </c>
      <c r="G1" s="96">
        <v>2019</v>
      </c>
      <c r="H1" s="96">
        <v>2020</v>
      </c>
    </row>
    <row r="2" spans="1:10" x14ac:dyDescent="0.3">
      <c r="A2" t="s">
        <v>5</v>
      </c>
      <c r="B2" s="1">
        <v>53928645.592630029</v>
      </c>
      <c r="C2" s="1">
        <v>827848853.79262698</v>
      </c>
      <c r="D2" s="1">
        <v>567701417.00262439</v>
      </c>
      <c r="E2" s="1">
        <v>767354767.54262769</v>
      </c>
      <c r="F2" s="1">
        <v>827914131.08262825</v>
      </c>
      <c r="G2" s="1">
        <v>1394932837.0226254</v>
      </c>
      <c r="H2" s="1">
        <v>2402572366.332623</v>
      </c>
    </row>
    <row r="3" spans="1:10" x14ac:dyDescent="0.3">
      <c r="A3" t="s">
        <v>6</v>
      </c>
      <c r="B3" s="1">
        <v>3694480181.8300009</v>
      </c>
      <c r="C3" s="1">
        <v>4186554677.8600011</v>
      </c>
      <c r="D3" s="1">
        <v>3711099649.250001</v>
      </c>
      <c r="E3" s="1">
        <v>4087641951.2700014</v>
      </c>
      <c r="F3" s="1">
        <v>4155899547.670001</v>
      </c>
      <c r="G3" s="1">
        <v>4391647549.920001</v>
      </c>
      <c r="H3" s="1">
        <v>3787921593.7900009</v>
      </c>
    </row>
    <row r="4" spans="1:10" x14ac:dyDescent="0.3">
      <c r="A4" t="s">
        <v>7</v>
      </c>
      <c r="B4" s="1">
        <v>6576257240.6199989</v>
      </c>
      <c r="C4" s="1">
        <v>6645661554.5899982</v>
      </c>
      <c r="D4" s="1">
        <v>4599967184.5299988</v>
      </c>
      <c r="E4" s="1">
        <v>4577188422.2199984</v>
      </c>
      <c r="F4" s="1">
        <v>3553336686.829998</v>
      </c>
      <c r="G4" s="1">
        <v>4171182423.2199984</v>
      </c>
      <c r="H4" s="1">
        <v>4476711386.6099987</v>
      </c>
    </row>
    <row r="5" spans="1:10" x14ac:dyDescent="0.3">
      <c r="A5" t="s">
        <v>8</v>
      </c>
      <c r="B5" s="1">
        <v>63168987.229999997</v>
      </c>
      <c r="C5" s="1">
        <v>153412557.87</v>
      </c>
      <c r="D5" s="1">
        <v>228674345.72999999</v>
      </c>
      <c r="E5" s="1">
        <v>185287118.31999999</v>
      </c>
      <c r="F5" s="1">
        <v>237023055.36000001</v>
      </c>
      <c r="G5" s="1">
        <v>268677669.82999998</v>
      </c>
      <c r="H5" s="1">
        <v>172387778.44</v>
      </c>
    </row>
    <row r="6" spans="1:10" x14ac:dyDescent="0.3">
      <c r="A6" t="s">
        <v>356</v>
      </c>
      <c r="B6" s="1">
        <v>78206126.370000005</v>
      </c>
      <c r="C6" s="1">
        <v>243341995.63</v>
      </c>
      <c r="D6" s="1">
        <v>466520018.30000001</v>
      </c>
      <c r="E6" s="1">
        <v>542540689.41999996</v>
      </c>
      <c r="F6" s="1">
        <v>462972191.33999997</v>
      </c>
      <c r="G6" s="1">
        <v>448686978.63</v>
      </c>
      <c r="H6" s="1">
        <v>526995165.43000001</v>
      </c>
    </row>
    <row r="7" spans="1:10" x14ac:dyDescent="0.3">
      <c r="A7" s="4" t="s">
        <v>0</v>
      </c>
      <c r="B7" s="3">
        <f t="shared" ref="B7:E7" si="0">B2+B3-B4-B5-B6</f>
        <v>-2969223526.797368</v>
      </c>
      <c r="C7" s="3">
        <f t="shared" si="0"/>
        <v>-2028012576.4373703</v>
      </c>
      <c r="D7" s="3">
        <f t="shared" si="0"/>
        <v>-1016360482.3073733</v>
      </c>
      <c r="E7" s="3">
        <f t="shared" si="0"/>
        <v>-450019511.14736956</v>
      </c>
      <c r="F7" s="3">
        <f>F2+F3-F4-F5-F6</f>
        <v>730481745.22263122</v>
      </c>
      <c r="G7" s="3">
        <f>G2+G3-G4-G5-G6</f>
        <v>898033315.26262867</v>
      </c>
      <c r="H7" s="3">
        <f>H2+H3-H4-H5-H6</f>
        <v>1014399629.6426246</v>
      </c>
    </row>
    <row r="8" spans="1:10" x14ac:dyDescent="0.3">
      <c r="A8" t="s">
        <v>9</v>
      </c>
      <c r="B8" s="1">
        <v>71807574.469999999</v>
      </c>
      <c r="C8" s="1">
        <v>73991582.590000004</v>
      </c>
      <c r="D8" s="1">
        <v>68303881.920000002</v>
      </c>
      <c r="E8" s="1">
        <v>77506799.810000002</v>
      </c>
      <c r="F8" s="1">
        <v>86740920.530000001</v>
      </c>
      <c r="G8" s="1">
        <v>95318480.140000001</v>
      </c>
      <c r="H8" s="1">
        <v>165000000</v>
      </c>
    </row>
    <row r="9" spans="1:10" x14ac:dyDescent="0.3">
      <c r="A9" t="s">
        <v>350</v>
      </c>
      <c r="B9" s="1">
        <v>250000000</v>
      </c>
      <c r="C9" s="1">
        <v>462000000</v>
      </c>
      <c r="D9" s="1">
        <v>605000000</v>
      </c>
      <c r="E9" s="1">
        <v>572594696.32000005</v>
      </c>
      <c r="F9" s="1">
        <v>550007627.03999996</v>
      </c>
      <c r="G9" s="1">
        <v>531239973.13999999</v>
      </c>
      <c r="H9" s="1">
        <v>523518456.81</v>
      </c>
    </row>
    <row r="10" spans="1:10" x14ac:dyDescent="0.3">
      <c r="A10" t="s">
        <v>10</v>
      </c>
      <c r="B10" s="1">
        <v>0</v>
      </c>
      <c r="C10" s="1">
        <v>7736341383.9399996</v>
      </c>
      <c r="D10" s="1">
        <v>7547429437.1000004</v>
      </c>
      <c r="E10" s="1">
        <v>7375815084.7399998</v>
      </c>
      <c r="F10" s="1">
        <v>7375815084.7399998</v>
      </c>
      <c r="G10" s="1">
        <v>7375815084.7399998</v>
      </c>
      <c r="H10" s="1">
        <v>7375815084.7399998</v>
      </c>
    </row>
    <row r="11" spans="1:10" x14ac:dyDescent="0.3">
      <c r="A11" t="s">
        <v>11</v>
      </c>
      <c r="B11" s="1">
        <v>0</v>
      </c>
      <c r="C11" s="1">
        <v>0</v>
      </c>
      <c r="D11" s="1">
        <v>102014</v>
      </c>
      <c r="E11" s="1">
        <v>0</v>
      </c>
      <c r="F11" s="1">
        <v>7208505</v>
      </c>
      <c r="G11" s="1">
        <v>7750929</v>
      </c>
      <c r="H11" s="1">
        <v>4299664</v>
      </c>
    </row>
    <row r="12" spans="1:10" x14ac:dyDescent="0.3">
      <c r="A12" t="s">
        <v>12</v>
      </c>
      <c r="B12" s="1">
        <v>0</v>
      </c>
      <c r="C12" s="1">
        <v>0</v>
      </c>
      <c r="D12" s="1">
        <v>0</v>
      </c>
      <c r="E12" s="1">
        <v>20000000</v>
      </c>
      <c r="F12" s="1">
        <v>0</v>
      </c>
      <c r="G12" s="1">
        <v>40000000</v>
      </c>
      <c r="H12" s="1">
        <v>62726431.840000004</v>
      </c>
    </row>
    <row r="13" spans="1:10" x14ac:dyDescent="0.3">
      <c r="A13" t="s">
        <v>13</v>
      </c>
      <c r="B13" s="1">
        <v>0</v>
      </c>
      <c r="C13" s="1">
        <v>0</v>
      </c>
      <c r="D13" s="1">
        <v>25000000</v>
      </c>
      <c r="E13" s="1">
        <v>27884355.960000001</v>
      </c>
      <c r="F13" s="1">
        <v>30399895.16</v>
      </c>
      <c r="G13" s="1">
        <v>43451443.280000001</v>
      </c>
      <c r="H13" s="1">
        <v>177000000</v>
      </c>
    </row>
    <row r="14" spans="1:10" x14ac:dyDescent="0.3">
      <c r="A14" s="4" t="s">
        <v>1</v>
      </c>
      <c r="B14" s="3">
        <f t="shared" ref="B14" si="1">SUM(B8:B13)</f>
        <v>321807574.47000003</v>
      </c>
      <c r="C14" s="3">
        <f t="shared" ref="C14:E14" si="2">SUM(C8:C13)</f>
        <v>8272332966.5299997</v>
      </c>
      <c r="D14" s="3">
        <f t="shared" si="2"/>
        <v>8245835333.0200005</v>
      </c>
      <c r="E14" s="3">
        <f t="shared" si="2"/>
        <v>8073800936.8299999</v>
      </c>
      <c r="F14" s="3">
        <f>SUM(F8:F13)</f>
        <v>8050172032.4699993</v>
      </c>
      <c r="G14" s="3">
        <f>SUM(G8:G13)</f>
        <v>8093575910.2999992</v>
      </c>
      <c r="H14" s="3">
        <f>SUM(H8:H13)</f>
        <v>8308359637.3899994</v>
      </c>
      <c r="I14" s="97"/>
      <c r="J14" s="97"/>
    </row>
    <row r="15" spans="1:10" x14ac:dyDescent="0.3">
      <c r="A15" t="s">
        <v>15</v>
      </c>
      <c r="B15" s="1">
        <v>0</v>
      </c>
      <c r="C15" s="1">
        <v>0</v>
      </c>
      <c r="D15" s="1">
        <v>0</v>
      </c>
      <c r="E15" s="1">
        <v>23175750.59</v>
      </c>
      <c r="F15" s="1">
        <v>74227779.849999994</v>
      </c>
      <c r="G15" s="1">
        <v>51951793.240000002</v>
      </c>
      <c r="H15" s="1">
        <v>52701873.030000001</v>
      </c>
    </row>
    <row r="16" spans="1:10" x14ac:dyDescent="0.3">
      <c r="A16" t="s">
        <v>14</v>
      </c>
      <c r="B16" s="1">
        <v>590974307.46000004</v>
      </c>
      <c r="C16" s="1">
        <v>567193690.85000002</v>
      </c>
      <c r="D16" s="1">
        <v>472256243.22000003</v>
      </c>
      <c r="E16" s="1">
        <v>407316521.88</v>
      </c>
      <c r="F16" s="1">
        <v>430571799.63999999</v>
      </c>
      <c r="G16" s="1">
        <v>497595300.62</v>
      </c>
      <c r="H16" s="1">
        <v>492345219.30000001</v>
      </c>
    </row>
    <row r="17" spans="1:8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3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236825621.41</v>
      </c>
    </row>
    <row r="20" spans="1:8" x14ac:dyDescent="0.3">
      <c r="A20" s="4" t="s">
        <v>2</v>
      </c>
      <c r="B20" s="3">
        <f t="shared" ref="B20:E20" si="3">SUM(B15:B19)</f>
        <v>590974307.46000004</v>
      </c>
      <c r="C20" s="3">
        <f t="shared" si="3"/>
        <v>567193690.85000002</v>
      </c>
      <c r="D20" s="3">
        <f t="shared" si="3"/>
        <v>472256243.22000003</v>
      </c>
      <c r="E20" s="3">
        <f t="shared" si="3"/>
        <v>430492272.46999997</v>
      </c>
      <c r="F20" s="3">
        <f>SUM(F15:F19)</f>
        <v>504799579.49000001</v>
      </c>
      <c r="G20" s="3">
        <f>SUM(G15:G19)</f>
        <v>549547093.86000001</v>
      </c>
      <c r="H20" s="3">
        <f>SUM(H15:H19)</f>
        <v>781872713.74000001</v>
      </c>
    </row>
    <row r="21" spans="1:8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3">
      <c r="A22" s="70" t="s">
        <v>4</v>
      </c>
      <c r="B22" s="37">
        <f t="shared" ref="B22" si="4">B7-B14-B20-B21</f>
        <v>-3882005408.7273684</v>
      </c>
      <c r="C22" s="37">
        <f t="shared" ref="C22:D22" si="5">C7-C14-C20-C21</f>
        <v>-10867539233.817369</v>
      </c>
      <c r="D22" s="37">
        <f t="shared" si="5"/>
        <v>-9734452058.5473728</v>
      </c>
      <c r="E22" s="37">
        <f>E7-E14-E20-E21</f>
        <v>-8954312720.4473686</v>
      </c>
      <c r="F22" s="37">
        <f>F7-F14-F20-F21</f>
        <v>-7824489866.7373676</v>
      </c>
      <c r="G22" s="37">
        <f>G7-G14-G20-G21</f>
        <v>-7745089688.8973703</v>
      </c>
      <c r="H22" s="37">
        <f>H7-H14-H20-H21</f>
        <v>-8075832721.4873743</v>
      </c>
    </row>
    <row r="23" spans="1:8" x14ac:dyDescent="0.3">
      <c r="A23" t="s">
        <v>362</v>
      </c>
      <c r="B23" s="1">
        <v>-711269564.73000002</v>
      </c>
      <c r="C23" s="1">
        <v>-115618846.62</v>
      </c>
      <c r="D23" s="1">
        <v>-37855174.859999999</v>
      </c>
      <c r="E23" s="1">
        <v>-115708628.76000001</v>
      </c>
      <c r="F23" s="1">
        <v>-73211175.540000007</v>
      </c>
      <c r="G23" s="1">
        <v>-35994106.329999998</v>
      </c>
      <c r="H23" s="1">
        <v>-134526048.25999999</v>
      </c>
    </row>
    <row r="24" spans="1:8" x14ac:dyDescent="0.3">
      <c r="A24" t="s">
        <v>367</v>
      </c>
      <c r="B24" s="6">
        <f>B8/B3*100</f>
        <v>1.9436448684488892</v>
      </c>
      <c r="C24" s="6">
        <f t="shared" ref="C24:F24" si="6">C8/C3*100</f>
        <v>1.7673621458067648</v>
      </c>
      <c r="D24" s="6">
        <f t="shared" si="6"/>
        <v>1.8405294488334194</v>
      </c>
      <c r="E24" s="6">
        <f t="shared" si="6"/>
        <v>1.8961249721473081</v>
      </c>
      <c r="F24" s="6">
        <f t="shared" si="6"/>
        <v>2.0871755810034238</v>
      </c>
      <c r="G24" s="6">
        <f t="shared" ref="G24:H24" si="7">G8/G3*100</f>
        <v>2.1704492233612038</v>
      </c>
      <c r="H24" s="6">
        <f t="shared" si="7"/>
        <v>4.3559507744432864</v>
      </c>
    </row>
    <row r="25" spans="1:8" x14ac:dyDescent="0.3">
      <c r="A25" t="s">
        <v>357</v>
      </c>
    </row>
    <row r="52" spans="1:8" x14ac:dyDescent="0.3">
      <c r="A52" t="s">
        <v>13</v>
      </c>
      <c r="B52" s="1">
        <f>SUM(B11:B13)</f>
        <v>0</v>
      </c>
      <c r="C52" s="1">
        <f t="shared" ref="C52:F52" si="8">SUM(C11:C13)</f>
        <v>0</v>
      </c>
      <c r="D52" s="1">
        <f t="shared" si="8"/>
        <v>25102014</v>
      </c>
      <c r="E52" s="1">
        <f t="shared" si="8"/>
        <v>47884355.960000001</v>
      </c>
      <c r="F52" s="1">
        <f t="shared" si="8"/>
        <v>37608400.159999996</v>
      </c>
      <c r="G52" s="1">
        <f t="shared" ref="G52:H52" si="9">SUM(G11:G13)</f>
        <v>91202372.280000001</v>
      </c>
      <c r="H52" s="1">
        <f t="shared" si="9"/>
        <v>244026095.84</v>
      </c>
    </row>
  </sheetData>
  <conditionalFormatting sqref="D22:F22 H22">
    <cfRule type="cellIs" dxfId="75" priority="18" operator="greaterThan">
      <formula>0</formula>
    </cfRule>
  </conditionalFormatting>
  <conditionalFormatting sqref="D22:F22 H22">
    <cfRule type="cellIs" dxfId="74" priority="15" operator="greaterThan">
      <formula>0</formula>
    </cfRule>
    <cfRule type="cellIs" dxfId="73" priority="16" operator="lessThan">
      <formula>0</formula>
    </cfRule>
  </conditionalFormatting>
  <conditionalFormatting sqref="C22">
    <cfRule type="cellIs" dxfId="72" priority="9" operator="greaterThan">
      <formula>0</formula>
    </cfRule>
  </conditionalFormatting>
  <conditionalFormatting sqref="C22">
    <cfRule type="cellIs" dxfId="71" priority="7" operator="greaterThan">
      <formula>0</formula>
    </cfRule>
    <cfRule type="cellIs" dxfId="70" priority="8" operator="lessThan">
      <formula>0</formula>
    </cfRule>
  </conditionalFormatting>
  <conditionalFormatting sqref="B22">
    <cfRule type="cellIs" dxfId="69" priority="6" operator="greaterThan">
      <formula>0</formula>
    </cfRule>
  </conditionalFormatting>
  <conditionalFormatting sqref="B22">
    <cfRule type="cellIs" dxfId="68" priority="4" operator="greaterThan">
      <formula>0</formula>
    </cfRule>
    <cfRule type="cellIs" dxfId="67" priority="5" operator="lessThan">
      <formula>0</formula>
    </cfRule>
  </conditionalFormatting>
  <conditionalFormatting sqref="G22">
    <cfRule type="cellIs" dxfId="66" priority="3" operator="greaterThan">
      <formula>0</formula>
    </cfRule>
  </conditionalFormatting>
  <conditionalFormatting sqref="G22">
    <cfRule type="cellIs" dxfId="65" priority="1" operator="greaterThan">
      <formula>0</formula>
    </cfRule>
    <cfRule type="cellIs" dxfId="64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I28" sqref="I28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6" width="15.44140625" bestFit="1" customWidth="1"/>
    <col min="7" max="9" width="15.5546875" customWidth="1"/>
    <col min="10" max="10" width="12.6640625" bestFit="1" customWidth="1"/>
  </cols>
  <sheetData>
    <row r="1" spans="1:10" x14ac:dyDescent="0.3">
      <c r="C1" s="99">
        <v>2014</v>
      </c>
      <c r="D1" s="99">
        <v>2015</v>
      </c>
      <c r="E1" s="99">
        <v>2016</v>
      </c>
      <c r="F1" s="12">
        <v>2017</v>
      </c>
      <c r="G1" s="12">
        <v>2018</v>
      </c>
      <c r="H1" s="12">
        <v>2019</v>
      </c>
      <c r="I1" s="12">
        <v>2020</v>
      </c>
      <c r="J1" s="12" t="s">
        <v>265</v>
      </c>
    </row>
    <row r="2" spans="1:10" x14ac:dyDescent="0.3">
      <c r="A2" t="s">
        <v>235</v>
      </c>
      <c r="B2" s="26" t="s">
        <v>259</v>
      </c>
      <c r="C2" s="1">
        <v>12922111429.07</v>
      </c>
      <c r="D2" s="1">
        <v>13676352855.24</v>
      </c>
      <c r="E2" s="1">
        <v>13660943882.700001</v>
      </c>
      <c r="F2" s="1">
        <v>14223384602.58</v>
      </c>
      <c r="G2" s="1">
        <v>14288153337.16</v>
      </c>
      <c r="H2" s="1">
        <v>13611016815.030001</v>
      </c>
      <c r="I2" s="1">
        <v>13631812796.459999</v>
      </c>
      <c r="J2" s="1">
        <f>I2-H2</f>
        <v>20795981.429998398</v>
      </c>
    </row>
    <row r="3" spans="1:10" x14ac:dyDescent="0.3">
      <c r="A3" t="s">
        <v>236</v>
      </c>
      <c r="B3" s="26" t="s">
        <v>259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f t="shared" ref="J3:J28" si="0">I3-H3</f>
        <v>0</v>
      </c>
    </row>
    <row r="4" spans="1:10" x14ac:dyDescent="0.3">
      <c r="A4" t="s">
        <v>237</v>
      </c>
      <c r="B4" s="26" t="s">
        <v>259</v>
      </c>
      <c r="C4" s="1">
        <v>867827362.47000003</v>
      </c>
      <c r="D4" s="1">
        <v>1203868093.98</v>
      </c>
      <c r="E4" s="1">
        <v>1162536387.96</v>
      </c>
      <c r="F4" s="1">
        <v>1406779603.21</v>
      </c>
      <c r="G4" s="1">
        <v>1526979376.9400001</v>
      </c>
      <c r="H4" s="1">
        <v>1603885580.6300001</v>
      </c>
      <c r="I4" s="1">
        <v>2717749063.21</v>
      </c>
      <c r="J4" s="1">
        <f t="shared" si="0"/>
        <v>1113863482.5799999</v>
      </c>
    </row>
    <row r="5" spans="1:10" x14ac:dyDescent="0.3">
      <c r="A5" t="s">
        <v>238</v>
      </c>
      <c r="B5" s="26" t="s">
        <v>259</v>
      </c>
      <c r="C5" s="1">
        <v>23334885.73</v>
      </c>
      <c r="D5" s="1">
        <v>27520809.02</v>
      </c>
      <c r="E5" s="1">
        <v>34661294.289999999</v>
      </c>
      <c r="F5" s="1">
        <v>28319049.899999999</v>
      </c>
      <c r="G5" s="1">
        <v>51283428.829999998</v>
      </c>
      <c r="H5" s="1">
        <v>77251443.810000002</v>
      </c>
      <c r="I5" s="1">
        <v>40642557.93</v>
      </c>
      <c r="J5" s="1">
        <f t="shared" si="0"/>
        <v>-36608885.880000003</v>
      </c>
    </row>
    <row r="6" spans="1:10" x14ac:dyDescent="0.3">
      <c r="A6" t="s">
        <v>239</v>
      </c>
      <c r="B6" s="26" t="s">
        <v>259</v>
      </c>
      <c r="C6" s="1"/>
      <c r="D6" s="1"/>
      <c r="E6" s="1"/>
      <c r="F6" s="1"/>
      <c r="G6" s="1"/>
      <c r="H6" s="1"/>
      <c r="I6" s="1"/>
      <c r="J6" s="1">
        <f t="shared" si="0"/>
        <v>0</v>
      </c>
    </row>
    <row r="7" spans="1:10" x14ac:dyDescent="0.3">
      <c r="A7" t="s">
        <v>240</v>
      </c>
      <c r="B7" s="26" t="s">
        <v>259</v>
      </c>
      <c r="C7" s="1"/>
      <c r="D7" s="1"/>
      <c r="E7" s="1"/>
      <c r="F7" s="1"/>
      <c r="G7" s="1"/>
      <c r="H7" s="1"/>
      <c r="I7" s="1"/>
      <c r="J7" s="1">
        <f t="shared" si="0"/>
        <v>0</v>
      </c>
    </row>
    <row r="8" spans="1:10" x14ac:dyDescent="0.3">
      <c r="A8" t="s">
        <v>241</v>
      </c>
      <c r="B8" s="26" t="s">
        <v>259</v>
      </c>
      <c r="C8" s="1"/>
      <c r="D8" s="1"/>
      <c r="E8" s="1"/>
      <c r="F8" s="1"/>
      <c r="G8" s="1"/>
      <c r="H8" s="1"/>
      <c r="I8" s="1"/>
      <c r="J8" s="1">
        <f t="shared" si="0"/>
        <v>0</v>
      </c>
    </row>
    <row r="9" spans="1:10" x14ac:dyDescent="0.3">
      <c r="A9" s="32" t="s">
        <v>242</v>
      </c>
      <c r="B9" s="33" t="s">
        <v>259</v>
      </c>
      <c r="C9" s="34">
        <v>148624539.63</v>
      </c>
      <c r="D9" s="34">
        <v>79262925.450000003</v>
      </c>
      <c r="E9" s="34">
        <v>364458706.11000001</v>
      </c>
      <c r="F9" s="34">
        <v>128931552.83</v>
      </c>
      <c r="G9" s="34">
        <v>72654608.269999996</v>
      </c>
      <c r="H9" s="34">
        <v>69478935.549999997</v>
      </c>
      <c r="I9" s="34">
        <v>200434806.25</v>
      </c>
      <c r="J9" s="1">
        <f t="shared" si="0"/>
        <v>130955870.7</v>
      </c>
    </row>
    <row r="10" spans="1:10" x14ac:dyDescent="0.3">
      <c r="A10" s="35" t="s">
        <v>263</v>
      </c>
      <c r="B10" s="36" t="s">
        <v>259</v>
      </c>
      <c r="C10" s="94">
        <f t="shared" ref="C10" si="1">SUM(C2:C9)</f>
        <v>13961898216.899998</v>
      </c>
      <c r="D10" s="94">
        <f t="shared" ref="D10" si="2">SUM(D2:D9)</f>
        <v>14987004683.690001</v>
      </c>
      <c r="E10" s="94">
        <f t="shared" ref="E10" si="3">SUM(E2:E9)</f>
        <v>15222600271.060001</v>
      </c>
      <c r="F10" s="94">
        <f t="shared" ref="F10:G10" si="4">SUM(F2:F9)</f>
        <v>15787414808.52</v>
      </c>
      <c r="G10" s="94">
        <f t="shared" si="4"/>
        <v>15939070751.200001</v>
      </c>
      <c r="H10" s="94">
        <f t="shared" ref="H10:I10" si="5">SUM(H2:H9)</f>
        <v>15361632775.019999</v>
      </c>
      <c r="I10" s="94">
        <f t="shared" si="5"/>
        <v>16590639223.849998</v>
      </c>
      <c r="J10" s="11">
        <f t="shared" si="0"/>
        <v>1229006448.8299999</v>
      </c>
    </row>
    <row r="11" spans="1:10" x14ac:dyDescent="0.3">
      <c r="A11" t="s">
        <v>243</v>
      </c>
      <c r="B11" s="26" t="s">
        <v>260</v>
      </c>
      <c r="C11" s="1">
        <v>6004961.5199999996</v>
      </c>
      <c r="D11" s="1">
        <v>5108094.55</v>
      </c>
      <c r="E11" s="1">
        <v>5675155.0199999996</v>
      </c>
      <c r="F11" s="1">
        <v>5741433.5</v>
      </c>
      <c r="G11" s="1">
        <v>4759618.74</v>
      </c>
      <c r="H11" s="1">
        <v>5312777.34</v>
      </c>
      <c r="I11" s="1">
        <v>5622730.2599999998</v>
      </c>
      <c r="J11" s="1">
        <f t="shared" si="0"/>
        <v>309952.91999999993</v>
      </c>
    </row>
    <row r="12" spans="1:10" x14ac:dyDescent="0.3">
      <c r="A12" t="s">
        <v>244</v>
      </c>
      <c r="B12" s="26" t="s">
        <v>260</v>
      </c>
      <c r="C12" s="1">
        <v>1419830339.1400001</v>
      </c>
      <c r="D12" s="1">
        <v>850848421.64999998</v>
      </c>
      <c r="E12" s="1">
        <v>879352583.25</v>
      </c>
      <c r="F12" s="1">
        <v>805515548.98000002</v>
      </c>
      <c r="G12" s="1">
        <v>829342861.52999997</v>
      </c>
      <c r="H12" s="1">
        <v>811983794.91999996</v>
      </c>
      <c r="I12" s="1">
        <v>1082999447.9000001</v>
      </c>
      <c r="J12" s="1">
        <f t="shared" si="0"/>
        <v>271015652.98000014</v>
      </c>
    </row>
    <row r="13" spans="1:10" x14ac:dyDescent="0.3">
      <c r="A13" t="s">
        <v>245</v>
      </c>
      <c r="B13" s="26" t="s">
        <v>260</v>
      </c>
      <c r="C13" s="1">
        <v>17824395.84</v>
      </c>
      <c r="D13" s="1">
        <v>19649748.420000002</v>
      </c>
      <c r="E13" s="1">
        <v>19027988.579999998</v>
      </c>
      <c r="F13" s="1">
        <v>17802175.850000001</v>
      </c>
      <c r="G13" s="1">
        <v>15930374.779999999</v>
      </c>
      <c r="H13" s="1">
        <v>15487205.109999999</v>
      </c>
      <c r="I13" s="1">
        <v>13674479.449999999</v>
      </c>
      <c r="J13" s="1">
        <f t="shared" si="0"/>
        <v>-1812725.6600000001</v>
      </c>
    </row>
    <row r="14" spans="1:10" x14ac:dyDescent="0.3">
      <c r="A14" t="s">
        <v>246</v>
      </c>
      <c r="B14" s="26" t="s">
        <v>260</v>
      </c>
      <c r="C14" s="1">
        <v>12905647119.26</v>
      </c>
      <c r="D14" s="1">
        <v>12673856132.950001</v>
      </c>
      <c r="E14" s="1">
        <v>12996705854.049999</v>
      </c>
      <c r="F14" s="1">
        <v>13445373205.719999</v>
      </c>
      <c r="G14" s="1">
        <v>13532147630.309999</v>
      </c>
      <c r="H14" s="1">
        <v>12946664303.34</v>
      </c>
      <c r="I14" s="1">
        <v>14283755373.889999</v>
      </c>
      <c r="J14" s="1">
        <f t="shared" si="0"/>
        <v>1337091070.5499992</v>
      </c>
    </row>
    <row r="15" spans="1:10" x14ac:dyDescent="0.3">
      <c r="A15" t="s">
        <v>247</v>
      </c>
      <c r="B15" s="26" t="s">
        <v>260</v>
      </c>
      <c r="C15" s="1">
        <v>226402670.46000001</v>
      </c>
      <c r="D15" s="1">
        <v>213077531.91999999</v>
      </c>
      <c r="E15" s="1">
        <v>240907471.59999999</v>
      </c>
      <c r="F15" s="1">
        <v>229714476.71000001</v>
      </c>
      <c r="G15" s="1">
        <v>251321174.13999999</v>
      </c>
      <c r="H15" s="1">
        <v>256607472.12</v>
      </c>
      <c r="I15" s="1">
        <v>294727083.48000002</v>
      </c>
      <c r="J15" s="1">
        <f t="shared" si="0"/>
        <v>38119611.360000014</v>
      </c>
    </row>
    <row r="16" spans="1:10" x14ac:dyDescent="0.3">
      <c r="A16" t="s">
        <v>248</v>
      </c>
      <c r="B16" s="26" t="s">
        <v>260</v>
      </c>
      <c r="C16" s="1">
        <v>30976727.550000001</v>
      </c>
      <c r="D16" s="1">
        <v>26683207.59</v>
      </c>
      <c r="E16" s="1">
        <v>55144173.479999997</v>
      </c>
      <c r="F16" s="1">
        <v>35136249.810000002</v>
      </c>
      <c r="G16" s="1">
        <v>125263309.25</v>
      </c>
      <c r="H16" s="1">
        <v>124620153.37</v>
      </c>
      <c r="I16" s="1">
        <v>235665204.08000001</v>
      </c>
      <c r="J16" s="1">
        <f t="shared" si="0"/>
        <v>111045050.71000001</v>
      </c>
    </row>
    <row r="17" spans="1:10" x14ac:dyDescent="0.3">
      <c r="A17" t="s">
        <v>249</v>
      </c>
      <c r="B17" s="26" t="s">
        <v>260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0</v>
      </c>
    </row>
    <row r="18" spans="1:10" x14ac:dyDescent="0.3">
      <c r="A18" t="s">
        <v>250</v>
      </c>
      <c r="B18" s="26" t="s">
        <v>260</v>
      </c>
      <c r="C18" s="1">
        <v>0</v>
      </c>
      <c r="D18" s="1">
        <v>22702014</v>
      </c>
      <c r="E18" s="1">
        <v>15621881.08</v>
      </c>
      <c r="F18" s="1">
        <v>27884355.960000001</v>
      </c>
      <c r="G18" s="1">
        <v>12708505</v>
      </c>
      <c r="H18" s="1">
        <v>56973076.439999998</v>
      </c>
      <c r="I18" s="1">
        <v>163217241.56</v>
      </c>
      <c r="J18" s="1">
        <f t="shared" si="0"/>
        <v>106244165.12</v>
      </c>
    </row>
    <row r="19" spans="1:10" x14ac:dyDescent="0.3">
      <c r="A19" t="s">
        <v>13</v>
      </c>
      <c r="B19" s="26" t="s">
        <v>260</v>
      </c>
      <c r="C19" s="1">
        <v>71807574.469999999</v>
      </c>
      <c r="D19" s="1">
        <v>73991582.590000004</v>
      </c>
      <c r="E19" s="1">
        <v>32167474.190000001</v>
      </c>
      <c r="F19" s="1">
        <v>77506799.810000002</v>
      </c>
      <c r="G19" s="1">
        <v>0</v>
      </c>
      <c r="H19" s="1">
        <v>0</v>
      </c>
      <c r="I19" s="1">
        <v>0</v>
      </c>
      <c r="J19" s="1">
        <f t="shared" si="0"/>
        <v>0</v>
      </c>
    </row>
    <row r="20" spans="1:10" x14ac:dyDescent="0.3">
      <c r="A20" s="32" t="s">
        <v>251</v>
      </c>
      <c r="B20" s="33" t="s">
        <v>260</v>
      </c>
      <c r="C20" s="34">
        <v>42331303.530000001</v>
      </c>
      <c r="D20" s="34">
        <v>149724181.03</v>
      </c>
      <c r="E20" s="34">
        <v>29037729.800000001</v>
      </c>
      <c r="F20" s="34">
        <v>40624349.100000001</v>
      </c>
      <c r="G20" s="34">
        <v>35914139.770000003</v>
      </c>
      <c r="H20" s="34">
        <v>28229807.43</v>
      </c>
      <c r="I20" s="34">
        <v>37037758.270000003</v>
      </c>
      <c r="J20" s="1">
        <f t="shared" si="0"/>
        <v>8807950.8400000036</v>
      </c>
    </row>
    <row r="21" spans="1:10" x14ac:dyDescent="0.3">
      <c r="A21" s="35" t="s">
        <v>264</v>
      </c>
      <c r="B21" s="36" t="s">
        <v>260</v>
      </c>
      <c r="C21" s="94">
        <f>SUM(C11:C20)</f>
        <v>14720825091.769999</v>
      </c>
      <c r="D21" s="94">
        <f>SUM(D11:D20)</f>
        <v>14035640914.700001</v>
      </c>
      <c r="E21" s="94">
        <f>SUM(E11:E20)</f>
        <v>14273640311.049999</v>
      </c>
      <c r="F21" s="94">
        <f t="shared" ref="F21:G21" si="6">SUM(F11:F20)</f>
        <v>14685298595.439997</v>
      </c>
      <c r="G21" s="94">
        <f t="shared" si="6"/>
        <v>14807387613.519999</v>
      </c>
      <c r="H21" s="94">
        <f t="shared" ref="H21:I21" si="7">SUM(H11:H20)</f>
        <v>14245878590.070004</v>
      </c>
      <c r="I21" s="94">
        <f t="shared" si="7"/>
        <v>16116699318.889999</v>
      </c>
      <c r="J21" s="11">
        <f t="shared" si="0"/>
        <v>1870820728.8199959</v>
      </c>
    </row>
    <row r="22" spans="1:10" x14ac:dyDescent="0.3">
      <c r="A22" t="s">
        <v>252</v>
      </c>
      <c r="B22" s="26" t="s">
        <v>259</v>
      </c>
      <c r="C22" s="1">
        <v>36360043.899999999</v>
      </c>
      <c r="D22" s="1">
        <v>38251736.359999999</v>
      </c>
      <c r="E22" s="1">
        <v>3585893.67</v>
      </c>
      <c r="F22" s="1">
        <v>4582751.7</v>
      </c>
      <c r="G22" s="1">
        <v>3550602.93</v>
      </c>
      <c r="H22" s="1">
        <v>38056942.030000001</v>
      </c>
      <c r="I22" s="1">
        <v>125471092.98999999</v>
      </c>
      <c r="J22" s="1">
        <f t="shared" si="0"/>
        <v>87414150.959999993</v>
      </c>
    </row>
    <row r="23" spans="1:10" x14ac:dyDescent="0.3">
      <c r="A23" t="s">
        <v>253</v>
      </c>
      <c r="B23" s="26" t="s">
        <v>260</v>
      </c>
      <c r="C23" s="1">
        <v>663085427.54999995</v>
      </c>
      <c r="D23" s="1">
        <v>597255334.67999995</v>
      </c>
      <c r="E23" s="1">
        <v>674285591.28999996</v>
      </c>
      <c r="F23" s="1">
        <v>767298914.50999999</v>
      </c>
      <c r="G23" s="1">
        <v>696604769.17999995</v>
      </c>
      <c r="H23" s="1">
        <v>684024285.70000005</v>
      </c>
      <c r="I23" s="1">
        <v>692266696.34000003</v>
      </c>
      <c r="J23" s="1">
        <f t="shared" si="0"/>
        <v>8242410.6399999857</v>
      </c>
    </row>
    <row r="24" spans="1:10" x14ac:dyDescent="0.3">
      <c r="A24" t="s">
        <v>254</v>
      </c>
      <c r="B24" s="26" t="s">
        <v>259</v>
      </c>
      <c r="C24" s="1">
        <v>18814845.789999999</v>
      </c>
      <c r="D24" s="1">
        <v>570871.43999999994</v>
      </c>
      <c r="E24" s="1">
        <v>-21568625.800000001</v>
      </c>
      <c r="F24" s="1">
        <v>-3732287.53</v>
      </c>
      <c r="G24" s="1">
        <v>18008951.420000002</v>
      </c>
      <c r="H24" s="1">
        <v>43816355.630000003</v>
      </c>
      <c r="I24" s="1">
        <v>-12827340.060000001</v>
      </c>
      <c r="J24" s="1">
        <f t="shared" si="0"/>
        <v>-56643695.690000005</v>
      </c>
    </row>
    <row r="25" spans="1:10" x14ac:dyDescent="0.3">
      <c r="A25" t="s">
        <v>255</v>
      </c>
      <c r="B25" s="26" t="s">
        <v>259</v>
      </c>
      <c r="C25" s="1">
        <v>435373317.70999998</v>
      </c>
      <c r="D25" s="1">
        <v>263290156.78</v>
      </c>
      <c r="E25" s="1">
        <v>463364371.32999998</v>
      </c>
      <c r="F25" s="1">
        <v>414296858.13</v>
      </c>
      <c r="G25" s="1">
        <v>137721370.71000001</v>
      </c>
      <c r="H25" s="1">
        <v>111590715.75</v>
      </c>
      <c r="I25" s="1">
        <v>91574809.359999999</v>
      </c>
      <c r="J25" s="1">
        <f t="shared" si="0"/>
        <v>-20015906.390000001</v>
      </c>
    </row>
    <row r="26" spans="1:10" x14ac:dyDescent="0.3">
      <c r="A26" t="s">
        <v>256</v>
      </c>
      <c r="B26" s="26" t="s">
        <v>260</v>
      </c>
      <c r="C26" s="1">
        <v>839926283.29999995</v>
      </c>
      <c r="D26" s="1">
        <v>264211843.41</v>
      </c>
      <c r="E26" s="1">
        <v>396838398.94999999</v>
      </c>
      <c r="F26" s="1">
        <v>228215362.78</v>
      </c>
      <c r="G26" s="1">
        <v>35771095.009999998</v>
      </c>
      <c r="H26" s="1">
        <v>112068775.78</v>
      </c>
      <c r="I26" s="1">
        <v>78011716.959999993</v>
      </c>
      <c r="J26" s="1">
        <f t="shared" si="0"/>
        <v>-34057058.820000008</v>
      </c>
    </row>
    <row r="27" spans="1:10" x14ac:dyDescent="0.3">
      <c r="A27" t="s">
        <v>257</v>
      </c>
      <c r="B27" s="26" t="s">
        <v>260</v>
      </c>
      <c r="C27" s="1">
        <v>19276507.460000001</v>
      </c>
      <c r="D27" s="1">
        <v>14427010.6</v>
      </c>
      <c r="E27" s="1">
        <v>17000000</v>
      </c>
      <c r="F27" s="1">
        <v>16273552.58</v>
      </c>
      <c r="G27" s="1">
        <v>16874369.289999999</v>
      </c>
      <c r="H27" s="1">
        <v>14960669.109999999</v>
      </c>
      <c r="I27" s="1">
        <v>16618231.539999999</v>
      </c>
      <c r="J27" s="1">
        <f t="shared" si="0"/>
        <v>1657562.4299999997</v>
      </c>
    </row>
    <row r="28" spans="1:10" x14ac:dyDescent="0.3">
      <c r="A28" s="10" t="s">
        <v>258</v>
      </c>
      <c r="B28" s="36" t="s">
        <v>261</v>
      </c>
      <c r="C28" s="37">
        <f>C10-C21+C22-C23+C24+C25-C26-C27</f>
        <v>-1790666885.7800009</v>
      </c>
      <c r="D28" s="37">
        <f>D10-D21+D22-D23+D24+D25-D26-D27</f>
        <v>377582344.87999988</v>
      </c>
      <c r="E28" s="37">
        <f>E10-E21+E22-E23+E24+E25-E26-E27</f>
        <v>306217608.97000211</v>
      </c>
      <c r="F28" s="37">
        <f t="shared" ref="F28:G28" si="8">F10-F21+F22-F23+F24+F25-F26-F27</f>
        <v>505475705.51000386</v>
      </c>
      <c r="G28" s="37">
        <f t="shared" si="8"/>
        <v>541713829.26000237</v>
      </c>
      <c r="H28" s="37">
        <f t="shared" ref="H28:I28" si="9">H10-H21+H22-H23+H24+H25-H26-H27</f>
        <v>498164467.76999497</v>
      </c>
      <c r="I28" s="37">
        <f t="shared" si="9"/>
        <v>-108738177.59000093</v>
      </c>
      <c r="J28" s="37">
        <f t="shared" si="0"/>
        <v>-606902645.35999584</v>
      </c>
    </row>
  </sheetData>
  <conditionalFormatting sqref="E28:G28 I28:J28">
    <cfRule type="cellIs" dxfId="63" priority="16" operator="greaterThan">
      <formula>0</formula>
    </cfRule>
  </conditionalFormatting>
  <conditionalFormatting sqref="E28:G28 I28">
    <cfRule type="cellIs" dxfId="62" priority="13" operator="greaterThan">
      <formula>0</formula>
    </cfRule>
  </conditionalFormatting>
  <conditionalFormatting sqref="C28:E28">
    <cfRule type="cellIs" dxfId="61" priority="6" operator="greaterThan">
      <formula>0</formula>
    </cfRule>
  </conditionalFormatting>
  <conditionalFormatting sqref="C28:E28">
    <cfRule type="cellIs" dxfId="60" priority="5" operator="greaterThan">
      <formula>0</formula>
    </cfRule>
  </conditionalFormatting>
  <conditionalFormatting sqref="C28">
    <cfRule type="cellIs" dxfId="59" priority="4" operator="greaterThan">
      <formula>0</formula>
    </cfRule>
  </conditionalFormatting>
  <conditionalFormatting sqref="C28">
    <cfRule type="cellIs" dxfId="58" priority="3" operator="greaterThan">
      <formula>0</formula>
    </cfRule>
  </conditionalFormatting>
  <conditionalFormatting sqref="H28">
    <cfRule type="cellIs" dxfId="57" priority="2" operator="greaterThan">
      <formula>0</formula>
    </cfRule>
  </conditionalFormatting>
  <conditionalFormatting sqref="H28">
    <cfRule type="cellIs" dxfId="5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F20" sqref="F20"/>
    </sheetView>
  </sheetViews>
  <sheetFormatPr defaultRowHeight="14.4" x14ac:dyDescent="0.3"/>
  <cols>
    <col min="1" max="1" width="50.6640625" bestFit="1" customWidth="1"/>
    <col min="2" max="8" width="14.33203125" bestFit="1" customWidth="1"/>
    <col min="9" max="9" width="13.21875" bestFit="1" customWidth="1"/>
  </cols>
  <sheetData>
    <row r="1" spans="1:9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 t="s">
        <v>265</v>
      </c>
    </row>
    <row r="2" spans="1:9" x14ac:dyDescent="0.3">
      <c r="A2" s="71" t="s">
        <v>342</v>
      </c>
      <c r="B2" s="64">
        <f>Conto_economico!C10</f>
        <v>13961898216.899998</v>
      </c>
      <c r="C2" s="64">
        <f>Conto_economico!D10</f>
        <v>14987004683.690001</v>
      </c>
      <c r="D2" s="64">
        <f>Conto_economico!E10</f>
        <v>15222600271.060001</v>
      </c>
      <c r="E2" s="64">
        <f>Conto_economico!F10</f>
        <v>15787414808.52</v>
      </c>
      <c r="F2" s="64">
        <f>Conto_economico!G10</f>
        <v>15939070751.200001</v>
      </c>
      <c r="G2" s="64">
        <f>Conto_economico!H10</f>
        <v>15361632775.019999</v>
      </c>
      <c r="H2" s="64">
        <f>Conto_economico!I10</f>
        <v>16590639223.849998</v>
      </c>
      <c r="I2" s="64">
        <f>H2-G2</f>
        <v>1229006448.8299999</v>
      </c>
    </row>
    <row r="3" spans="1:9" x14ac:dyDescent="0.3">
      <c r="A3" s="71" t="s">
        <v>337</v>
      </c>
      <c r="B3" s="64">
        <f>Conto_economico!C2</f>
        <v>12922111429.07</v>
      </c>
      <c r="C3" s="64">
        <f>Conto_economico!D2</f>
        <v>13676352855.24</v>
      </c>
      <c r="D3" s="64">
        <f>Conto_economico!E2</f>
        <v>13660943882.700001</v>
      </c>
      <c r="E3" s="64">
        <f>Conto_economico!F2</f>
        <v>14223384602.58</v>
      </c>
      <c r="F3" s="64">
        <f>Conto_economico!G2</f>
        <v>14288153337.16</v>
      </c>
      <c r="G3" s="64">
        <f>Conto_economico!H2</f>
        <v>13611016815.030001</v>
      </c>
      <c r="H3" s="64">
        <f>Conto_economico!I2</f>
        <v>13631812796.459999</v>
      </c>
      <c r="I3" s="64">
        <f t="shared" ref="I3:I15" si="0">H3-G3</f>
        <v>20795981.429998398</v>
      </c>
    </row>
    <row r="4" spans="1:9" x14ac:dyDescent="0.3">
      <c r="A4" s="71" t="s">
        <v>338</v>
      </c>
      <c r="B4" s="64">
        <f>Conto_economico!C4</f>
        <v>867827362.47000003</v>
      </c>
      <c r="C4" s="64">
        <f>Conto_economico!D4</f>
        <v>1203868093.98</v>
      </c>
      <c r="D4" s="64">
        <f>Conto_economico!E4</f>
        <v>1162536387.96</v>
      </c>
      <c r="E4" s="64">
        <f>Conto_economico!F4</f>
        <v>1406779603.21</v>
      </c>
      <c r="F4" s="64">
        <f>Conto_economico!G4</f>
        <v>1526979376.9400001</v>
      </c>
      <c r="G4" s="64">
        <f>Conto_economico!H4</f>
        <v>1603885580.6300001</v>
      </c>
      <c r="H4" s="64">
        <f>Conto_economico!I4</f>
        <v>2717749063.21</v>
      </c>
      <c r="I4" s="64">
        <f t="shared" si="0"/>
        <v>1113863482.5799999</v>
      </c>
    </row>
    <row r="5" spans="1:9" x14ac:dyDescent="0.3">
      <c r="A5" s="71" t="s">
        <v>343</v>
      </c>
      <c r="B5" s="65">
        <f>Conto_economico!C21</f>
        <v>14720825091.769999</v>
      </c>
      <c r="C5" s="65">
        <f>Conto_economico!D21</f>
        <v>14035640914.700001</v>
      </c>
      <c r="D5" s="65">
        <f>Conto_economico!E21</f>
        <v>14273640311.049999</v>
      </c>
      <c r="E5" s="65">
        <f>Conto_economico!F21</f>
        <v>14685298595.439997</v>
      </c>
      <c r="F5" s="65">
        <f>Conto_economico!G21</f>
        <v>14807387613.519999</v>
      </c>
      <c r="G5" s="65">
        <f>Conto_economico!H21</f>
        <v>14245878590.070004</v>
      </c>
      <c r="H5" s="65">
        <f>Conto_economico!I21</f>
        <v>16116699318.889999</v>
      </c>
      <c r="I5" s="64">
        <f t="shared" si="0"/>
        <v>1870820728.8199959</v>
      </c>
    </row>
    <row r="6" spans="1:9" x14ac:dyDescent="0.3">
      <c r="A6" s="71" t="s">
        <v>339</v>
      </c>
      <c r="B6" s="64">
        <f>Conto_economico!C12</f>
        <v>1419830339.1400001</v>
      </c>
      <c r="C6" s="64">
        <f>Conto_economico!D12</f>
        <v>850848421.64999998</v>
      </c>
      <c r="D6" s="64">
        <f>Conto_economico!E12</f>
        <v>879352583.25</v>
      </c>
      <c r="E6" s="64">
        <f>Conto_economico!F12</f>
        <v>805515548.98000002</v>
      </c>
      <c r="F6" s="64">
        <f>Conto_economico!G12</f>
        <v>829342861.52999997</v>
      </c>
      <c r="G6" s="64">
        <f>Conto_economico!H12</f>
        <v>811983794.91999996</v>
      </c>
      <c r="H6" s="64">
        <f>Conto_economico!I12</f>
        <v>1082999447.9000001</v>
      </c>
      <c r="I6" s="64">
        <f t="shared" si="0"/>
        <v>271015652.98000014</v>
      </c>
    </row>
    <row r="7" spans="1:9" x14ac:dyDescent="0.3">
      <c r="A7" s="71" t="s">
        <v>340</v>
      </c>
      <c r="B7" s="64">
        <f>Conto_economico!C15</f>
        <v>226402670.46000001</v>
      </c>
      <c r="C7" s="64">
        <f>Conto_economico!D15</f>
        <v>213077531.91999999</v>
      </c>
      <c r="D7" s="64">
        <f>Conto_economico!E15</f>
        <v>240907471.59999999</v>
      </c>
      <c r="E7" s="64">
        <f>Conto_economico!F15</f>
        <v>229714476.71000001</v>
      </c>
      <c r="F7" s="64">
        <f>Conto_economico!G15</f>
        <v>251321174.13999999</v>
      </c>
      <c r="G7" s="64">
        <f>Conto_economico!H15</f>
        <v>256607472.12</v>
      </c>
      <c r="H7" s="64">
        <f>Conto_economico!I15</f>
        <v>294727083.48000002</v>
      </c>
      <c r="I7" s="64">
        <f t="shared" si="0"/>
        <v>38119611.360000014</v>
      </c>
    </row>
    <row r="8" spans="1:9" x14ac:dyDescent="0.3">
      <c r="A8" s="71" t="s">
        <v>341</v>
      </c>
      <c r="B8" s="64">
        <f>Conto_economico!C16</f>
        <v>30976727.550000001</v>
      </c>
      <c r="C8" s="64">
        <f>Conto_economico!D16</f>
        <v>26683207.59</v>
      </c>
      <c r="D8" s="64">
        <f>Conto_economico!E16</f>
        <v>55144173.479999997</v>
      </c>
      <c r="E8" s="64">
        <f>Conto_economico!F16</f>
        <v>35136249.810000002</v>
      </c>
      <c r="F8" s="64">
        <f>Conto_economico!G16</f>
        <v>125263309.25</v>
      </c>
      <c r="G8" s="64">
        <f>Conto_economico!H16</f>
        <v>124620153.37</v>
      </c>
      <c r="H8" s="64">
        <f>Conto_economico!I16</f>
        <v>235665204.08000001</v>
      </c>
      <c r="I8" s="64">
        <f t="shared" si="0"/>
        <v>111045050.71000001</v>
      </c>
    </row>
    <row r="9" spans="1:9" x14ac:dyDescent="0.3">
      <c r="A9" s="47" t="s">
        <v>305</v>
      </c>
      <c r="B9" s="66">
        <f t="shared" ref="B9:C9" si="1">B2-B5</f>
        <v>-758926874.87000084</v>
      </c>
      <c r="C9" s="66">
        <f t="shared" si="1"/>
        <v>951363768.98999977</v>
      </c>
      <c r="D9" s="66">
        <f t="shared" ref="D9:F9" si="2">D2-D5</f>
        <v>948959960.01000214</v>
      </c>
      <c r="E9" s="66">
        <f t="shared" si="2"/>
        <v>1102116213.0800037</v>
      </c>
      <c r="F9" s="66">
        <f t="shared" si="2"/>
        <v>1131683137.6800022</v>
      </c>
      <c r="G9" s="66">
        <f t="shared" ref="G9:H9" si="3">G2-G5</f>
        <v>1115754184.949995</v>
      </c>
      <c r="H9" s="66">
        <f t="shared" si="3"/>
        <v>473939904.95999908</v>
      </c>
      <c r="I9" s="66">
        <f t="shared" si="0"/>
        <v>-641814279.98999596</v>
      </c>
    </row>
    <row r="10" spans="1:9" x14ac:dyDescent="0.3">
      <c r="A10" s="71" t="s">
        <v>306</v>
      </c>
      <c r="B10" s="64">
        <f>Conto_economico!C22-Conto_economico!C23</f>
        <v>-626725383.64999998</v>
      </c>
      <c r="C10" s="64">
        <f>Conto_economico!D22-Conto_economico!D23</f>
        <v>-559003598.31999993</v>
      </c>
      <c r="D10" s="64">
        <f>Conto_economico!E22-Conto_economico!E23</f>
        <v>-670699697.62</v>
      </c>
      <c r="E10" s="64">
        <f>Conto_economico!F22-Conto_economico!F23</f>
        <v>-762716162.80999994</v>
      </c>
      <c r="F10" s="64">
        <f>Conto_economico!G22-Conto_economico!G23</f>
        <v>-693054166.25</v>
      </c>
      <c r="G10" s="64">
        <f>Conto_economico!H22-Conto_economico!H23</f>
        <v>-645967343.67000008</v>
      </c>
      <c r="H10" s="64">
        <f>Conto_economico!I22-Conto_economico!I23</f>
        <v>-566795603.35000002</v>
      </c>
      <c r="I10" s="64">
        <f t="shared" si="0"/>
        <v>79171740.320000052</v>
      </c>
    </row>
    <row r="11" spans="1:9" x14ac:dyDescent="0.3">
      <c r="A11" s="71" t="s">
        <v>307</v>
      </c>
      <c r="B11" s="65">
        <f>Conto_economico!C25-Conto_economico!C26</f>
        <v>-404552965.58999997</v>
      </c>
      <c r="C11" s="65">
        <f>Conto_economico!D25-Conto_economico!D26</f>
        <v>-921686.62999999523</v>
      </c>
      <c r="D11" s="65">
        <f>Conto_economico!E25-Conto_economico!E26</f>
        <v>66525972.379999995</v>
      </c>
      <c r="E11" s="65">
        <f>Conto_economico!F25-Conto_economico!F26</f>
        <v>186081495.34999999</v>
      </c>
      <c r="F11" s="65">
        <f>Conto_economico!G25-Conto_economico!G26</f>
        <v>101950275.70000002</v>
      </c>
      <c r="G11" s="65">
        <f>Conto_economico!H25-Conto_economico!H26</f>
        <v>-478060.03000000119</v>
      </c>
      <c r="H11" s="65">
        <f>Conto_economico!I25-Conto_economico!I26</f>
        <v>13563092.400000006</v>
      </c>
      <c r="I11" s="64">
        <f t="shared" si="0"/>
        <v>14041152.430000007</v>
      </c>
    </row>
    <row r="12" spans="1:9" x14ac:dyDescent="0.3">
      <c r="A12" s="71" t="s">
        <v>254</v>
      </c>
      <c r="B12" s="65">
        <f>Conto_economico!C24</f>
        <v>18814845.789999999</v>
      </c>
      <c r="C12" s="65">
        <f>Conto_economico!D24</f>
        <v>570871.43999999994</v>
      </c>
      <c r="D12" s="65">
        <f>Conto_economico!E24</f>
        <v>-21568625.800000001</v>
      </c>
      <c r="E12" s="65">
        <f>Conto_economico!F24</f>
        <v>-3732287.53</v>
      </c>
      <c r="F12" s="65">
        <f>Conto_economico!G24</f>
        <v>18008951.420000002</v>
      </c>
      <c r="G12" s="65">
        <f>Conto_economico!H24</f>
        <v>43816355.630000003</v>
      </c>
      <c r="H12" s="65">
        <f>Conto_economico!I24</f>
        <v>-12827340.060000001</v>
      </c>
      <c r="I12" s="64">
        <f t="shared" si="0"/>
        <v>-56643695.690000005</v>
      </c>
    </row>
    <row r="13" spans="1:9" x14ac:dyDescent="0.3">
      <c r="A13" s="47" t="s">
        <v>308</v>
      </c>
      <c r="B13" s="66">
        <f t="shared" ref="B13:C13" si="4">SUM(B9:B12)</f>
        <v>-1771390378.3200009</v>
      </c>
      <c r="C13" s="66">
        <f t="shared" si="4"/>
        <v>392009355.47999984</v>
      </c>
      <c r="D13" s="66">
        <f t="shared" ref="D13:F13" si="5">SUM(D9:D12)</f>
        <v>323217608.97000211</v>
      </c>
      <c r="E13" s="66">
        <f t="shared" si="5"/>
        <v>521749258.09000385</v>
      </c>
      <c r="F13" s="66">
        <f t="shared" si="5"/>
        <v>558588198.55000222</v>
      </c>
      <c r="G13" s="66">
        <f t="shared" ref="G13:H13" si="6">SUM(G9:G12)</f>
        <v>513125136.87999499</v>
      </c>
      <c r="H13" s="66">
        <f t="shared" si="6"/>
        <v>-92119946.050000936</v>
      </c>
      <c r="I13" s="66">
        <f t="shared" si="0"/>
        <v>-605245082.92999589</v>
      </c>
    </row>
    <row r="14" spans="1:9" x14ac:dyDescent="0.3">
      <c r="A14" s="71" t="s">
        <v>257</v>
      </c>
      <c r="B14" s="64">
        <f>Conto_economico!C27</f>
        <v>19276507.460000001</v>
      </c>
      <c r="C14" s="64">
        <f>Conto_economico!D27</f>
        <v>14427010.6</v>
      </c>
      <c r="D14" s="64">
        <f>Conto_economico!E27</f>
        <v>17000000</v>
      </c>
      <c r="E14" s="64">
        <f>Conto_economico!F27</f>
        <v>16273552.58</v>
      </c>
      <c r="F14" s="64">
        <f>Conto_economico!G27</f>
        <v>16874369.289999999</v>
      </c>
      <c r="G14" s="64">
        <f>Conto_economico!H27</f>
        <v>14960669.109999999</v>
      </c>
      <c r="H14" s="64">
        <f>Conto_economico!I27</f>
        <v>16618231.539999999</v>
      </c>
      <c r="I14" s="64">
        <f t="shared" si="0"/>
        <v>1657562.4299999997</v>
      </c>
    </row>
    <row r="15" spans="1:9" x14ac:dyDescent="0.3">
      <c r="A15" s="70" t="s">
        <v>258</v>
      </c>
      <c r="B15" s="67">
        <f t="shared" ref="B15:C15" si="7">B13-B14</f>
        <v>-1790666885.7800009</v>
      </c>
      <c r="C15" s="67">
        <f t="shared" si="7"/>
        <v>377582344.87999982</v>
      </c>
      <c r="D15" s="67">
        <f t="shared" ref="D15:F15" si="8">D13-D14</f>
        <v>306217608.97000211</v>
      </c>
      <c r="E15" s="67">
        <f t="shared" si="8"/>
        <v>505475705.51000386</v>
      </c>
      <c r="F15" s="67">
        <f t="shared" si="8"/>
        <v>541713829.26000226</v>
      </c>
      <c r="G15" s="67">
        <f t="shared" ref="G15:H15" si="9">G13-G14</f>
        <v>498164467.76999497</v>
      </c>
      <c r="H15" s="67">
        <f t="shared" si="9"/>
        <v>-108738177.59000093</v>
      </c>
      <c r="I15" s="67">
        <f t="shared" si="0"/>
        <v>-606902645.35999584</v>
      </c>
    </row>
  </sheetData>
  <conditionalFormatting sqref="D15:F15 H15:I15">
    <cfRule type="cellIs" dxfId="55" priority="15" operator="greaterThan">
      <formula>0</formula>
    </cfRule>
  </conditionalFormatting>
  <conditionalFormatting sqref="D9:F9 D13:F13 H13:I13 H9:I9">
    <cfRule type="cellIs" dxfId="54" priority="14" operator="lessThan">
      <formula>0</formula>
    </cfRule>
  </conditionalFormatting>
  <conditionalFormatting sqref="C15">
    <cfRule type="cellIs" dxfId="53" priority="6" operator="greaterThan">
      <formula>0</formula>
    </cfRule>
  </conditionalFormatting>
  <conditionalFormatting sqref="C9 C13">
    <cfRule type="cellIs" dxfId="52" priority="5" operator="lessThan">
      <formula>0</formula>
    </cfRule>
  </conditionalFormatting>
  <conditionalFormatting sqref="B15">
    <cfRule type="cellIs" dxfId="51" priority="4" operator="greaterThan">
      <formula>0</formula>
    </cfRule>
  </conditionalFormatting>
  <conditionalFormatting sqref="B9 B13">
    <cfRule type="cellIs" dxfId="50" priority="3" operator="lessThan">
      <formula>0</formula>
    </cfRule>
  </conditionalFormatting>
  <conditionalFormatting sqref="G15">
    <cfRule type="cellIs" dxfId="49" priority="2" operator="greaterThan">
      <formula>0</formula>
    </cfRule>
  </conditionalFormatting>
  <conditionalFormatting sqref="G13 G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opLeftCell="A13" workbookViewId="0">
      <selection activeCell="H20" sqref="H20"/>
    </sheetView>
  </sheetViews>
  <sheetFormatPr defaultRowHeight="14.4" x14ac:dyDescent="0.3"/>
  <cols>
    <col min="1" max="1" width="51.6640625" style="32" bestFit="1" customWidth="1"/>
    <col min="2" max="8" width="14.5546875" bestFit="1" customWidth="1"/>
    <col min="9" max="10" width="12.6640625" bestFit="1" customWidth="1"/>
  </cols>
  <sheetData>
    <row r="1" spans="1:8" x14ac:dyDescent="0.3">
      <c r="A1" s="73"/>
      <c r="B1" s="96">
        <v>2014</v>
      </c>
      <c r="C1" s="96">
        <v>2015</v>
      </c>
      <c r="D1" s="96">
        <v>2016</v>
      </c>
      <c r="E1" s="69">
        <v>2017</v>
      </c>
      <c r="F1" s="69">
        <v>2018</v>
      </c>
      <c r="G1" s="69">
        <v>2019</v>
      </c>
      <c r="H1" s="69">
        <v>2020</v>
      </c>
    </row>
    <row r="2" spans="1:8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</row>
    <row r="3" spans="1:8" x14ac:dyDescent="0.3">
      <c r="A3" s="32" t="s">
        <v>213</v>
      </c>
      <c r="B3" s="1">
        <v>14415316.390000001</v>
      </c>
      <c r="C3" s="1">
        <v>13603891.26</v>
      </c>
      <c r="D3" s="1">
        <v>15284283.039999999</v>
      </c>
      <c r="E3" s="1">
        <v>19561369.149999999</v>
      </c>
      <c r="F3" s="1">
        <v>34972821.32</v>
      </c>
      <c r="G3" s="1">
        <v>60455917.619999997</v>
      </c>
      <c r="H3" s="1">
        <v>63240276.68</v>
      </c>
    </row>
    <row r="4" spans="1:8" x14ac:dyDescent="0.3">
      <c r="A4" s="32" t="s">
        <v>214</v>
      </c>
      <c r="B4" s="1">
        <v>1058669412.9400001</v>
      </c>
      <c r="C4" s="1">
        <v>1011114510.23</v>
      </c>
      <c r="D4" s="1">
        <v>1000143800.6</v>
      </c>
      <c r="E4" s="1">
        <v>1089935237.9200001</v>
      </c>
      <c r="F4" s="1">
        <v>1040925057.76</v>
      </c>
      <c r="G4" s="1">
        <v>1101777807.9300001</v>
      </c>
      <c r="H4" s="1">
        <v>1149446398.54</v>
      </c>
    </row>
    <row r="5" spans="1:8" x14ac:dyDescent="0.3">
      <c r="A5" s="32" t="s">
        <v>228</v>
      </c>
      <c r="B5" s="1">
        <v>133945247.73</v>
      </c>
      <c r="C5" s="1">
        <v>132500360.17</v>
      </c>
      <c r="D5" s="1">
        <v>131428897.95999999</v>
      </c>
      <c r="E5" s="1">
        <v>158246810.43000001</v>
      </c>
      <c r="F5" s="1">
        <v>178663028.68000001</v>
      </c>
      <c r="G5" s="1">
        <v>222479384.31</v>
      </c>
      <c r="H5" s="1">
        <v>211509717.34999999</v>
      </c>
    </row>
    <row r="6" spans="1:8" x14ac:dyDescent="0.3">
      <c r="A6" s="32" t="s">
        <v>229</v>
      </c>
      <c r="B6" s="1">
        <v>1342000000</v>
      </c>
      <c r="C6" s="1">
        <v>208558465.66999999</v>
      </c>
      <c r="D6" s="1">
        <v>666159.43000000005</v>
      </c>
      <c r="E6" s="1">
        <v>1047623.28</v>
      </c>
      <c r="F6" s="1">
        <v>4443478.2300000004</v>
      </c>
      <c r="G6" s="1">
        <v>13330434.689999999</v>
      </c>
      <c r="H6" s="1">
        <v>38327715.590000004</v>
      </c>
    </row>
    <row r="7" spans="1:8" x14ac:dyDescent="0.3">
      <c r="A7" s="32" t="s">
        <v>230</v>
      </c>
      <c r="B7" s="1">
        <v>0</v>
      </c>
      <c r="C7" s="1">
        <v>48000000</v>
      </c>
      <c r="D7" s="1">
        <v>104814119.44</v>
      </c>
      <c r="E7" s="1">
        <v>104814119.44</v>
      </c>
      <c r="F7" s="1">
        <v>147965819.11000001</v>
      </c>
      <c r="G7" s="1">
        <v>163239671.56</v>
      </c>
      <c r="H7" s="1">
        <v>163239671.56</v>
      </c>
    </row>
    <row r="8" spans="1:8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3">
      <c r="A9" s="32" t="s">
        <v>215</v>
      </c>
      <c r="B9" s="1">
        <v>3580672607.3699999</v>
      </c>
      <c r="C9" s="1">
        <v>4112005629.5999999</v>
      </c>
      <c r="D9" s="1">
        <v>3642129607.9000001</v>
      </c>
      <c r="E9" s="1">
        <v>4009087528.1799998</v>
      </c>
      <c r="F9" s="1">
        <v>4072332483.9000001</v>
      </c>
      <c r="G9" s="1">
        <v>4150329069.7800002</v>
      </c>
      <c r="H9" s="1">
        <v>3647929290.5999999</v>
      </c>
    </row>
    <row r="10" spans="1:8" x14ac:dyDescent="0.3">
      <c r="A10" s="98" t="s">
        <v>359</v>
      </c>
      <c r="B10" s="1">
        <v>2166755928.3899999</v>
      </c>
      <c r="C10" s="1">
        <v>2175704159.1900001</v>
      </c>
      <c r="D10" s="1">
        <v>1726511205.99</v>
      </c>
      <c r="E10" s="1">
        <v>1818436578.23</v>
      </c>
      <c r="F10" s="1">
        <v>1798069157.27</v>
      </c>
      <c r="G10" s="1">
        <v>1476384470.8800001</v>
      </c>
      <c r="H10" s="1">
        <v>622836371</v>
      </c>
    </row>
    <row r="11" spans="1:8" x14ac:dyDescent="0.3">
      <c r="A11" s="98" t="s">
        <v>366</v>
      </c>
      <c r="B11" s="1">
        <v>849043821.26999998</v>
      </c>
      <c r="C11" s="1">
        <v>875999402.29999995</v>
      </c>
      <c r="D11" s="1">
        <v>853470975.73000002</v>
      </c>
      <c r="E11" s="1">
        <v>1064392943.11</v>
      </c>
      <c r="F11" s="1">
        <v>1033289563.6</v>
      </c>
      <c r="G11" s="1">
        <v>894038823.83000004</v>
      </c>
      <c r="H11" s="1">
        <v>950423596.52999997</v>
      </c>
    </row>
    <row r="12" spans="1:8" x14ac:dyDescent="0.3">
      <c r="A12" s="32" t="s">
        <v>232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3">
      <c r="A13" s="32" t="s">
        <v>216</v>
      </c>
      <c r="B13" s="1">
        <v>53928645.590000004</v>
      </c>
      <c r="C13" s="1">
        <v>827848853</v>
      </c>
      <c r="D13" s="1">
        <v>567701417</v>
      </c>
      <c r="E13" s="1">
        <v>767354767</v>
      </c>
      <c r="F13" s="1">
        <v>827914131.08000004</v>
      </c>
      <c r="G13" s="1">
        <v>1394932837.02</v>
      </c>
      <c r="H13" s="1">
        <v>2402572366.3299999</v>
      </c>
    </row>
    <row r="14" spans="1:8" x14ac:dyDescent="0.3">
      <c r="A14" s="32" t="s">
        <v>217</v>
      </c>
      <c r="B14" s="1">
        <v>174999.82</v>
      </c>
      <c r="C14" s="1">
        <v>820805792.08000004</v>
      </c>
      <c r="D14" s="1">
        <v>361049934.39999998</v>
      </c>
      <c r="E14" s="1">
        <v>461156937.39999998</v>
      </c>
      <c r="F14" s="1">
        <v>419233579.45999998</v>
      </c>
      <c r="G14" s="1">
        <v>444630721.51999998</v>
      </c>
      <c r="H14" s="1">
        <v>397528863.57999998</v>
      </c>
    </row>
    <row r="15" spans="1:8" x14ac:dyDescent="0.3">
      <c r="A15" s="10" t="s">
        <v>218</v>
      </c>
      <c r="B15" s="11">
        <f t="shared" ref="B15:E15" si="0">SUM(B2:B9)+SUM(B12:B14)</f>
        <v>6183806229.8400002</v>
      </c>
      <c r="C15" s="11">
        <f t="shared" si="0"/>
        <v>7174437502.0100002</v>
      </c>
      <c r="D15" s="11">
        <f t="shared" si="0"/>
        <v>5823218219.7699995</v>
      </c>
      <c r="E15" s="11">
        <f t="shared" si="0"/>
        <v>6611204392.7999992</v>
      </c>
      <c r="F15" s="11">
        <f>SUM(F2:F9)+SUM(F12:F14)</f>
        <v>6726450399.54</v>
      </c>
      <c r="G15" s="11">
        <f>SUM(G2:G9)+SUM(G12:G14)</f>
        <v>7551175844.4300003</v>
      </c>
      <c r="H15" s="11">
        <f>SUM(H2:H9)+SUM(H12:H14)</f>
        <v>8073794300.2299995</v>
      </c>
    </row>
    <row r="16" spans="1:8" x14ac:dyDescent="0.3">
      <c r="A16" s="32" t="s">
        <v>219</v>
      </c>
      <c r="B16" s="1">
        <v>-21312404984.490002</v>
      </c>
      <c r="C16" s="1">
        <v>-20898566733.099998</v>
      </c>
      <c r="D16" s="1">
        <v>-20898566733.099998</v>
      </c>
      <c r="E16" s="1">
        <v>-20942154147.290001</v>
      </c>
      <c r="F16" s="1">
        <v>-20942154147.290001</v>
      </c>
      <c r="G16" s="1">
        <v>-20942154147.290001</v>
      </c>
      <c r="H16" s="1">
        <v>-20942154147.290001</v>
      </c>
    </row>
    <row r="17" spans="1:10" x14ac:dyDescent="0.3">
      <c r="A17" s="32" t="s">
        <v>220</v>
      </c>
      <c r="B17" s="1">
        <v>-628206467.41999996</v>
      </c>
      <c r="C17" s="1">
        <v>-2418873353.1900001</v>
      </c>
      <c r="D17" s="1">
        <v>-2041291008.3099999</v>
      </c>
      <c r="E17" s="1">
        <v>-1680108985.1500001</v>
      </c>
      <c r="F17" s="1">
        <v>-1174633279.6300001</v>
      </c>
      <c r="G17" s="1">
        <v>-632919450.37</v>
      </c>
      <c r="H17" s="1">
        <v>-132897308.90000001</v>
      </c>
    </row>
    <row r="18" spans="1:10" x14ac:dyDescent="0.3">
      <c r="A18" s="32" t="s">
        <v>221</v>
      </c>
      <c r="B18" s="1">
        <v>-1790666885.77</v>
      </c>
      <c r="C18" s="1">
        <v>377582344.88</v>
      </c>
      <c r="D18" s="1">
        <v>306217608.97000003</v>
      </c>
      <c r="E18" s="1">
        <v>505475705.50999999</v>
      </c>
      <c r="F18" s="1">
        <v>541713829.25999999</v>
      </c>
      <c r="G18" s="1">
        <v>498164467.76999998</v>
      </c>
      <c r="H18" s="1">
        <v>-108738178.19</v>
      </c>
    </row>
    <row r="19" spans="1:10" x14ac:dyDescent="0.3">
      <c r="A19" s="32" t="s">
        <v>222</v>
      </c>
      <c r="B19" s="1">
        <v>0</v>
      </c>
      <c r="C19" s="1">
        <v>22702014</v>
      </c>
      <c r="D19" s="1">
        <v>23050871.829999998</v>
      </c>
      <c r="E19" s="1">
        <v>47884355.960000001</v>
      </c>
      <c r="F19" s="1">
        <v>37608400.159999996</v>
      </c>
      <c r="G19" s="1">
        <v>91202372.280000001</v>
      </c>
      <c r="H19" s="1">
        <v>244026095.84</v>
      </c>
    </row>
    <row r="20" spans="1:10" x14ac:dyDescent="0.3">
      <c r="A20" s="32" t="s">
        <v>209</v>
      </c>
      <c r="B20" s="1">
        <v>20018151481.16</v>
      </c>
      <c r="C20" s="1">
        <v>20589022095.52</v>
      </c>
      <c r="D20" s="1">
        <v>21384229546.080002</v>
      </c>
      <c r="E20" s="1">
        <v>21928629228.759998</v>
      </c>
      <c r="F20" s="1">
        <v>22647861763.709999</v>
      </c>
      <c r="G20" s="1">
        <v>22575021714.580002</v>
      </c>
      <c r="H20" s="1">
        <v>22706908876.080002</v>
      </c>
    </row>
    <row r="21" spans="1:10" x14ac:dyDescent="0.3">
      <c r="A21" s="32" t="s">
        <v>223</v>
      </c>
      <c r="B21" s="1">
        <v>690509781.34000003</v>
      </c>
      <c r="C21" s="1">
        <v>343819800.91000003</v>
      </c>
      <c r="D21" s="1">
        <v>339030975.24000001</v>
      </c>
      <c r="E21" s="1">
        <v>342867065.19</v>
      </c>
      <c r="F21" s="1">
        <v>176029855.68000001</v>
      </c>
      <c r="G21" s="1">
        <v>172083590.93000001</v>
      </c>
      <c r="H21" s="1">
        <v>360522505.56999999</v>
      </c>
    </row>
    <row r="22" spans="1:10" x14ac:dyDescent="0.3">
      <c r="A22" s="32" t="s">
        <v>224</v>
      </c>
      <c r="B22" s="1">
        <v>5588635951.04</v>
      </c>
      <c r="C22" s="1">
        <v>5807286028.6199999</v>
      </c>
      <c r="D22" s="1">
        <v>3990494312.6399999</v>
      </c>
      <c r="E22" s="1">
        <v>3795278004.8099999</v>
      </c>
      <c r="F22" s="1">
        <v>3050140881.7399998</v>
      </c>
      <c r="G22" s="1">
        <v>3375116146.0900002</v>
      </c>
      <c r="H22" s="1">
        <v>3500725026.1199999</v>
      </c>
    </row>
    <row r="23" spans="1:10" x14ac:dyDescent="0.3">
      <c r="A23" s="98" t="s">
        <v>360</v>
      </c>
      <c r="B23" s="1">
        <v>3212643462.9699998</v>
      </c>
      <c r="C23" s="1">
        <v>4002391046.7399998</v>
      </c>
      <c r="D23" s="1">
        <v>3242967255.9000001</v>
      </c>
      <c r="E23" s="1">
        <v>3041029075.1799998</v>
      </c>
      <c r="F23" s="1">
        <v>2337905069.0900002</v>
      </c>
      <c r="G23" s="1">
        <v>2557258633.3200002</v>
      </c>
      <c r="H23" s="1">
        <v>2529564362.8899999</v>
      </c>
    </row>
    <row r="24" spans="1:10" x14ac:dyDescent="0.3">
      <c r="A24" s="98" t="s">
        <v>361</v>
      </c>
      <c r="B24" s="1">
        <v>1856619542.45</v>
      </c>
      <c r="C24" s="1">
        <v>1226985928.3599999</v>
      </c>
      <c r="D24" s="1">
        <v>464423749.64999998</v>
      </c>
      <c r="E24" s="1">
        <v>476169091.94</v>
      </c>
      <c r="F24" s="1">
        <v>449090856</v>
      </c>
      <c r="G24" s="1">
        <v>448733376</v>
      </c>
      <c r="H24" s="1">
        <v>413264626.80000001</v>
      </c>
    </row>
    <row r="25" spans="1:10" x14ac:dyDescent="0.3">
      <c r="A25" s="32" t="s">
        <v>225</v>
      </c>
      <c r="B25" s="1">
        <v>2624742531.9400001</v>
      </c>
      <c r="C25" s="1">
        <v>2591574201.0900002</v>
      </c>
      <c r="D25" s="1">
        <v>1906494733.3499999</v>
      </c>
      <c r="E25" s="1">
        <v>1917947474.1400001</v>
      </c>
      <c r="F25" s="1">
        <v>1658946791.1500001</v>
      </c>
      <c r="G25" s="1">
        <v>1685754422.21</v>
      </c>
      <c r="H25" s="1">
        <v>1761958723.6700001</v>
      </c>
      <c r="I25" s="1"/>
      <c r="J25" s="1"/>
    </row>
    <row r="26" spans="1:10" x14ac:dyDescent="0.3">
      <c r="A26" s="32" t="s">
        <v>226</v>
      </c>
      <c r="B26" s="1">
        <v>993044822.03999996</v>
      </c>
      <c r="C26" s="1">
        <v>759891104.07000005</v>
      </c>
      <c r="D26" s="1">
        <v>813557913.07000005</v>
      </c>
      <c r="E26" s="1">
        <v>695385691.40999997</v>
      </c>
      <c r="F26" s="1">
        <v>730936304.75999999</v>
      </c>
      <c r="G26" s="1">
        <v>728906728.23000002</v>
      </c>
      <c r="H26" s="1">
        <v>683442707.33000004</v>
      </c>
    </row>
    <row r="27" spans="1:10" x14ac:dyDescent="0.3">
      <c r="A27" s="72" t="s">
        <v>227</v>
      </c>
      <c r="B27" s="3">
        <f t="shared" ref="B27:E27" si="1">SUM(B16:B26)-B23-B24</f>
        <v>6183806229.8399992</v>
      </c>
      <c r="C27" s="3">
        <f t="shared" si="1"/>
        <v>7174437502.800004</v>
      </c>
      <c r="D27" s="3">
        <f t="shared" si="1"/>
        <v>5823218219.7700062</v>
      </c>
      <c r="E27" s="3">
        <f t="shared" si="1"/>
        <v>6611204393.3399935</v>
      </c>
      <c r="F27" s="3">
        <f>SUM(F16:F26)-F23-F24</f>
        <v>6726450399.5399952</v>
      </c>
      <c r="G27" s="3">
        <f>SUM(G16:G26)-G23-G24</f>
        <v>7551175844.4300003</v>
      </c>
      <c r="H27" s="3">
        <f>SUM(H16:H26)-H23-H24</f>
        <v>8073794300.2300005</v>
      </c>
    </row>
    <row r="28" spans="1:10" x14ac:dyDescent="0.3">
      <c r="A28" s="10" t="s">
        <v>266</v>
      </c>
      <c r="B28" s="11">
        <f t="shared" ref="B28:H28" si="2">B16+B17+B18</f>
        <v>-23731278337.68</v>
      </c>
      <c r="C28" s="11">
        <f t="shared" si="2"/>
        <v>-22939857741.409996</v>
      </c>
      <c r="D28" s="11">
        <f t="shared" si="2"/>
        <v>-22633640132.439999</v>
      </c>
      <c r="E28" s="11">
        <f t="shared" si="2"/>
        <v>-22116787426.930004</v>
      </c>
      <c r="F28" s="11">
        <f t="shared" si="2"/>
        <v>-21575073597.660004</v>
      </c>
      <c r="G28" s="11">
        <f t="shared" ref="G28" si="3">G16+G17+G18</f>
        <v>-21076909129.889999</v>
      </c>
      <c r="H28" s="11">
        <f t="shared" si="2"/>
        <v>-21183789634.380001</v>
      </c>
    </row>
    <row r="29" spans="1:10" x14ac:dyDescent="0.3">
      <c r="F29" s="6">
        <f>F28/F27*100</f>
        <v>-320.74976125796553</v>
      </c>
      <c r="G29" s="6">
        <f>G28/G27*100</f>
        <v>-279.12088877438907</v>
      </c>
      <c r="H29" s="6">
        <f>H28/H27*100</f>
        <v>-262.37712835681896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1" workbookViewId="0">
      <selection activeCell="H92" sqref="H92:H9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7" t="s">
        <v>210</v>
      </c>
      <c r="B1" s="117"/>
      <c r="C1" s="2" t="s">
        <v>211</v>
      </c>
      <c r="D1" s="102">
        <v>2016</v>
      </c>
      <c r="E1" s="102">
        <v>2017</v>
      </c>
      <c r="F1" s="102">
        <v>2018</v>
      </c>
      <c r="G1" s="102">
        <v>2019</v>
      </c>
      <c r="H1" s="102">
        <v>2020</v>
      </c>
    </row>
    <row r="2" spans="1:8" x14ac:dyDescent="0.3">
      <c r="A2" t="s">
        <v>77</v>
      </c>
    </row>
    <row r="3" spans="1:8" x14ac:dyDescent="0.3">
      <c r="A3" s="8" t="s">
        <v>78</v>
      </c>
      <c r="B3" s="8" t="s">
        <v>79</v>
      </c>
      <c r="C3" s="9">
        <v>48</v>
      </c>
      <c r="D3" s="7">
        <v>8.57</v>
      </c>
      <c r="E3" s="7">
        <v>9.7200000000000006</v>
      </c>
      <c r="F3" s="7">
        <v>5.76</v>
      </c>
      <c r="G3" s="7">
        <v>6.19</v>
      </c>
      <c r="H3" s="7">
        <v>8.9</v>
      </c>
    </row>
    <row r="4" spans="1:8" x14ac:dyDescent="0.3">
      <c r="A4" t="s">
        <v>80</v>
      </c>
      <c r="D4" s="7"/>
      <c r="E4" s="7"/>
      <c r="F4" s="7"/>
      <c r="G4" s="7"/>
      <c r="H4" s="7"/>
    </row>
    <row r="5" spans="1:8" x14ac:dyDescent="0.3">
      <c r="A5" t="s">
        <v>81</v>
      </c>
      <c r="B5" t="s">
        <v>82</v>
      </c>
      <c r="D5" s="7">
        <v>99.03</v>
      </c>
      <c r="E5" s="7">
        <v>97.38</v>
      </c>
      <c r="F5" s="7">
        <v>97.39</v>
      </c>
      <c r="G5" s="7">
        <v>95.8</v>
      </c>
      <c r="H5" s="7">
        <v>101.07</v>
      </c>
    </row>
    <row r="6" spans="1:8" x14ac:dyDescent="0.3">
      <c r="A6" t="s">
        <v>83</v>
      </c>
      <c r="B6" t="s">
        <v>84</v>
      </c>
      <c r="D6" s="7">
        <v>96.73</v>
      </c>
      <c r="E6" s="7">
        <v>96</v>
      </c>
      <c r="F6" s="7">
        <v>96.79</v>
      </c>
      <c r="G6" s="7">
        <v>93.94</v>
      </c>
      <c r="H6" s="7">
        <v>93.07</v>
      </c>
    </row>
    <row r="7" spans="1:8" x14ac:dyDescent="0.3">
      <c r="A7" t="s">
        <v>85</v>
      </c>
      <c r="B7" t="s">
        <v>86</v>
      </c>
      <c r="D7" s="7">
        <v>88.83</v>
      </c>
      <c r="E7" s="7">
        <v>85.34</v>
      </c>
      <c r="F7" s="7">
        <v>85.41</v>
      </c>
      <c r="G7" s="7">
        <v>83</v>
      </c>
      <c r="H7" s="7">
        <v>82.36</v>
      </c>
    </row>
    <row r="8" spans="1:8" x14ac:dyDescent="0.3">
      <c r="A8" t="s">
        <v>87</v>
      </c>
      <c r="B8" t="s">
        <v>88</v>
      </c>
      <c r="D8" s="7">
        <v>86.77</v>
      </c>
      <c r="E8" s="7">
        <v>84.13</v>
      </c>
      <c r="F8" s="7">
        <v>84.89</v>
      </c>
      <c r="G8" s="7">
        <v>81.39</v>
      </c>
      <c r="H8" s="7">
        <v>75.83</v>
      </c>
    </row>
    <row r="9" spans="1:8" x14ac:dyDescent="0.3">
      <c r="A9" t="s">
        <v>89</v>
      </c>
      <c r="B9" t="s">
        <v>90</v>
      </c>
      <c r="D9" s="7">
        <v>89.49</v>
      </c>
      <c r="E9" s="7">
        <v>82.38</v>
      </c>
      <c r="F9" s="7">
        <v>83.01</v>
      </c>
      <c r="G9" s="7">
        <v>81.650000000000006</v>
      </c>
      <c r="H9" s="7">
        <v>89.75</v>
      </c>
    </row>
    <row r="10" spans="1:8" x14ac:dyDescent="0.3">
      <c r="A10" t="s">
        <v>91</v>
      </c>
      <c r="B10" t="s">
        <v>92</v>
      </c>
      <c r="D10" s="7">
        <v>84.26</v>
      </c>
      <c r="E10" s="7">
        <v>79.569999999999993</v>
      </c>
      <c r="F10" s="7">
        <v>81.2</v>
      </c>
      <c r="G10" s="7">
        <v>78.459999999999994</v>
      </c>
      <c r="H10" s="7">
        <v>81.290000000000006</v>
      </c>
    </row>
    <row r="11" spans="1:8" x14ac:dyDescent="0.3">
      <c r="A11" t="s">
        <v>93</v>
      </c>
      <c r="B11" t="s">
        <v>94</v>
      </c>
      <c r="D11" s="7">
        <v>80.489999999999995</v>
      </c>
      <c r="E11" s="7">
        <v>73.36</v>
      </c>
      <c r="F11" s="7">
        <v>72.81</v>
      </c>
      <c r="G11" s="7">
        <v>69.91</v>
      </c>
      <c r="H11" s="7">
        <v>74.680000000000007</v>
      </c>
    </row>
    <row r="12" spans="1:8" x14ac:dyDescent="0.3">
      <c r="A12" s="8" t="s">
        <v>95</v>
      </c>
      <c r="B12" s="8" t="s">
        <v>96</v>
      </c>
      <c r="C12" s="9">
        <v>22</v>
      </c>
      <c r="D12" s="7">
        <v>75.790000000000006</v>
      </c>
      <c r="E12" s="7">
        <v>70.849999999999994</v>
      </c>
      <c r="F12" s="7">
        <v>71.03</v>
      </c>
      <c r="G12" s="7">
        <v>67.180000000000007</v>
      </c>
      <c r="H12" s="7">
        <v>67.64</v>
      </c>
    </row>
    <row r="13" spans="1:8" x14ac:dyDescent="0.3">
      <c r="A13" t="s">
        <v>97</v>
      </c>
      <c r="D13" s="7"/>
      <c r="E13" s="7"/>
      <c r="F13" s="7"/>
      <c r="G13" s="7"/>
      <c r="H13" s="7"/>
    </row>
    <row r="14" spans="1:8" x14ac:dyDescent="0.3">
      <c r="A14" t="s">
        <v>98</v>
      </c>
      <c r="B14" t="s">
        <v>99</v>
      </c>
      <c r="D14" s="7">
        <v>0</v>
      </c>
      <c r="E14" s="7">
        <v>28785245.109999999</v>
      </c>
      <c r="F14" s="7">
        <v>0</v>
      </c>
      <c r="G14" s="7">
        <v>0</v>
      </c>
      <c r="H14" s="7">
        <v>0</v>
      </c>
    </row>
    <row r="15" spans="1:8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102</v>
      </c>
      <c r="D16" s="7"/>
      <c r="E16" s="7"/>
      <c r="F16" s="7"/>
      <c r="G16" s="7"/>
      <c r="H16" s="7"/>
    </row>
    <row r="17" spans="1:8" x14ac:dyDescent="0.3">
      <c r="A17" t="s">
        <v>103</v>
      </c>
      <c r="B17" t="s">
        <v>104</v>
      </c>
      <c r="D17" s="7">
        <v>1.65</v>
      </c>
      <c r="E17" s="7">
        <v>1.82</v>
      </c>
      <c r="F17" s="7">
        <v>1.82</v>
      </c>
      <c r="G17" s="7">
        <v>2.09</v>
      </c>
      <c r="H17" s="7">
        <v>1.68</v>
      </c>
    </row>
    <row r="18" spans="1:8" x14ac:dyDescent="0.3">
      <c r="A18" t="s">
        <v>105</v>
      </c>
      <c r="B18" t="s">
        <v>106</v>
      </c>
      <c r="D18" s="7">
        <v>11.16</v>
      </c>
      <c r="E18" s="7">
        <v>28.92</v>
      </c>
      <c r="F18" s="7">
        <v>23.65</v>
      </c>
      <c r="G18" s="7">
        <v>28.66</v>
      </c>
      <c r="H18" s="7">
        <v>11.25</v>
      </c>
    </row>
    <row r="19" spans="1:8" x14ac:dyDescent="0.3">
      <c r="A19" t="s">
        <v>107</v>
      </c>
      <c r="B19" t="s">
        <v>108</v>
      </c>
      <c r="D19" s="7">
        <v>1.47</v>
      </c>
      <c r="E19" s="7">
        <v>4.6399999999999997</v>
      </c>
      <c r="F19" s="7">
        <v>4.25</v>
      </c>
      <c r="G19" s="7">
        <v>1.48</v>
      </c>
      <c r="H19" s="7">
        <v>5.01</v>
      </c>
    </row>
    <row r="20" spans="1:8" x14ac:dyDescent="0.3">
      <c r="A20" t="s">
        <v>109</v>
      </c>
      <c r="B20" t="s">
        <v>110</v>
      </c>
      <c r="D20" s="7">
        <v>40.25</v>
      </c>
      <c r="E20" s="7">
        <v>45.81</v>
      </c>
      <c r="F20" s="7">
        <v>46.09</v>
      </c>
      <c r="G20" s="7">
        <v>51.24</v>
      </c>
      <c r="H20" s="7">
        <v>45.31</v>
      </c>
    </row>
    <row r="21" spans="1:8" x14ac:dyDescent="0.3">
      <c r="A21" t="s">
        <v>111</v>
      </c>
      <c r="D21" s="7"/>
      <c r="E21" s="7"/>
      <c r="F21" s="7"/>
      <c r="G21" s="7"/>
      <c r="H21" s="7"/>
    </row>
    <row r="22" spans="1:8" x14ac:dyDescent="0.3">
      <c r="A22" t="s">
        <v>112</v>
      </c>
      <c r="B22" t="s">
        <v>113</v>
      </c>
      <c r="D22" s="7">
        <v>4.84</v>
      </c>
      <c r="E22" s="7">
        <v>5.17</v>
      </c>
      <c r="F22" s="7">
        <v>5.14</v>
      </c>
      <c r="G22" s="7">
        <v>5.36</v>
      </c>
      <c r="H22" s="7">
        <v>5.4</v>
      </c>
    </row>
    <row r="23" spans="1:8" x14ac:dyDescent="0.3">
      <c r="A23" t="s">
        <v>114</v>
      </c>
      <c r="D23" s="7"/>
      <c r="E23" s="7"/>
      <c r="F23" s="7"/>
      <c r="G23" s="7"/>
      <c r="H23" s="7"/>
    </row>
    <row r="24" spans="1:8" x14ac:dyDescent="0.3">
      <c r="A24" t="s">
        <v>115</v>
      </c>
      <c r="B24" t="s">
        <v>116</v>
      </c>
      <c r="D24" s="7">
        <v>4.32</v>
      </c>
      <c r="E24" s="7">
        <v>4.87</v>
      </c>
      <c r="F24" s="7">
        <v>4.3449999999999998</v>
      </c>
      <c r="G24" s="7">
        <v>4.8499999999999996</v>
      </c>
      <c r="H24" s="7">
        <v>4.12</v>
      </c>
    </row>
    <row r="25" spans="1:8" x14ac:dyDescent="0.3">
      <c r="A25" t="s">
        <v>117</v>
      </c>
      <c r="B25" t="s">
        <v>118</v>
      </c>
      <c r="D25" s="7">
        <v>1.47</v>
      </c>
      <c r="E25" s="7">
        <v>0.35</v>
      </c>
      <c r="F25" s="7">
        <v>0.26</v>
      </c>
      <c r="G25" s="7">
        <v>0</v>
      </c>
      <c r="H25" s="7">
        <v>0</v>
      </c>
    </row>
    <row r="26" spans="1:8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121</v>
      </c>
      <c r="D27" s="7"/>
      <c r="E27" s="7"/>
      <c r="F27" s="7"/>
      <c r="G27" s="7"/>
      <c r="H27" s="7"/>
    </row>
    <row r="28" spans="1:8" x14ac:dyDescent="0.3">
      <c r="A28" t="s">
        <v>122</v>
      </c>
      <c r="B28" t="s">
        <v>123</v>
      </c>
      <c r="D28" s="7">
        <v>3.72</v>
      </c>
      <c r="E28" s="7">
        <v>3.38</v>
      </c>
      <c r="F28" s="7">
        <v>3.61</v>
      </c>
      <c r="G28" s="7">
        <v>3.64</v>
      </c>
      <c r="H28" s="7">
        <v>5.03</v>
      </c>
    </row>
    <row r="29" spans="1:8" x14ac:dyDescent="0.3">
      <c r="A29" t="s">
        <v>124</v>
      </c>
      <c r="B29" t="s">
        <v>125</v>
      </c>
      <c r="D29" s="7">
        <v>7.46</v>
      </c>
      <c r="E29" s="7">
        <v>8.5399999999999991</v>
      </c>
      <c r="F29" s="7">
        <v>14.83</v>
      </c>
      <c r="G29" s="7">
        <v>25.24</v>
      </c>
      <c r="H29" s="7">
        <v>21.04</v>
      </c>
    </row>
    <row r="30" spans="1:8" x14ac:dyDescent="0.3">
      <c r="A30" t="s">
        <v>126</v>
      </c>
      <c r="B30" t="s">
        <v>127</v>
      </c>
      <c r="D30" s="7">
        <v>87.33</v>
      </c>
      <c r="E30" s="7">
        <v>79.98</v>
      </c>
      <c r="F30" s="7">
        <v>80.5</v>
      </c>
      <c r="G30" s="7">
        <v>55.61</v>
      </c>
      <c r="H30" s="7">
        <v>123.72</v>
      </c>
    </row>
    <row r="31" spans="1:8" x14ac:dyDescent="0.3">
      <c r="A31" t="s">
        <v>128</v>
      </c>
      <c r="B31" t="s">
        <v>129</v>
      </c>
      <c r="D31" s="7">
        <v>94.79</v>
      </c>
      <c r="E31" s="7">
        <v>88.52</v>
      </c>
      <c r="F31" s="7">
        <v>95.33</v>
      </c>
      <c r="G31" s="7">
        <v>80.849999999999994</v>
      </c>
      <c r="H31" s="7">
        <v>144.76</v>
      </c>
    </row>
    <row r="32" spans="1:8" x14ac:dyDescent="0.3">
      <c r="A32" t="s">
        <v>130</v>
      </c>
      <c r="B32" t="s">
        <v>131</v>
      </c>
      <c r="D32" s="7">
        <v>22.69</v>
      </c>
      <c r="E32" s="7">
        <v>8.77</v>
      </c>
      <c r="F32" s="7">
        <v>34.229999999999997</v>
      </c>
      <c r="G32" s="7">
        <v>15.96</v>
      </c>
      <c r="H32" s="7">
        <v>22.36</v>
      </c>
    </row>
    <row r="33" spans="1:8" x14ac:dyDescent="0.3">
      <c r="A33" t="s">
        <v>132</v>
      </c>
      <c r="B33" t="s">
        <v>133</v>
      </c>
      <c r="D33" s="7">
        <v>1.42</v>
      </c>
      <c r="E33" s="7">
        <v>34.1</v>
      </c>
      <c r="F33" s="7">
        <v>0.19</v>
      </c>
      <c r="G33" s="7">
        <v>0</v>
      </c>
      <c r="H33" s="7">
        <v>0</v>
      </c>
    </row>
    <row r="34" spans="1:8" x14ac:dyDescent="0.3">
      <c r="A34" t="s">
        <v>134</v>
      </c>
      <c r="B34" t="s">
        <v>135</v>
      </c>
      <c r="D34" s="7">
        <v>30.66</v>
      </c>
      <c r="E34" s="7">
        <v>41.85</v>
      </c>
      <c r="F34" s="7">
        <v>0</v>
      </c>
      <c r="G34" s="7">
        <v>20.39</v>
      </c>
      <c r="H34" s="7">
        <v>32.36</v>
      </c>
    </row>
    <row r="35" spans="1:8" x14ac:dyDescent="0.3">
      <c r="A35" t="s">
        <v>136</v>
      </c>
      <c r="D35" s="7"/>
      <c r="E35" s="7"/>
      <c r="F35" s="7"/>
      <c r="G35" s="7"/>
      <c r="H35" s="7"/>
    </row>
    <row r="36" spans="1:8" x14ac:dyDescent="0.3">
      <c r="A36" t="s">
        <v>137</v>
      </c>
      <c r="B36" t="s">
        <v>138</v>
      </c>
      <c r="D36" s="7">
        <v>66.06</v>
      </c>
      <c r="E36" s="7">
        <v>69.52</v>
      </c>
      <c r="F36" s="7">
        <v>53.19</v>
      </c>
      <c r="G36" s="7">
        <v>65.05</v>
      </c>
      <c r="H36" s="7">
        <v>67.08</v>
      </c>
    </row>
    <row r="37" spans="1:8" x14ac:dyDescent="0.3">
      <c r="A37" t="s">
        <v>139</v>
      </c>
      <c r="B37" t="s">
        <v>140</v>
      </c>
      <c r="D37" s="7">
        <v>39.6</v>
      </c>
      <c r="E37" s="7">
        <v>29.38</v>
      </c>
      <c r="F37" s="7">
        <v>30.2</v>
      </c>
      <c r="G37" s="7">
        <v>28.92</v>
      </c>
      <c r="H37" s="7">
        <v>44.22</v>
      </c>
    </row>
    <row r="38" spans="1:8" x14ac:dyDescent="0.3">
      <c r="A38" t="s">
        <v>141</v>
      </c>
      <c r="B38" t="s">
        <v>142</v>
      </c>
      <c r="D38" s="7">
        <v>12.98</v>
      </c>
      <c r="E38" s="7">
        <v>5.44</v>
      </c>
      <c r="F38" s="7">
        <v>99.82</v>
      </c>
      <c r="G38" s="7">
        <v>99.97</v>
      </c>
      <c r="H38" s="7">
        <v>98.6</v>
      </c>
    </row>
    <row r="39" spans="1:8" x14ac:dyDescent="0.3">
      <c r="A39" t="s">
        <v>143</v>
      </c>
      <c r="B39" t="s">
        <v>144</v>
      </c>
      <c r="D39" s="7">
        <v>48.83</v>
      </c>
      <c r="E39" s="7">
        <v>50.56</v>
      </c>
      <c r="F39" s="7">
        <v>47.97</v>
      </c>
      <c r="G39" s="7">
        <v>48.02</v>
      </c>
      <c r="H39" s="7">
        <v>54.84</v>
      </c>
    </row>
    <row r="40" spans="1:8" x14ac:dyDescent="0.3">
      <c r="A40" t="s">
        <v>145</v>
      </c>
      <c r="B40" t="s">
        <v>146</v>
      </c>
      <c r="D40" s="7">
        <v>14.38</v>
      </c>
      <c r="E40" s="7">
        <v>28.97</v>
      </c>
      <c r="F40" s="7">
        <v>33.72</v>
      </c>
      <c r="G40" s="7">
        <v>28.68</v>
      </c>
      <c r="H40" s="7">
        <v>36.340000000000003</v>
      </c>
    </row>
    <row r="41" spans="1:8" x14ac:dyDescent="0.3">
      <c r="A41" t="s">
        <v>147</v>
      </c>
      <c r="B41" t="s">
        <v>148</v>
      </c>
      <c r="D41" s="7">
        <v>81.900000000000006</v>
      </c>
      <c r="E41" s="7">
        <v>98.29</v>
      </c>
      <c r="F41" s="7">
        <v>0.75</v>
      </c>
      <c r="G41" s="7">
        <v>25.79</v>
      </c>
      <c r="H41" s="7">
        <v>17.760000000000002</v>
      </c>
    </row>
    <row r="42" spans="1:8" x14ac:dyDescent="0.3">
      <c r="A42" t="s">
        <v>149</v>
      </c>
      <c r="D42" s="7"/>
      <c r="E42" s="7"/>
      <c r="F42" s="7"/>
      <c r="G42" s="7"/>
      <c r="H42" s="7"/>
    </row>
    <row r="43" spans="1:8" x14ac:dyDescent="0.3">
      <c r="A43" t="s">
        <v>150</v>
      </c>
      <c r="B43" t="s">
        <v>151</v>
      </c>
      <c r="D43" s="7">
        <v>75.75</v>
      </c>
      <c r="E43" s="7">
        <v>72.959999999999994</v>
      </c>
      <c r="F43" s="7">
        <v>82.04</v>
      </c>
      <c r="G43" s="7">
        <v>77.73</v>
      </c>
      <c r="H43" s="7">
        <v>70.91</v>
      </c>
    </row>
    <row r="44" spans="1:8" x14ac:dyDescent="0.3">
      <c r="A44" t="s">
        <v>152</v>
      </c>
      <c r="B44" t="s">
        <v>153</v>
      </c>
      <c r="D44" s="7">
        <v>70.17</v>
      </c>
      <c r="E44" s="7">
        <v>50.43</v>
      </c>
      <c r="F44" s="7">
        <v>53.91</v>
      </c>
      <c r="G44" s="7">
        <v>59.23</v>
      </c>
      <c r="H44" s="7">
        <v>42.48</v>
      </c>
    </row>
    <row r="45" spans="1:8" x14ac:dyDescent="0.3">
      <c r="A45" t="s">
        <v>154</v>
      </c>
      <c r="B45" t="s">
        <v>155</v>
      </c>
      <c r="D45" s="7">
        <v>81.61</v>
      </c>
      <c r="E45" s="7">
        <v>82.77</v>
      </c>
      <c r="F45" s="7">
        <v>89.87</v>
      </c>
      <c r="G45" s="7">
        <v>86.26</v>
      </c>
      <c r="H45" s="7">
        <v>87.21</v>
      </c>
    </row>
    <row r="46" spans="1:8" x14ac:dyDescent="0.3">
      <c r="A46" t="s">
        <v>156</v>
      </c>
      <c r="B46" t="s">
        <v>157</v>
      </c>
      <c r="D46" s="7">
        <v>72.5</v>
      </c>
      <c r="E46" s="7">
        <v>63.97</v>
      </c>
      <c r="F46" s="7">
        <v>59.07</v>
      </c>
      <c r="G46" s="7">
        <v>54.14</v>
      </c>
      <c r="H46" s="7">
        <v>59.53</v>
      </c>
    </row>
    <row r="47" spans="1:8" x14ac:dyDescent="0.3">
      <c r="A47" t="s">
        <v>158</v>
      </c>
      <c r="B47" t="s">
        <v>159</v>
      </c>
      <c r="D47" s="7">
        <v>-15.1</v>
      </c>
      <c r="E47" s="7">
        <v>-12.97</v>
      </c>
      <c r="F47" s="7">
        <v>-23.6</v>
      </c>
      <c r="G47" s="7">
        <v>-25.06</v>
      </c>
      <c r="H47" s="7">
        <v>-39.450000000000003</v>
      </c>
    </row>
    <row r="48" spans="1:8" x14ac:dyDescent="0.3">
      <c r="A48" t="s">
        <v>160</v>
      </c>
      <c r="D48" s="7"/>
      <c r="E48" s="7"/>
      <c r="F48" s="7"/>
      <c r="G48" s="7"/>
      <c r="H48" s="7"/>
    </row>
    <row r="49" spans="1:8" x14ac:dyDescent="0.3">
      <c r="A49" t="s">
        <v>161</v>
      </c>
      <c r="B49" t="s">
        <v>162</v>
      </c>
      <c r="D49" s="7">
        <v>1.47</v>
      </c>
      <c r="E49" s="7">
        <v>3.09</v>
      </c>
      <c r="F49" s="7">
        <v>0</v>
      </c>
      <c r="G49" s="7">
        <v>0</v>
      </c>
      <c r="H49" s="7">
        <v>4.6500000000000004</v>
      </c>
    </row>
    <row r="50" spans="1:8" x14ac:dyDescent="0.3">
      <c r="A50" t="s">
        <v>163</v>
      </c>
      <c r="B50" t="s">
        <v>164</v>
      </c>
      <c r="D50" s="7">
        <v>2.52</v>
      </c>
      <c r="E50" s="7">
        <v>1.48</v>
      </c>
      <c r="F50" s="7">
        <v>1.58</v>
      </c>
      <c r="G50" s="7">
        <v>1.47</v>
      </c>
      <c r="H50" s="7">
        <v>0.41</v>
      </c>
    </row>
    <row r="51" spans="1:8" x14ac:dyDescent="0.3">
      <c r="A51" s="8" t="s">
        <v>165</v>
      </c>
      <c r="B51" s="8" t="s">
        <v>166</v>
      </c>
      <c r="C51" s="9">
        <v>16</v>
      </c>
      <c r="D51" s="7">
        <v>7.65</v>
      </c>
      <c r="E51" s="7">
        <v>6.89</v>
      </c>
      <c r="F51" s="7">
        <v>6.53</v>
      </c>
      <c r="G51" s="7">
        <v>7.04</v>
      </c>
      <c r="H51" s="7">
        <v>4.6900000000000004</v>
      </c>
    </row>
    <row r="52" spans="1:8" x14ac:dyDescent="0.3">
      <c r="A52" t="s">
        <v>167</v>
      </c>
      <c r="B52" t="s">
        <v>168</v>
      </c>
      <c r="D52" s="7">
        <v>3631.54</v>
      </c>
      <c r="E52" s="7">
        <v>3625.6</v>
      </c>
      <c r="F52" s="7">
        <v>3480.77</v>
      </c>
      <c r="G52" s="7">
        <v>3839.8889001003899</v>
      </c>
      <c r="H52" s="7">
        <v>3945.1168191670868</v>
      </c>
    </row>
    <row r="53" spans="1:8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-862.45015159959064</v>
      </c>
      <c r="H54" s="7">
        <v>-796.11944696120497</v>
      </c>
    </row>
    <row r="55" spans="1:8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901.25564082586891</v>
      </c>
      <c r="H56" s="7">
        <v>819.04206139320604</v>
      </c>
    </row>
    <row r="57" spans="1:8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61.194510773721767</v>
      </c>
      <c r="H57" s="7">
        <v>77.077385567999031</v>
      </c>
    </row>
    <row r="58" spans="1:8" x14ac:dyDescent="0.3">
      <c r="A58" t="s">
        <v>178</v>
      </c>
      <c r="D58" s="7"/>
      <c r="E58" s="7"/>
      <c r="F58" s="7"/>
      <c r="G58" s="7"/>
      <c r="H58" s="7"/>
    </row>
    <row r="59" spans="1:8" x14ac:dyDescent="0.3">
      <c r="A59" t="s">
        <v>179</v>
      </c>
      <c r="B59" t="s">
        <v>180</v>
      </c>
      <c r="D59" s="7">
        <v>3.03</v>
      </c>
      <c r="E59" s="7">
        <v>2.91</v>
      </c>
      <c r="F59" s="7">
        <v>0.95</v>
      </c>
      <c r="G59" s="7">
        <v>1.0147649136531549</v>
      </c>
      <c r="H59" s="7">
        <v>-4.2703576830637084</v>
      </c>
    </row>
    <row r="60" spans="1:8" x14ac:dyDescent="0.3">
      <c r="A60" t="s">
        <v>181</v>
      </c>
      <c r="B60" t="s">
        <v>182</v>
      </c>
      <c r="D60" s="7"/>
      <c r="E60" s="7"/>
      <c r="F60" s="7"/>
      <c r="G60" s="7">
        <v>-1.0147649136531549</v>
      </c>
      <c r="H60" s="7">
        <v>4.2703576830637084</v>
      </c>
    </row>
    <row r="61" spans="1:8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100</v>
      </c>
      <c r="H61" s="7">
        <v>100</v>
      </c>
    </row>
    <row r="62" spans="1:8" x14ac:dyDescent="0.3">
      <c r="A62" s="8" t="s">
        <v>185</v>
      </c>
      <c r="B62" s="8" t="s">
        <v>186</v>
      </c>
      <c r="C62" s="9">
        <v>1.2</v>
      </c>
      <c r="D62" s="7">
        <v>17.84</v>
      </c>
      <c r="E62" s="7">
        <v>11.84</v>
      </c>
      <c r="F62" s="7">
        <v>6.89</v>
      </c>
      <c r="G62" s="7">
        <v>0.21</v>
      </c>
      <c r="H62" s="7">
        <v>0.22</v>
      </c>
    </row>
    <row r="63" spans="1:8" x14ac:dyDescent="0.3">
      <c r="A63" t="s">
        <v>353</v>
      </c>
      <c r="B63" t="s">
        <v>354</v>
      </c>
      <c r="C63" s="7"/>
      <c r="D63" s="7">
        <v>25.44</v>
      </c>
      <c r="E63" s="7">
        <v>11.78</v>
      </c>
      <c r="F63" s="7">
        <v>0</v>
      </c>
      <c r="G63" s="7">
        <v>0</v>
      </c>
      <c r="H63" s="7">
        <v>0</v>
      </c>
    </row>
    <row r="64" spans="1:8" x14ac:dyDescent="0.3">
      <c r="A64" t="s">
        <v>187</v>
      </c>
      <c r="D64" s="7"/>
      <c r="E64" s="7"/>
      <c r="F64" s="7"/>
      <c r="G64" s="7"/>
      <c r="H64" s="7"/>
    </row>
    <row r="65" spans="1:8" x14ac:dyDescent="0.3">
      <c r="A65" s="8" t="s">
        <v>188</v>
      </c>
      <c r="B65" s="8" t="s">
        <v>189</v>
      </c>
      <c r="C65" s="9">
        <v>1</v>
      </c>
      <c r="D65" s="7">
        <v>0.11</v>
      </c>
      <c r="E65" s="7">
        <v>0.01</v>
      </c>
      <c r="F65" s="7">
        <v>3.0000000000000001E-3</v>
      </c>
      <c r="G65" s="7">
        <v>3.0000000000000001E-3</v>
      </c>
      <c r="H65" s="7">
        <v>0.06</v>
      </c>
    </row>
    <row r="66" spans="1:8" x14ac:dyDescent="0.3">
      <c r="A66" s="8" t="s">
        <v>190</v>
      </c>
      <c r="B66" s="8" t="s">
        <v>191</v>
      </c>
      <c r="C66" s="9"/>
      <c r="D66" s="7">
        <v>0</v>
      </c>
      <c r="E66" s="7">
        <v>0</v>
      </c>
      <c r="F66" s="7">
        <v>0</v>
      </c>
      <c r="G66" s="7">
        <v>0.33</v>
      </c>
      <c r="H66" s="7">
        <v>0</v>
      </c>
    </row>
    <row r="67" spans="1:8" x14ac:dyDescent="0.3">
      <c r="A67" s="8" t="s">
        <v>192</v>
      </c>
      <c r="B67" s="8" t="s">
        <v>193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194</v>
      </c>
      <c r="D68" s="7"/>
      <c r="E68" s="7"/>
      <c r="F68" s="7"/>
      <c r="G68" s="7"/>
      <c r="H68" s="7"/>
    </row>
    <row r="69" spans="1:8" x14ac:dyDescent="0.3">
      <c r="A69" t="s">
        <v>195</v>
      </c>
      <c r="B69" t="s">
        <v>196</v>
      </c>
      <c r="D69" s="7">
        <v>49.17</v>
      </c>
      <c r="E69" s="7">
        <v>43.41</v>
      </c>
      <c r="F69" s="30">
        <v>35.42</v>
      </c>
      <c r="G69" s="30">
        <v>32.25</v>
      </c>
      <c r="H69" s="30">
        <v>44.61</v>
      </c>
    </row>
    <row r="70" spans="1:8" x14ac:dyDescent="0.3">
      <c r="A70" t="s">
        <v>197</v>
      </c>
      <c r="D70" s="7"/>
      <c r="E70" s="7"/>
      <c r="F70" s="7"/>
      <c r="G70" s="7"/>
      <c r="H70" s="7"/>
    </row>
    <row r="71" spans="1:8" x14ac:dyDescent="0.3">
      <c r="A71" t="s">
        <v>198</v>
      </c>
      <c r="B71" t="s">
        <v>199</v>
      </c>
      <c r="D71" s="7">
        <v>12.98</v>
      </c>
      <c r="E71" s="30">
        <v>12.73</v>
      </c>
      <c r="F71" s="7">
        <v>13.89</v>
      </c>
      <c r="G71" s="7">
        <v>11.48</v>
      </c>
      <c r="H71" s="7">
        <v>7.85</v>
      </c>
    </row>
    <row r="72" spans="1:8" x14ac:dyDescent="0.3">
      <c r="A72" t="s">
        <v>200</v>
      </c>
      <c r="B72" t="s">
        <v>201</v>
      </c>
      <c r="D72" s="7">
        <v>13.63</v>
      </c>
      <c r="E72" s="30">
        <v>13.21</v>
      </c>
      <c r="F72" s="7">
        <v>14.6</v>
      </c>
      <c r="G72" s="7">
        <v>12.11</v>
      </c>
      <c r="H72" s="7">
        <v>8.18</v>
      </c>
    </row>
    <row r="73" spans="1:8" x14ac:dyDescent="0.3">
      <c r="A73" t="s">
        <v>304</v>
      </c>
      <c r="D73" s="7"/>
      <c r="E73" s="7"/>
      <c r="F73" s="7"/>
      <c r="G73" s="7"/>
      <c r="H73" s="7"/>
    </row>
    <row r="74" spans="1:8" x14ac:dyDescent="0.3">
      <c r="B74" t="s">
        <v>202</v>
      </c>
      <c r="D74" s="7">
        <v>85.39</v>
      </c>
      <c r="E74" s="7">
        <v>84.88</v>
      </c>
      <c r="F74" s="7">
        <v>85.46</v>
      </c>
      <c r="G74" s="7">
        <v>85.526838463899963</v>
      </c>
      <c r="H74" s="7">
        <v>88.15</v>
      </c>
    </row>
    <row r="75" spans="1:8" x14ac:dyDescent="0.3">
      <c r="B75" t="s">
        <v>203</v>
      </c>
      <c r="D75" s="7">
        <v>90.46</v>
      </c>
      <c r="E75" s="7">
        <v>90.84</v>
      </c>
      <c r="F75" s="7">
        <v>90.85</v>
      </c>
      <c r="G75" s="7">
        <v>90.259268202463829</v>
      </c>
      <c r="H75" s="7">
        <v>92.55</v>
      </c>
    </row>
    <row r="76" spans="1:8" x14ac:dyDescent="0.3">
      <c r="B76" t="s">
        <v>204</v>
      </c>
      <c r="D76" s="7">
        <v>62.47</v>
      </c>
      <c r="E76" s="7">
        <v>50.76</v>
      </c>
      <c r="F76" s="7">
        <v>53.94</v>
      </c>
      <c r="G76" s="7">
        <v>60.759021213747531</v>
      </c>
      <c r="H76" s="7">
        <v>65.12</v>
      </c>
    </row>
    <row r="77" spans="1:8" x14ac:dyDescent="0.3">
      <c r="A77" s="8" t="s">
        <v>36</v>
      </c>
      <c r="B77" s="8"/>
      <c r="C77" s="9">
        <v>47</v>
      </c>
      <c r="D77" s="7">
        <v>87.850328694813697</v>
      </c>
      <c r="E77" s="7">
        <v>85.259701342990368</v>
      </c>
      <c r="F77" s="30">
        <v>83.818656337424002</v>
      </c>
      <c r="G77" s="30">
        <v>80.709392479291239</v>
      </c>
      <c r="H77" s="30">
        <v>85.511992349164316</v>
      </c>
    </row>
    <row r="78" spans="1:8" x14ac:dyDescent="0.3">
      <c r="A78" s="31" t="s">
        <v>334</v>
      </c>
      <c r="B78" s="31"/>
      <c r="C78" s="63"/>
      <c r="D78" s="30">
        <v>84.506742046409272</v>
      </c>
      <c r="E78" s="30">
        <v>82.099975934671491</v>
      </c>
      <c r="F78" s="30">
        <v>80.732628493719076</v>
      </c>
      <c r="G78" s="30">
        <v>80.204079352868916</v>
      </c>
      <c r="H78" s="30">
        <v>83.487184444633428</v>
      </c>
    </row>
    <row r="79" spans="1:8" x14ac:dyDescent="0.3">
      <c r="A79" t="s">
        <v>267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205</v>
      </c>
      <c r="D80" s="7">
        <v>0.43781639075112877</v>
      </c>
      <c r="E80" s="7">
        <v>0.83622796860928861</v>
      </c>
      <c r="F80" s="30">
        <v>0.49751243781094528</v>
      </c>
      <c r="G80" s="30">
        <v>0.52186878727634189</v>
      </c>
      <c r="H80" s="30">
        <v>0.52171802960446489</v>
      </c>
    </row>
    <row r="81" spans="1:8" x14ac:dyDescent="0.3">
      <c r="A81">
        <v>9</v>
      </c>
      <c r="B81" t="s">
        <v>346</v>
      </c>
      <c r="D81" s="7">
        <v>1.272403885620468</v>
      </c>
      <c r="E81" s="7">
        <v>1.0677987906857069</v>
      </c>
      <c r="F81" s="30">
        <v>1.2246460007654039</v>
      </c>
      <c r="G81" s="30">
        <v>0.96918489065606372</v>
      </c>
      <c r="H81" s="30">
        <v>1.2496966755641834</v>
      </c>
    </row>
    <row r="82" spans="1:8" x14ac:dyDescent="0.3">
      <c r="A82">
        <v>10</v>
      </c>
      <c r="B82" t="s">
        <v>206</v>
      </c>
      <c r="D82" s="7">
        <v>6.4988370502120665</v>
      </c>
      <c r="E82" s="7">
        <v>6.5097131094815381</v>
      </c>
      <c r="F82" s="30">
        <v>6.8631202959561168</v>
      </c>
      <c r="G82" s="30">
        <v>7.8901590457256452</v>
      </c>
      <c r="H82" s="30">
        <v>6.927930114049988</v>
      </c>
    </row>
    <row r="83" spans="1:8" x14ac:dyDescent="0.3">
      <c r="A83">
        <v>12</v>
      </c>
      <c r="B83" t="s">
        <v>207</v>
      </c>
      <c r="D83" s="7">
        <v>1.2450403611985223</v>
      </c>
      <c r="E83" s="7">
        <v>1.4537501608130707</v>
      </c>
      <c r="F83" s="30">
        <v>1.7349151677509889</v>
      </c>
      <c r="G83" s="30">
        <v>1.7271371769383697</v>
      </c>
      <c r="H83" s="30">
        <v>2.6449890803203107</v>
      </c>
    </row>
    <row r="84" spans="1:8" x14ac:dyDescent="0.3">
      <c r="A84">
        <v>13</v>
      </c>
      <c r="B84" t="s">
        <v>355</v>
      </c>
      <c r="D84" s="7">
        <v>65.946093856888766</v>
      </c>
      <c r="E84" s="7">
        <v>70.140228997812955</v>
      </c>
      <c r="F84" s="30">
        <v>76.527618318663087</v>
      </c>
      <c r="G84" s="30">
        <v>74.801192842942342</v>
      </c>
      <c r="H84" s="30">
        <v>69.242902208201897</v>
      </c>
    </row>
    <row r="85" spans="1:8" x14ac:dyDescent="0.3">
      <c r="A85" t="s">
        <v>208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205</v>
      </c>
      <c r="D86" s="7">
        <v>76.709999999999994</v>
      </c>
      <c r="E86" s="7">
        <v>51.38</v>
      </c>
      <c r="F86" s="7">
        <v>72.099999999999994</v>
      </c>
      <c r="G86" s="7">
        <v>86.28</v>
      </c>
      <c r="H86" s="7">
        <v>78.38</v>
      </c>
    </row>
    <row r="87" spans="1:8" x14ac:dyDescent="0.3">
      <c r="A87">
        <v>9</v>
      </c>
      <c r="B87" t="s">
        <v>346</v>
      </c>
      <c r="D87" s="7">
        <v>83.63</v>
      </c>
      <c r="E87" s="7">
        <v>66.67</v>
      </c>
      <c r="F87" s="7">
        <v>68.819999999999993</v>
      </c>
      <c r="G87" s="7">
        <v>71.959999999999994</v>
      </c>
      <c r="H87" s="7">
        <v>56.5</v>
      </c>
    </row>
    <row r="88" spans="1:8" x14ac:dyDescent="0.3">
      <c r="A88">
        <v>10</v>
      </c>
      <c r="B88" t="s">
        <v>206</v>
      </c>
      <c r="D88" s="7">
        <v>70.87</v>
      </c>
      <c r="E88" s="7">
        <v>72.34</v>
      </c>
      <c r="F88" s="7">
        <v>80.69</v>
      </c>
      <c r="G88" s="7">
        <v>77.25</v>
      </c>
      <c r="H88" s="7">
        <v>77.02</v>
      </c>
    </row>
    <row r="89" spans="1:8" x14ac:dyDescent="0.3">
      <c r="A89">
        <v>12</v>
      </c>
      <c r="B89" t="s">
        <v>207</v>
      </c>
      <c r="D89" s="7">
        <v>72.42</v>
      </c>
      <c r="E89" s="7">
        <v>54.45</v>
      </c>
      <c r="F89" s="7">
        <v>52.57</v>
      </c>
      <c r="G89" s="7">
        <v>68.459999999999994</v>
      </c>
      <c r="H89" s="7">
        <v>81.87</v>
      </c>
    </row>
    <row r="90" spans="1:8" x14ac:dyDescent="0.3">
      <c r="A90">
        <v>13</v>
      </c>
      <c r="B90" t="s">
        <v>355</v>
      </c>
      <c r="D90" s="7">
        <v>80.02</v>
      </c>
      <c r="E90" s="7">
        <v>81.459999999999994</v>
      </c>
      <c r="F90" s="7">
        <v>84.83</v>
      </c>
      <c r="G90" s="7">
        <v>82.19</v>
      </c>
      <c r="H90" s="7">
        <v>83.47</v>
      </c>
    </row>
    <row r="91" spans="1:8" x14ac:dyDescent="0.3">
      <c r="B91" s="68" t="s">
        <v>358</v>
      </c>
      <c r="D91" s="7"/>
      <c r="E91" s="7"/>
      <c r="F91" s="7"/>
      <c r="G91" s="7"/>
      <c r="H91" s="7"/>
    </row>
    <row r="92" spans="1:8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302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303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159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168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301</v>
      </c>
    </row>
    <row r="182" spans="2:8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2022-08-27T16:54:00Z</dcterms:modified>
</cp:coreProperties>
</file>