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N53" i="2"/>
  <c r="O52" i="2"/>
  <c r="N52" i="2"/>
  <c r="O51" i="2"/>
  <c r="N51" i="2"/>
  <c r="O50" i="2"/>
  <c r="N50" i="2"/>
  <c r="O16" i="2"/>
  <c r="N16" i="2"/>
  <c r="Q16" i="2" s="1"/>
  <c r="O15" i="2"/>
  <c r="R15" i="2" s="1"/>
  <c r="N15" i="2"/>
  <c r="Q15" i="2" s="1"/>
  <c r="O14" i="2"/>
  <c r="O20" i="2" s="1"/>
  <c r="N14" i="2"/>
  <c r="R60" i="2"/>
  <c r="Q60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5" i="7"/>
  <c r="E11" i="7"/>
  <c r="E20" i="7"/>
  <c r="E21" i="7" s="1"/>
  <c r="E16" i="7"/>
  <c r="R20" i="2"/>
  <c r="O21" i="2"/>
  <c r="R21" i="2" s="1"/>
  <c r="R14" i="2"/>
  <c r="N20" i="2"/>
  <c r="N21" i="2" l="1"/>
  <c r="Q21" i="2" s="1"/>
  <c r="Q20" i="2"/>
  <c r="M55" i="2" l="1"/>
  <c r="K55" i="2"/>
  <c r="M54" i="2"/>
  <c r="L54" i="2"/>
  <c r="K54" i="2"/>
  <c r="L53" i="2"/>
  <c r="K53" i="2"/>
  <c r="M53" i="2" s="1"/>
  <c r="L52" i="2"/>
  <c r="K52" i="2"/>
  <c r="M52" i="2" s="1"/>
  <c r="M51" i="2"/>
  <c r="L51" i="2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M16" i="2" s="1"/>
  <c r="K16" i="2"/>
  <c r="L15" i="2"/>
  <c r="L60" i="2" s="1"/>
  <c r="K15" i="2"/>
  <c r="K60" i="2" s="1"/>
  <c r="L14" i="2"/>
  <c r="L59" i="2" s="1"/>
  <c r="K14" i="2"/>
  <c r="K59" i="2" s="1"/>
  <c r="M13" i="2"/>
  <c r="M12" i="2"/>
  <c r="M11" i="2"/>
  <c r="M10" i="2"/>
  <c r="M9" i="2"/>
  <c r="M8" i="2"/>
  <c r="M7" i="2"/>
  <c r="M6" i="2"/>
  <c r="M5" i="2"/>
  <c r="M4" i="2"/>
  <c r="M3" i="2"/>
  <c r="F28" i="5"/>
  <c r="F29" i="5" s="1"/>
  <c r="F27" i="5"/>
  <c r="F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E52" i="1"/>
  <c r="E24" i="1"/>
  <c r="E20" i="1"/>
  <c r="E14" i="1"/>
  <c r="E7" i="1"/>
  <c r="E22" i="1" s="1"/>
  <c r="F3" i="13"/>
  <c r="C2" i="13"/>
  <c r="M14" i="2" l="1"/>
  <c r="K20" i="2"/>
  <c r="K56" i="2"/>
  <c r="M15" i="2"/>
  <c r="L20" i="2"/>
  <c r="L21" i="2" s="1"/>
  <c r="L58" i="2" s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K57" i="2" l="1"/>
  <c r="M57" i="2" s="1"/>
  <c r="M56" i="2"/>
  <c r="K21" i="2"/>
  <c r="M20" i="2"/>
  <c r="D5" i="7"/>
  <c r="D16" i="7" s="1"/>
  <c r="D27" i="8"/>
  <c r="D10" i="8"/>
  <c r="D15" i="8"/>
  <c r="D20" i="8"/>
  <c r="D11" i="7"/>
  <c r="D15" i="7"/>
  <c r="K58" i="2" l="1"/>
  <c r="M21" i="2"/>
  <c r="D20" i="7"/>
  <c r="D21" i="8"/>
  <c r="D21" i="7" l="1"/>
  <c r="H55" i="2"/>
  <c r="J55" i="2" s="1"/>
  <c r="I54" i="2"/>
  <c r="H54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G28" i="5"/>
  <c r="G27" i="5"/>
  <c r="G15" i="5"/>
  <c r="F14" i="10"/>
  <c r="F12" i="10"/>
  <c r="F11" i="10"/>
  <c r="F10" i="10"/>
  <c r="F8" i="10"/>
  <c r="F7" i="10"/>
  <c r="F6" i="10"/>
  <c r="F4" i="10"/>
  <c r="F3" i="10"/>
  <c r="G21" i="6"/>
  <c r="H21" i="6" s="1"/>
  <c r="G10" i="6"/>
  <c r="F52" i="1"/>
  <c r="F24" i="1"/>
  <c r="F20" i="1"/>
  <c r="F14" i="1"/>
  <c r="F7" i="1"/>
  <c r="F4" i="13"/>
  <c r="C3" i="13"/>
  <c r="D52" i="1"/>
  <c r="C52" i="1"/>
  <c r="B52" i="1"/>
  <c r="D24" i="1"/>
  <c r="C24" i="1"/>
  <c r="B24" i="1"/>
  <c r="C5" i="13"/>
  <c r="C6" i="13"/>
  <c r="C7" i="13"/>
  <c r="C4" i="13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G29" i="5" l="1"/>
  <c r="F2" i="10"/>
  <c r="H10" i="6"/>
  <c r="B20" i="2"/>
  <c r="B21" i="2" s="1"/>
  <c r="J16" i="2"/>
  <c r="D4" i="9"/>
  <c r="J51" i="2"/>
  <c r="J54" i="2"/>
  <c r="D28" i="8"/>
  <c r="C20" i="2"/>
  <c r="C21" i="2" s="1"/>
  <c r="I60" i="2"/>
  <c r="H59" i="2"/>
  <c r="D5" i="9"/>
  <c r="I59" i="2"/>
  <c r="J52" i="2"/>
  <c r="J14" i="2"/>
  <c r="J15" i="2"/>
  <c r="H56" i="2"/>
  <c r="J56" i="2" s="1"/>
  <c r="D29" i="8"/>
  <c r="F5" i="10"/>
  <c r="I56" i="2"/>
  <c r="J53" i="2"/>
  <c r="H60" i="2"/>
  <c r="I20" i="2"/>
  <c r="J50" i="2"/>
  <c r="H20" i="2"/>
  <c r="G28" i="6"/>
  <c r="H28" i="6" s="1"/>
  <c r="F22" i="1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E20" i="2" l="1"/>
  <c r="E21" i="2" s="1"/>
  <c r="I57" i="2"/>
  <c r="F20" i="2"/>
  <c r="F21" i="2" s="1"/>
  <c r="D30" i="8"/>
  <c r="I21" i="2"/>
  <c r="D3" i="9"/>
  <c r="D2" i="9"/>
  <c r="H57" i="2"/>
  <c r="F9" i="10"/>
  <c r="H21" i="2"/>
  <c r="J20" i="2"/>
  <c r="E55" i="2"/>
  <c r="F54" i="2"/>
  <c r="E54" i="2"/>
  <c r="B15" i="5"/>
  <c r="C15" i="5"/>
  <c r="B27" i="5"/>
  <c r="C27" i="5"/>
  <c r="B28" i="5"/>
  <c r="C28" i="5"/>
  <c r="C10" i="6"/>
  <c r="C21" i="6"/>
  <c r="C20" i="1"/>
  <c r="B20" i="1"/>
  <c r="C14" i="1"/>
  <c r="B14" i="1"/>
  <c r="C7" i="1"/>
  <c r="B7" i="1"/>
  <c r="D27" i="5"/>
  <c r="E27" i="5"/>
  <c r="J57" i="2" l="1"/>
  <c r="I58" i="2"/>
  <c r="F13" i="10"/>
  <c r="D31" i="8"/>
  <c r="J21" i="2"/>
  <c r="H58" i="2"/>
  <c r="D15" i="5"/>
  <c r="E15" i="5"/>
  <c r="F15" i="10" l="1"/>
  <c r="D6" i="9"/>
  <c r="D7" i="1"/>
  <c r="F56" i="2"/>
  <c r="F57" i="2" s="1"/>
  <c r="E56" i="2"/>
  <c r="E57" i="2" s="1"/>
  <c r="C28" i="6" l="1"/>
  <c r="F8" i="13" l="1"/>
  <c r="F7" i="13"/>
  <c r="F6" i="13"/>
  <c r="F5" i="13"/>
  <c r="D21" i="6" l="1"/>
  <c r="E21" i="6"/>
  <c r="E10" i="6"/>
  <c r="D10" i="6"/>
  <c r="D20" i="1" l="1"/>
  <c r="D14" i="1"/>
  <c r="E28" i="5" l="1"/>
  <c r="D28" i="5"/>
  <c r="D28" i="6"/>
  <c r="E28" i="6"/>
  <c r="E29" i="5" l="1"/>
  <c r="B22" i="1"/>
  <c r="C22" i="1"/>
  <c r="D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C5" i="9"/>
  <c r="B5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9" i="8" l="1"/>
  <c r="J19" i="8"/>
  <c r="J5" i="8"/>
  <c r="J25" i="8"/>
  <c r="J17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17" i="7" s="1"/>
  <c r="J21" i="8"/>
  <c r="J16" i="7"/>
  <c r="G2" i="7"/>
  <c r="G8" i="7"/>
  <c r="G12" i="7"/>
  <c r="G9" i="7"/>
  <c r="J20" i="7"/>
  <c r="I28" i="8"/>
  <c r="I30" i="8" s="1"/>
  <c r="I31" i="8" s="1"/>
  <c r="G14" i="7" l="1"/>
  <c r="G7" i="7"/>
  <c r="G6" i="7"/>
  <c r="G10" i="7"/>
  <c r="G21" i="7"/>
  <c r="G5" i="7"/>
  <c r="G13" i="7"/>
  <c r="G15" i="7"/>
  <c r="G18" i="7"/>
  <c r="G16" i="7"/>
  <c r="J21" i="7"/>
  <c r="G3" i="7"/>
  <c r="G4" i="7"/>
  <c r="G11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F58" i="2"/>
  <c r="E58" i="2"/>
  <c r="C6" i="9" s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5" i="9"/>
  <c r="H4" i="9" l="1"/>
  <c r="F4" i="9"/>
  <c r="P55" i="2"/>
  <c r="F29" i="8"/>
  <c r="F5" i="9"/>
  <c r="J28" i="8"/>
  <c r="P51" i="2"/>
  <c r="P54" i="2"/>
  <c r="P53" i="2"/>
  <c r="P52" i="2"/>
  <c r="P50" i="2"/>
  <c r="P16" i="2"/>
  <c r="P14" i="2"/>
  <c r="P15" i="2"/>
  <c r="O56" i="2"/>
  <c r="R56" i="2" s="1"/>
  <c r="O60" i="2"/>
  <c r="H3" i="9" s="1"/>
  <c r="N60" i="2"/>
  <c r="F3" i="9" s="1"/>
  <c r="N56" i="2"/>
  <c r="Q56" i="2" s="1"/>
  <c r="O59" i="2"/>
  <c r="R59" i="2" s="1"/>
  <c r="N59" i="2"/>
  <c r="Q59" i="2" s="1"/>
  <c r="O57" i="2" l="1"/>
  <c r="R57" i="2" s="1"/>
  <c r="F2" i="9"/>
  <c r="F30" i="8"/>
  <c r="H2" i="9"/>
  <c r="J29" i="8"/>
  <c r="P21" i="2"/>
  <c r="P20" i="2"/>
  <c r="N57" i="2"/>
  <c r="Q57" i="2" s="1"/>
  <c r="P56" i="2"/>
  <c r="O58" i="2"/>
  <c r="G12" i="2"/>
  <c r="D55" i="2"/>
  <c r="D54" i="2"/>
  <c r="H6" i="9" l="1"/>
  <c r="R58" i="2"/>
  <c r="P57" i="2"/>
  <c r="J30" i="8"/>
  <c r="F31" i="8"/>
  <c r="G31" i="8" s="1"/>
  <c r="G17" i="8"/>
  <c r="G13" i="8"/>
  <c r="G18" i="8"/>
  <c r="N58" i="2"/>
  <c r="Q58" i="2" s="1"/>
  <c r="G14" i="2"/>
  <c r="G15" i="2"/>
  <c r="G50" i="2"/>
  <c r="G51" i="2"/>
  <c r="G52" i="2"/>
  <c r="G53" i="2"/>
  <c r="G54" i="2"/>
  <c r="G55" i="2"/>
  <c r="B59" i="2"/>
  <c r="B2" i="9" s="1"/>
  <c r="D14" i="2"/>
  <c r="D16" i="2"/>
  <c r="D12" i="2"/>
  <c r="B60" i="2"/>
  <c r="B3" i="9" s="1"/>
  <c r="D51" i="2"/>
  <c r="F59" i="2"/>
  <c r="C60" i="2"/>
  <c r="D53" i="2"/>
  <c r="D15" i="2"/>
  <c r="D50" i="2"/>
  <c r="D52" i="2"/>
  <c r="E60" i="2"/>
  <c r="C56" i="2"/>
  <c r="C57" i="2" s="1"/>
  <c r="E59" i="2"/>
  <c r="F60" i="2"/>
  <c r="C59" i="2"/>
  <c r="B56" i="2"/>
  <c r="J31" i="8" l="1"/>
  <c r="G28" i="8"/>
  <c r="G2" i="8"/>
  <c r="G7" i="8"/>
  <c r="G22" i="8"/>
  <c r="G5" i="8"/>
  <c r="G12" i="8"/>
  <c r="G25" i="8"/>
  <c r="G27" i="8"/>
  <c r="G26" i="8"/>
  <c r="G10" i="8"/>
  <c r="G9" i="8"/>
  <c r="G20" i="8"/>
  <c r="G8" i="8"/>
  <c r="G24" i="8"/>
  <c r="G23" i="8"/>
  <c r="G19" i="8"/>
  <c r="G6" i="8"/>
  <c r="G16" i="8"/>
  <c r="G4" i="8"/>
  <c r="G3" i="8"/>
  <c r="G21" i="8"/>
  <c r="F6" i="9"/>
  <c r="G15" i="8"/>
  <c r="G11" i="8"/>
  <c r="G14" i="8"/>
  <c r="C2" i="9"/>
  <c r="C3" i="9"/>
  <c r="C58" i="2"/>
  <c r="G20" i="2"/>
  <c r="G56" i="2"/>
  <c r="G16" i="2"/>
  <c r="D21" i="2"/>
  <c r="D20" i="2"/>
  <c r="B57" i="2"/>
  <c r="D57" i="2" s="1"/>
  <c r="D56" i="2"/>
  <c r="G21" i="2" l="1"/>
  <c r="G57" i="2"/>
  <c r="B58" i="2"/>
  <c r="B6" i="9" s="1"/>
</calcChain>
</file>

<file path=xl/sharedStrings.xml><?xml version="1.0" encoding="utf-8"?>
<sst xmlns="http://schemas.openxmlformats.org/spreadsheetml/2006/main" count="472" uniqueCount="369">
  <si>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</si>
  <si>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</si>
  <si>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</si>
  <si>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</si>
  <si>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</si>
  <si>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</si>
  <si>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</si>
  <si>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</si>
  <si>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</si>
  <si>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</si>
  <si>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</si>
  <si>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</si>
  <si>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</si>
  <si>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</si>
  <si>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</si>
  <si>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</si>
  <si>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</si>
  <si>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</si>
  <si>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</si>
  <si>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</si>
  <si>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</si>
  <si>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</si>
  <si>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</si>
  <si>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</si>
  <si>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</si>
  <si>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</si>
  <si>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</si>
  <si>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</si>
  <si>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</si>
  <si>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</si>
  <si>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</si>
  <si>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</si>
  <si>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</si>
  <si>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</si>
  <si>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</si>
  <si>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</si>
  <si>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</si>
  <si>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</si>
  <si>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</si>
  <si>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</si>
  <si>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</si>
  <si>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</si>
  <si>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</si>
  <si>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</si>
  <si>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</si>
  <si>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</si>
  <si>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</si>
  <si>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</si>
  <si>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</si>
  <si>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</si>
  <si>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</si>
  <si>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</si>
  <si>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</si>
  <si>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</si>
  <si>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</si>
  <si>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</si>
  <si>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</si>
  <si>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</si>
  <si>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</si>
  <si>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</si>
  <si>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</si>
  <si>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</si>
  <si>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</si>
  <si>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</si>
  <si>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</si>
  <si>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</si>
  <si>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</si>
  <si>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</si>
  <si>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</si>
  <si>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</si>
  <si>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entrate/uscite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</si>
  <si>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</si>
  <si>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</si>
  <si>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</si>
  <si>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</si>
  <si>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</si>
  <si>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</si>
  <si>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</si>
  <si>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</si>
  <si>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</si>
  <si>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</si>
  <si>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</si>
  <si>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</si>
  <si>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</si>
  <si>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</si>
  <si>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</si>
  <si>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</si>
  <si>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</si>
  <si>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</si>
  <si>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</si>
  <si>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</si>
  <si>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</si>
  <si>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</si>
  <si>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</si>
  <si>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</si>
  <si>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</si>
  <si>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</si>
  <si>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</si>
  <si>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</si>
  <si>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</si>
  <si>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</si>
  <si>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</si>
  <si>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</si>
  <si>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</si>
  <si>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</si>
  <si>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</si>
  <si>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</si>
  <si>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</si>
  <si>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</si>
  <si>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</si>
  <si>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</si>
  <si>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</si>
  <si>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</si>
  <si>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</si>
  <si>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</si>
  <si>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</si>
  <si>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</si>
  <si>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</si>
  <si>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</si>
  <si>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</si>
  <si>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</si>
  <si>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</si>
  <si>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</si>
  <si>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</si>
  <si>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</si>
  <si>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</si>
  <si>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</si>
  <si>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</si>
  <si>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</si>
  <si>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</si>
  <si>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</si>
  <si>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</si>
  <si>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</si>
  <si>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</si>
  <si>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</si>
  <si>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</si>
  <si>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</si>
  <si>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</si>
  <si>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</si>
  <si>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</si>
  <si>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</si>
  <si>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</si>
  <si>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</si>
  <si>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</si>
  <si>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</si>
  <si>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</si>
  <si>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</si>
  <si>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</si>
  <si>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</si>
  <si>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</si>
  <si>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</si>
  <si>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</si>
  <si>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</si>
  <si>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</si>
  <si>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</si>
  <si>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</si>
  <si>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</si>
  <si>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</si>
  <si>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</si>
  <si>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</si>
  <si>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</si>
  <si>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</si>
  <si>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</si>
  <si>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</si>
  <si>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</si>
  <si>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</si>
  <si>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</si>
  <si>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</si>
  <si>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</si>
  <si>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</si>
  <si>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</si>
  <si>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</si>
  <si>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</si>
  <si>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</si>
  <si>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</si>
  <si>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</si>
  <si>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</si>
  <si>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</si>
  <si>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</si>
  <si>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</si>
  <si>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</si>
  <si>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</si>
  <si>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</si>
  <si>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</si>
  <si>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</si>
  <si>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</si>
  <si>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</si>
  <si>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</si>
  <si>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</si>
  <si>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</si>
  <si>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</si>
  <si>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</si>
  <si>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</si>
  <si>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</si>
  <si>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</si>
  <si>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</si>
  <si>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</si>
  <si>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</si>
  <si>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</si>
  <si>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</si>
  <si>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</si>
  <si>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</si>
  <si>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</si>
  <si>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</si>
  <si>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</si>
  <si>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</si>
  <si>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</si>
  <si>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</si>
  <si>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</si>
  <si>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</si>
  <si>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</si>
  <si>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</si>
  <si>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</si>
  <si>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</si>
  <si>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</si>
  <si>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</si>
  <si>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</si>
  <si>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</si>
  <si>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</si>
  <si>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</si>
  <si>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</si>
  <si>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</si>
  <si>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</si>
  <si>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</si>
  <si>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</si>
  <si>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</si>
  <si>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</si>
  <si>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</si>
  <si>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</si>
  <si>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</si>
  <si>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</si>
  <si>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</si>
  <si>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</si>
  <si>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</si>
  <si>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</si>
  <si>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</si>
  <si>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</si>
  <si>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</si>
  <si>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</si>
  <si>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</si>
  <si>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</si>
  <si>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</si>
  <si>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</si>
  <si>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</si>
  <si>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</si>
  <si>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</si>
  <si>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</si>
  <si>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</si>
  <si>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</si>
  <si>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</si>
  <si>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</si>
  <si>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</si>
  <si>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</si>
  <si>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</si>
  <si>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</si>
  <si>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</si>
  <si>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</si>
  <si>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</si>
  <si>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</si>
  <si>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</si>
  <si>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</si>
  <si>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</si>
  <si>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</si>
  <si>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</si>
  <si>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</si>
  <si>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</si>
  <si>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</si>
  <si>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</si>
  <si>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</si>
  <si>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</si>
  <si>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</si>
  <si>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</si>
  <si>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</si>
  <si>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</si>
  <si>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</si>
  <si>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</si>
  <si>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</si>
  <si>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</si>
  <si>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</si>
  <si>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</si>
  <si>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</si>
  <si>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</si>
  <si>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</si>
  <si>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</si>
  <si>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</si>
  <si>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</si>
  <si>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</si>
  <si>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</si>
  <si>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</si>
  <si>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</si>
  <si>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</si>
  <si>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</si>
  <si>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</si>
  <si>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</si>
  <si>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</si>
  <si>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</si>
  <si>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</si>
  <si>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</si>
  <si>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</si>
  <si>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</si>
  <si>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</si>
  <si>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</si>
  <si>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</si>
  <si>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</si>
  <si>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</si>
  <si>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</si>
  <si>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</si>
  <si>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</si>
  <si>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</si>
  <si>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</si>
  <si>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</si>
  <si>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</si>
  <si>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</si>
  <si>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</si>
  <si>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</si>
  <si>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</si>
  <si>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</si>
  <si>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</si>
  <si>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</si>
  <si>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</si>
  <si>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</si>
  <si>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</si>
  <si>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</si>
  <si>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</si>
  <si>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</si>
  <si>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</si>
  <si>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</si>
  <si>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</si>
  <si>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</si>
  <si>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</si>
  <si>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</si>
  <si>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</si>
  <si>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</si>
  <si>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</si>
  <si>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</si>
  <si>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</si>
  <si>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</si>
  <si>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</si>
  <si>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</si>
  <si>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</si>
  <si>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</si>
  <si>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</si>
  <si>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</si>
  <si>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</si>
  <si>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</si>
  <si>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</si>
  <si>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</si>
  <si>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</si>
  <si>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</si>
  <si>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</si>
  <si>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</si>
  <si>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</si>
  <si>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</si>
  <si>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</si>
  <si>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</si>
  <si>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</si>
  <si>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</si>
  <si>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</si>
  <si>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</si>
  <si>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</si>
  <si>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</si>
  <si>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</si>
  <si>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Regione</t>
  </si>
  <si>
    <t>Anno</t>
  </si>
  <si>
    <t>Popolazione al 1° gennaio</t>
  </si>
  <si>
    <t xml:space="preserve">     di cui da trasferimenti e contributi da amm.ni pubbliche</t>
  </si>
  <si>
    <t>Rapporto Fcde/Residui attivi (scala dx)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</si>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</sst>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  <numFmt numFmtId="168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168" fontId="9" fillId="4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wrapText="1"/>
    </xf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17753304116672"/>
          <c:y val="4.5364806117638871E-2"/>
          <c:w val="0.80361249792401179"/>
          <c:h val="0.7797603459212830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6930029945.2200003</c:v>
                </c:pt>
                <c:pt idx="1">
                  <c:v>7309290091.0500002</c:v>
                </c:pt>
                <c:pt idx="2">
                  <c:v>8604942146.7099991</c:v>
                </c:pt>
                <c:pt idx="3">
                  <c:v>9646655715.7999992</c:v>
                </c:pt>
                <c:pt idx="4">
                  <c:v>9053652032.6000004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6816801168.8299999</c:v>
                </c:pt>
                <c:pt idx="1">
                  <c:v>6871797621.6700001</c:v>
                </c:pt>
                <c:pt idx="2">
                  <c:v>7926635603.5600004</c:v>
                </c:pt>
                <c:pt idx="3">
                  <c:v>8847819181.9500008</c:v>
                </c:pt>
                <c:pt idx="4">
                  <c:v>8880174566.0799999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21280"/>
        <c:axId val="-1342328352"/>
      </c:lineChart>
      <c:catAx>
        <c:axId val="-13423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28352"/>
        <c:crosses val="autoZero"/>
        <c:auto val="1"/>
        <c:lblAlgn val="ctr"/>
        <c:lblOffset val="100"/>
        <c:noMultiLvlLbl val="0"/>
      </c:catAx>
      <c:valAx>
        <c:axId val="-1342328352"/>
        <c:scaling>
          <c:orientation val="minMax"/>
          <c:min val="6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34232128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9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449.26</c:v>
                </c:pt>
                <c:pt idx="1">
                  <c:v>312.07</c:v>
                </c:pt>
                <c:pt idx="2">
                  <c:v>495.59</c:v>
                </c:pt>
                <c:pt idx="3">
                  <c:v>434.2</c:v>
                </c:pt>
                <c:pt idx="4">
                  <c:v>415.75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22912"/>
        <c:axId val="-1342326176"/>
      </c:barChart>
      <c:catAx>
        <c:axId val="-13423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26176"/>
        <c:crosses val="autoZero"/>
        <c:auto val="1"/>
        <c:lblAlgn val="ctr"/>
        <c:lblOffset val="100"/>
        <c:noMultiLvlLbl val="0"/>
      </c:catAx>
      <c:valAx>
        <c:axId val="-1342326176"/>
        <c:scaling>
          <c:orientation val="minMax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34232291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5.1708217913204076E-2"/>
          <c:w val="0.95679921453118932"/>
          <c:h val="0.75077889502039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25</c:v>
                </c:pt>
                <c:pt idx="1">
                  <c:v>18</c:v>
                </c:pt>
                <c:pt idx="2">
                  <c:v>17.64</c:v>
                </c:pt>
                <c:pt idx="3">
                  <c:v>34.119999999999997</c:v>
                </c:pt>
                <c:pt idx="4">
                  <c:v>48.1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24544"/>
        <c:axId val="-1342322368"/>
      </c:barChart>
      <c:catAx>
        <c:axId val="-13423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22368"/>
        <c:crosses val="autoZero"/>
        <c:auto val="1"/>
        <c:lblAlgn val="ctr"/>
        <c:lblOffset val="100"/>
        <c:noMultiLvlLbl val="0"/>
      </c:catAx>
      <c:valAx>
        <c:axId val="-1342322368"/>
        <c:scaling>
          <c:orientation val="minMax"/>
          <c:max val="50"/>
          <c:min val="-8"/>
        </c:scaling>
        <c:delete val="1"/>
        <c:axPos val="l"/>
        <c:numFmt formatCode="0" sourceLinked="0"/>
        <c:majorTickMark val="out"/>
        <c:minorTickMark val="none"/>
        <c:tickLblPos val="nextTo"/>
        <c:crossAx val="-1342324544"/>
        <c:crosses val="autoZero"/>
        <c:crossBetween val="between"/>
        <c:majorUnit val="8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2.9547553093259467E-2"/>
          <c:w val="0.95679921453118932"/>
          <c:h val="0.77293955984033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1639.28</c:v>
                </c:pt>
                <c:pt idx="1">
                  <c:v>1595.23</c:v>
                </c:pt>
                <c:pt idx="2">
                  <c:v>1549.46</c:v>
                </c:pt>
                <c:pt idx="3">
                  <c:v>1504.89</c:v>
                </c:pt>
                <c:pt idx="4">
                  <c:v>1499.8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938960"/>
        <c:axId val="-1189930800"/>
      </c:barChart>
      <c:catAx>
        <c:axId val="-118993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9930800"/>
        <c:crosses val="autoZero"/>
        <c:auto val="1"/>
        <c:lblAlgn val="ctr"/>
        <c:lblOffset val="100"/>
        <c:noMultiLvlLbl val="0"/>
      </c:catAx>
      <c:valAx>
        <c:axId val="-118993080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18993896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055700109046256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5624260</c:v>
                </c:pt>
                <c:pt idx="1">
                  <c:v>5712143</c:v>
                </c:pt>
                <c:pt idx="2">
                  <c:v>5740291</c:v>
                </c:pt>
                <c:pt idx="3">
                  <c:v>5762889</c:v>
                </c:pt>
                <c:pt idx="4">
                  <c:v>5776654</c:v>
                </c:pt>
                <c:pt idx="5">
                  <c:v>5790783</c:v>
                </c:pt>
                <c:pt idx="6">
                  <c:v>5804370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937872"/>
        <c:axId val="-1189928624"/>
      </c:barChart>
      <c:catAx>
        <c:axId val="-11899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189928624"/>
        <c:crosses val="autoZero"/>
        <c:auto val="1"/>
        <c:lblAlgn val="ctr"/>
        <c:lblOffset val="100"/>
        <c:noMultiLvlLbl val="0"/>
      </c:catAx>
      <c:valAx>
        <c:axId val="-1189928624"/>
        <c:scaling>
          <c:orientation val="minMax"/>
          <c:max val="60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18993787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3903766610764"/>
          <c:y val="4.0767375861313071E-2"/>
          <c:w val="0.78099275171586657"/>
          <c:h val="0.758247453831250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302159527.88</c:v>
                </c:pt>
                <c:pt idx="1">
                  <c:v>397147457.06</c:v>
                </c:pt>
                <c:pt idx="2">
                  <c:v>620040274.74000001</c:v>
                </c:pt>
                <c:pt idx="3">
                  <c:v>431875679.39999998</c:v>
                </c:pt>
                <c:pt idx="4">
                  <c:v>426740927.88999999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736259849.71000004</c:v>
                </c:pt>
                <c:pt idx="1">
                  <c:v>883511819.64999998</c:v>
                </c:pt>
                <c:pt idx="2">
                  <c:v>1060214183.58</c:v>
                </c:pt>
                <c:pt idx="3">
                  <c:v>1060214183.58</c:v>
                </c:pt>
                <c:pt idx="4">
                  <c:v>889533064.30999994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2558633529.6799998</c:v>
                </c:pt>
                <c:pt idx="1">
                  <c:v>2492434274.4000001</c:v>
                </c:pt>
                <c:pt idx="2">
                  <c:v>2424650949.1599998</c:v>
                </c:pt>
                <c:pt idx="3">
                  <c:v>2355242790.1700001</c:v>
                </c:pt>
                <c:pt idx="4">
                  <c:v>2314061531.3499999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983216770.14999998</c:v>
                </c:pt>
                <c:pt idx="1">
                  <c:v>871696298.71000004</c:v>
                </c:pt>
                <c:pt idx="2">
                  <c:v>736836632.72000003</c:v>
                </c:pt>
                <c:pt idx="3">
                  <c:v>759441828.82999992</c:v>
                </c:pt>
                <c:pt idx="4">
                  <c:v>529273200.53999996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7808"/>
        <c:axId val="-1342320736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87767823420724E-2"/>
                  <c:y val="3.3107599699021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03365203034661E-2"/>
                  <c:y val="2.106847253574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348626062345122E-2"/>
                  <c:y val="4.51467268623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4.3601475068432425</c:v>
                </c:pt>
                <c:pt idx="1">
                  <c:v>5.4334614184528647</c:v>
                </c:pt>
                <c:pt idx="2">
                  <c:v>7.2056297900511197</c:v>
                </c:pt>
                <c:pt idx="3">
                  <c:v>4.4769471630737518</c:v>
                </c:pt>
                <c:pt idx="4">
                  <c:v>4.7134672986482098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15296"/>
        <c:axId val="-1342328896"/>
      </c:lineChart>
      <c:catAx>
        <c:axId val="-134232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20736"/>
        <c:crosses val="autoZero"/>
        <c:auto val="1"/>
        <c:lblAlgn val="ctr"/>
        <c:lblOffset val="100"/>
        <c:noMultiLvlLbl val="0"/>
      </c:catAx>
      <c:valAx>
        <c:axId val="-134232073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27808"/>
        <c:crosses val="autoZero"/>
        <c:crossBetween val="between"/>
      </c:valAx>
      <c:valAx>
        <c:axId val="-1342328896"/>
        <c:scaling>
          <c:orientation val="minMax"/>
          <c:min val="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42315296"/>
        <c:crosses val="max"/>
        <c:crossBetween val="between"/>
        <c:majorUnit val="2"/>
      </c:valAx>
      <c:catAx>
        <c:axId val="-13423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3423288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2895687079072833E-2"/>
          <c:y val="0.86151804387882669"/>
          <c:w val="0.97764062973758437"/>
          <c:h val="0.120423265376252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23E-2"/>
          <c:y val="1.9227205294990474E-2"/>
          <c:w val="0.92640459641831929"/>
          <c:h val="0.968456559989625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1"/>
              <c:layout>
                <c:manualLayout>
                  <c:x val="-7.9485434691034117E-4"/>
                  <c:y val="3.6036025810874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464771058205892E-3"/>
                  <c:y val="1.69352395856278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8539626783958717E-4"/>
                  <c:y val="3.86484282089878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817476362.81000018</c:v>
                </c:pt>
                <c:pt idx="1">
                  <c:v>1251200365.9100006</c:v>
                </c:pt>
                <c:pt idx="2">
                  <c:v>1261131446.2099993</c:v>
                </c:pt>
                <c:pt idx="3">
                  <c:v>2383271806.7100005</c:v>
                </c:pt>
                <c:pt idx="4">
                  <c:v>-463947177.16999745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19648"/>
        <c:axId val="-1342318016"/>
      </c:barChart>
      <c:catAx>
        <c:axId val="-134231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342318016"/>
        <c:crosses val="autoZero"/>
        <c:auto val="1"/>
        <c:lblAlgn val="ctr"/>
        <c:lblOffset val="100"/>
        <c:noMultiLvlLbl val="0"/>
      </c:catAx>
      <c:valAx>
        <c:axId val="-13423180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342319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9850497913.8700008</c:v>
                </c:pt>
                <c:pt idx="1">
                  <c:v>9591199804.1900005</c:v>
                </c:pt>
                <c:pt idx="2">
                  <c:v>9314700269.4200001</c:v>
                </c:pt>
                <c:pt idx="3">
                  <c:v>9028504469.0499992</c:v>
                </c:pt>
                <c:pt idx="4">
                  <c:v>8730930635.4899998</c:v>
                </c:pt>
                <c:pt idx="5">
                  <c:v>8518516138.1700001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10200000</c:v>
                </c:pt>
                <c:pt idx="1">
                  <c:v>15312167.24</c:v>
                </c:pt>
                <c:pt idx="2">
                  <c:v>55514351.479999997</c:v>
                </c:pt>
                <c:pt idx="3">
                  <c:v>48678506.469999999</c:v>
                </c:pt>
                <c:pt idx="4">
                  <c:v>19178336.329999998</c:v>
                </c:pt>
                <c:pt idx="5">
                  <c:v>19117674.219999999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5616456010.1899996</c:v>
                </c:pt>
                <c:pt idx="1">
                  <c:v>5774608893.3100004</c:v>
                </c:pt>
                <c:pt idx="2">
                  <c:v>5613228406.04</c:v>
                </c:pt>
                <c:pt idx="3">
                  <c:v>6395361518.2399998</c:v>
                </c:pt>
                <c:pt idx="4">
                  <c:v>6760128010.79</c:v>
                </c:pt>
                <c:pt idx="5">
                  <c:v>7495048795.9300003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4320622398.9300003</c:v>
                </c:pt>
                <c:pt idx="1">
                  <c:v>3943236362.8400002</c:v>
                </c:pt>
                <c:pt idx="2">
                  <c:v>3085319484.4899998</c:v>
                </c:pt>
                <c:pt idx="3">
                  <c:v>3304338091.0500002</c:v>
                </c:pt>
                <c:pt idx="4">
                  <c:v>2198588205.04</c:v>
                </c:pt>
                <c:pt idx="5">
                  <c:v>1429553090.2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18560"/>
        <c:axId val="-1342317472"/>
      </c:barChart>
      <c:catAx>
        <c:axId val="-13423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17472"/>
        <c:crosses val="autoZero"/>
        <c:auto val="1"/>
        <c:lblAlgn val="ctr"/>
        <c:lblOffset val="100"/>
        <c:noMultiLvlLbl val="0"/>
      </c:catAx>
      <c:valAx>
        <c:axId val="-1342317472"/>
        <c:scaling>
          <c:orientation val="minMax"/>
          <c:max val="20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3423185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2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-14060979113.01</c:v>
                </c:pt>
                <c:pt idx="1">
                  <c:v>-14057579388.43</c:v>
                </c:pt>
                <c:pt idx="2">
                  <c:v>-13740239814.309999</c:v>
                </c:pt>
                <c:pt idx="3">
                  <c:v>-13571382728.34</c:v>
                </c:pt>
                <c:pt idx="4">
                  <c:v>-13738682073.27</c:v>
                </c:pt>
                <c:pt idx="5">
                  <c:v>-13738834074.709999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0</c:v>
                </c:pt>
                <c:pt idx="1">
                  <c:v>77198843.359999999</c:v>
                </c:pt>
                <c:pt idx="2">
                  <c:v>1542920517.5799999</c:v>
                </c:pt>
                <c:pt idx="3">
                  <c:v>2778815708.4699998</c:v>
                </c:pt>
                <c:pt idx="4">
                  <c:v>4040477648.8699999</c:v>
                </c:pt>
                <c:pt idx="5">
                  <c:v>6419134543.6000004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817476362.80999994</c:v>
                </c:pt>
                <c:pt idx="2">
                  <c:v>1251200365.9100001</c:v>
                </c:pt>
                <c:pt idx="3">
                  <c:v>1261131446.21</c:v>
                </c:pt>
                <c:pt idx="4">
                  <c:v>2383271806.71</c:v>
                </c:pt>
                <c:pt idx="5">
                  <c:v>-463947177.17000002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5632"/>
        <c:axId val="-1342313664"/>
      </c:barChart>
      <c:catAx>
        <c:axId val="-134232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342313664"/>
        <c:crosses val="autoZero"/>
        <c:auto val="1"/>
        <c:lblAlgn val="ctr"/>
        <c:lblOffset val="100"/>
        <c:noMultiLvlLbl val="0"/>
      </c:catAx>
      <c:valAx>
        <c:axId val="-1342313664"/>
        <c:scaling>
          <c:orientation val="minMax"/>
          <c:max val="7500000000"/>
          <c:min val="-15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3423256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17E-2"/>
          <c:w val="0.912266379073744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87.72</c:v>
                </c:pt>
                <c:pt idx="1">
                  <c:v>85.32</c:v>
                </c:pt>
                <c:pt idx="2">
                  <c:v>86.22</c:v>
                </c:pt>
                <c:pt idx="3">
                  <c:v>83.83</c:v>
                </c:pt>
                <c:pt idx="4">
                  <c:v>91.92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73.901225794357501</c:v>
                </c:pt>
                <c:pt idx="1">
                  <c:v>69.807949201399893</c:v>
                </c:pt>
                <c:pt idx="2">
                  <c:v>65.415712743944439</c:v>
                </c:pt>
                <c:pt idx="3">
                  <c:v>65.051627459454906</c:v>
                </c:pt>
                <c:pt idx="4">
                  <c:v>75.132580893944862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71.842419470452128</c:v>
                </c:pt>
                <c:pt idx="1">
                  <c:v>67.220679427134201</c:v>
                </c:pt>
                <c:pt idx="2">
                  <c:v>64.888900287014337</c:v>
                </c:pt>
                <c:pt idx="3">
                  <c:v>64.675915566526214</c:v>
                </c:pt>
                <c:pt idx="4">
                  <c:v>74.290778667422003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16928"/>
        <c:axId val="-1342319104"/>
      </c:lineChart>
      <c:catAx>
        <c:axId val="-134231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42319104"/>
        <c:crosses val="autoZero"/>
        <c:auto val="1"/>
        <c:lblAlgn val="ctr"/>
        <c:lblOffset val="100"/>
        <c:noMultiLvlLbl val="0"/>
      </c:catAx>
      <c:valAx>
        <c:axId val="-1342319104"/>
        <c:scaling>
          <c:orientation val="minMax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23169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43"/>
          <c:w val="0.96177967444791623"/>
          <c:h val="0.179568046015526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0.62111801242236031</c:v>
                </c:pt>
                <c:pt idx="1">
                  <c:v>0.583893356835959</c:v>
                </c:pt>
                <c:pt idx="2">
                  <c:v>0.91250670960815872</c:v>
                </c:pt>
                <c:pt idx="3">
                  <c:v>0.56941122878943173</c:v>
                </c:pt>
                <c:pt idx="4">
                  <c:v>0.3209070510307841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3.4046468829077527</c:v>
                </c:pt>
                <c:pt idx="1">
                  <c:v>6.9846865704527934</c:v>
                </c:pt>
                <c:pt idx="2">
                  <c:v>6.8599033816425115</c:v>
                </c:pt>
                <c:pt idx="3">
                  <c:v>7.3454048513836687</c:v>
                </c:pt>
                <c:pt idx="4">
                  <c:v>4.3215482872145587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11.352657004830917</c:v>
                </c:pt>
                <c:pt idx="1">
                  <c:v>7.5024787925526057</c:v>
                </c:pt>
                <c:pt idx="2">
                  <c:v>8.8888888888888875</c:v>
                </c:pt>
                <c:pt idx="3">
                  <c:v>7.2429108302015726</c:v>
                </c:pt>
                <c:pt idx="4">
                  <c:v>3.8508846123694096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0.40257648953301123</c:v>
                </c:pt>
                <c:pt idx="1">
                  <c:v>0.77117990525504021</c:v>
                </c:pt>
                <c:pt idx="2">
                  <c:v>1.2345679012345676</c:v>
                </c:pt>
                <c:pt idx="3">
                  <c:v>1.4804691948525226</c:v>
                </c:pt>
                <c:pt idx="4">
                  <c:v>2.802588245668848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63.031976075454331</c:v>
                </c:pt>
                <c:pt idx="1">
                  <c:v>68.183320480334913</c:v>
                </c:pt>
                <c:pt idx="2">
                  <c:v>64.98121309715512</c:v>
                </c:pt>
                <c:pt idx="3">
                  <c:v>64.184033709144742</c:v>
                </c:pt>
                <c:pt idx="4">
                  <c:v>77.253024084810761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2320192"/>
        <c:axId val="-1342316384"/>
      </c:barChart>
      <c:catAx>
        <c:axId val="-1342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342316384"/>
        <c:crosses val="autoZero"/>
        <c:auto val="1"/>
        <c:lblAlgn val="ctr"/>
        <c:lblOffset val="100"/>
        <c:noMultiLvlLbl val="0"/>
      </c:catAx>
      <c:valAx>
        <c:axId val="-1342316384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34232019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24E-2"/>
          <c:w val="0.9122665336936"/>
          <c:h val="0.71915787122354591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45.3</c:v>
                </c:pt>
                <c:pt idx="1">
                  <c:v>27.82</c:v>
                </c:pt>
                <c:pt idx="2">
                  <c:v>38.81</c:v>
                </c:pt>
                <c:pt idx="3">
                  <c:v>35.35</c:v>
                </c:pt>
                <c:pt idx="4">
                  <c:v>33.087317433324053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49.92</c:v>
                </c:pt>
                <c:pt idx="1">
                  <c:v>40.36</c:v>
                </c:pt>
                <c:pt idx="2">
                  <c:v>37.090000000000003</c:v>
                </c:pt>
                <c:pt idx="3">
                  <c:v>43.14</c:v>
                </c:pt>
                <c:pt idx="4">
                  <c:v>50.422938424007377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57.14</c:v>
                </c:pt>
                <c:pt idx="1">
                  <c:v>40.19</c:v>
                </c:pt>
                <c:pt idx="2">
                  <c:v>32.94</c:v>
                </c:pt>
                <c:pt idx="3">
                  <c:v>32.119999999999997</c:v>
                </c:pt>
                <c:pt idx="4">
                  <c:v>42.530490113121147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61.41</c:v>
                </c:pt>
                <c:pt idx="1">
                  <c:v>61.96</c:v>
                </c:pt>
                <c:pt idx="2">
                  <c:v>47.21</c:v>
                </c:pt>
                <c:pt idx="3">
                  <c:v>34.04</c:v>
                </c:pt>
                <c:pt idx="4">
                  <c:v>67.438077854443037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83.23</c:v>
                </c:pt>
                <c:pt idx="1">
                  <c:v>80.88</c:v>
                </c:pt>
                <c:pt idx="2">
                  <c:v>82.91</c:v>
                </c:pt>
                <c:pt idx="3">
                  <c:v>81.62</c:v>
                </c:pt>
                <c:pt idx="4">
                  <c:v>81.850570460755492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42327264"/>
        <c:axId val="-1342315840"/>
      </c:lineChart>
      <c:catAx>
        <c:axId val="-13423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15840"/>
        <c:crosses val="autoZero"/>
        <c:auto val="1"/>
        <c:lblAlgn val="ctr"/>
        <c:lblOffset val="100"/>
        <c:noMultiLvlLbl val="0"/>
      </c:catAx>
      <c:valAx>
        <c:axId val="-1342315840"/>
        <c:scaling>
          <c:orientation val="minMax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34232726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92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2.5854108956602031E-2"/>
          <c:w val="0.95679921453118866"/>
          <c:h val="0.77663300397699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47.69</c:v>
                </c:pt>
                <c:pt idx="1">
                  <c:v>40.79</c:v>
                </c:pt>
                <c:pt idx="2">
                  <c:v>42.16</c:v>
                </c:pt>
                <c:pt idx="3">
                  <c:v>42.104999999999997</c:v>
                </c:pt>
                <c:pt idx="4">
                  <c:v>40.31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2314752"/>
        <c:axId val="-1342326720"/>
      </c:barChart>
      <c:catAx>
        <c:axId val="-13423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342326720"/>
        <c:crosses val="autoZero"/>
        <c:auto val="1"/>
        <c:lblAlgn val="ctr"/>
        <c:lblOffset val="100"/>
        <c:noMultiLvlLbl val="0"/>
      </c:catAx>
      <c:valAx>
        <c:axId val="-13423267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3423147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9</xdr:col>
      <xdr:colOff>514350</xdr:colOff>
      <xdr:row>49</xdr:row>
      <xdr:rowOff>57149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1781175</xdr:colOff>
      <xdr:row>53</xdr:row>
      <xdr:rowOff>19050</xdr:rowOff>
    </xdr:from>
    <xdr:to>
      <xdr:col>10</xdr:col>
      <xdr:colOff>85724</xdr:colOff>
      <xdr:row>75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11</xdr:col>
      <xdr:colOff>438149</xdr:colOff>
      <xdr:row>47</xdr:row>
      <xdr:rowOff>95250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104772</xdr:colOff>
      <xdr:row>10</xdr:row>
      <xdr:rowOff>142874</xdr:rowOff>
    </xdr:from>
    <xdr:to>
      <xdr:col>11</xdr:col>
      <xdr:colOff>152399</xdr:colOff>
      <xdr:row>27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1" width="15.33203125" customWidth="1"/>
    <col min="12" max="12" width="15.33203125" bestFit="1" customWidth="1"/>
    <col min="13" max="13" width="7.109375" customWidth="1"/>
    <col min="14" max="14" width="15.33203125" customWidth="1"/>
    <col min="15" max="15" width="15.33203125" bestFit="1" customWidth="1"/>
    <col min="16" max="16" width="7.109375" customWidth="1"/>
  </cols>
  <sheetData>
    <row r="1" spans="1:18" x14ac:dyDescent="0.3">
      <c r="B1" s="113">
        <v>2016</v>
      </c>
      <c r="C1" s="113"/>
      <c r="D1" s="114"/>
      <c r="E1" s="115">
        <v>2017</v>
      </c>
      <c r="F1" s="113"/>
      <c r="G1" s="114"/>
      <c r="H1" s="115">
        <v>2018</v>
      </c>
      <c r="I1" s="113"/>
      <c r="J1" s="114"/>
      <c r="K1" s="115">
        <v>2019</v>
      </c>
      <c r="L1" s="113"/>
      <c r="M1" s="114"/>
      <c r="N1" s="115">
        <v>2020</v>
      </c>
      <c r="O1" s="113"/>
      <c r="P1" s="114"/>
      <c r="Q1" s="112" t="s">
        <v>233</v>
      </c>
      <c r="R1" s="112"/>
    </row>
    <row r="2" spans="1:18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 x14ac:dyDescent="0.3">
      <c r="A3" t="s">
        <v>19</v>
      </c>
      <c r="B3" s="28">
        <v>11904036715.35</v>
      </c>
      <c r="C3" s="28">
        <v>11143683092.99</v>
      </c>
      <c r="D3" s="20">
        <f>IF(B3&gt;0,C3/B3*100,"-")</f>
        <v>93.612640480354528</v>
      </c>
      <c r="E3" s="28">
        <v>11856995483.940001</v>
      </c>
      <c r="F3" s="28">
        <v>10966443722</v>
      </c>
      <c r="G3" s="20">
        <f>IF(E3&gt;0,F3/E3*100,"-")</f>
        <v>92.489229137801146</v>
      </c>
      <c r="H3" s="28">
        <v>12191611155.82</v>
      </c>
      <c r="I3" s="28">
        <v>11058968568.690001</v>
      </c>
      <c r="J3" s="20">
        <f>IF(H3&gt;0,I3/H3*100,"-")</f>
        <v>90.709656232849085</v>
      </c>
      <c r="K3" s="28">
        <v>12062205046.33</v>
      </c>
      <c r="L3" s="28">
        <v>11154649535.639999</v>
      </c>
      <c r="M3" s="20">
        <f>IF(K3&gt;0,L3/K3*100,"-")</f>
        <v>92.476039768813834</v>
      </c>
      <c r="N3" s="28">
        <v>12323879487</v>
      </c>
      <c r="O3" s="28">
        <v>11610796497.76</v>
      </c>
      <c r="P3" s="20">
        <f>IF(N3&gt;0,O3/N3*100,"-")</f>
        <v>94.213810756651711</v>
      </c>
      <c r="Q3" s="13">
        <f t="shared" ref="Q3:R18" si="0">IF(K3&gt;0,N3/K3*100-100,"-")</f>
        <v>2.1693748337466445</v>
      </c>
      <c r="R3" s="13">
        <f t="shared" si="0"/>
        <v>4.089298912194181</v>
      </c>
    </row>
    <row r="4" spans="1:18" x14ac:dyDescent="0.3">
      <c r="A4" t="s">
        <v>20</v>
      </c>
      <c r="B4" s="28">
        <v>1712300146.21</v>
      </c>
      <c r="C4" s="28">
        <v>1600952408.8399999</v>
      </c>
      <c r="D4" s="20">
        <f t="shared" ref="D4:D21" si="1">IF(B4&gt;0,C4/B4*100,"-")</f>
        <v>93.497183445527526</v>
      </c>
      <c r="E4" s="28">
        <v>1285860437.5999999</v>
      </c>
      <c r="F4" s="28">
        <v>1066646944.48</v>
      </c>
      <c r="G4" s="20">
        <f t="shared" ref="G4:G21" si="2">IF(E4&gt;0,F4/E4*100,"-")</f>
        <v>82.951999555320953</v>
      </c>
      <c r="H4" s="28">
        <v>1253950853.4400001</v>
      </c>
      <c r="I4" s="28">
        <v>1188293088.1300001</v>
      </c>
      <c r="J4" s="20">
        <f t="shared" ref="J4:J13" si="3">IF(H4&gt;0,I4/H4*100,"-")</f>
        <v>94.763928336594759</v>
      </c>
      <c r="K4" s="28">
        <v>1368548046.3199999</v>
      </c>
      <c r="L4" s="28">
        <v>1230094218.6700001</v>
      </c>
      <c r="M4" s="20">
        <f t="shared" ref="M4:M21" si="4">IF(K4&gt;0,L4/K4*100,"-")</f>
        <v>89.883159161105112</v>
      </c>
      <c r="N4" s="28">
        <v>1869838966.1099999</v>
      </c>
      <c r="O4" s="28">
        <v>1713186293.8900001</v>
      </c>
      <c r="P4" s="20">
        <f t="shared" ref="P4:P21" si="5">IF(N4&gt;0,O4/N4*100,"-")</f>
        <v>91.622130297888759</v>
      </c>
      <c r="Q4" s="13">
        <f t="shared" si="0"/>
        <v>36.629398663639307</v>
      </c>
      <c r="R4" s="13">
        <f t="shared" si="0"/>
        <v>39.272770157584176</v>
      </c>
    </row>
    <row r="5" spans="1:18" x14ac:dyDescent="0.3">
      <c r="A5" t="s">
        <v>21</v>
      </c>
      <c r="B5" s="28">
        <v>489092017.22000003</v>
      </c>
      <c r="C5" s="28">
        <v>389470123.80000001</v>
      </c>
      <c r="D5" s="20">
        <f t="shared" si="1"/>
        <v>79.631257531813532</v>
      </c>
      <c r="E5" s="28">
        <v>597098405.69000006</v>
      </c>
      <c r="F5" s="28">
        <v>414780672.69999999</v>
      </c>
      <c r="G5" s="20">
        <f t="shared" si="2"/>
        <v>69.466049272177216</v>
      </c>
      <c r="H5" s="28">
        <v>420789639.77999997</v>
      </c>
      <c r="I5" s="28">
        <v>311225333.87</v>
      </c>
      <c r="J5" s="20">
        <f t="shared" si="3"/>
        <v>73.96221400144664</v>
      </c>
      <c r="K5" s="28">
        <v>824817944.86000001</v>
      </c>
      <c r="L5" s="28">
        <v>524586255.60000002</v>
      </c>
      <c r="M5" s="20">
        <f t="shared" si="4"/>
        <v>63.60024765089711</v>
      </c>
      <c r="N5" s="28">
        <v>713107786.36000001</v>
      </c>
      <c r="O5" s="28">
        <v>611464609.27999997</v>
      </c>
      <c r="P5" s="20">
        <f t="shared" si="5"/>
        <v>85.746449691872073</v>
      </c>
      <c r="Q5" s="13">
        <f t="shared" si="0"/>
        <v>-13.543613981259966</v>
      </c>
      <c r="R5" s="13">
        <f t="shared" si="0"/>
        <v>16.561309556353535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2392768191.6900001</v>
      </c>
      <c r="C7" s="28">
        <v>567356660.15999997</v>
      </c>
      <c r="D7" s="20">
        <f t="shared" si="1"/>
        <v>23.711309024017023</v>
      </c>
      <c r="E7" s="28">
        <v>1682298726.6199999</v>
      </c>
      <c r="F7" s="28">
        <v>325792315.33999997</v>
      </c>
      <c r="G7" s="20">
        <f t="shared" si="2"/>
        <v>19.365901559859555</v>
      </c>
      <c r="H7" s="28">
        <v>2546545312.6199999</v>
      </c>
      <c r="I7" s="28">
        <v>169925976.19</v>
      </c>
      <c r="J7" s="20">
        <f t="shared" si="3"/>
        <v>6.672803949252037</v>
      </c>
      <c r="K7" s="28">
        <v>2186166676.23</v>
      </c>
      <c r="L7" s="28">
        <v>217653858.71000001</v>
      </c>
      <c r="M7" s="20">
        <f t="shared" si="4"/>
        <v>9.9559590344382922</v>
      </c>
      <c r="N7" s="28">
        <v>1997759615.8199999</v>
      </c>
      <c r="O7" s="28">
        <v>622187459.52999997</v>
      </c>
      <c r="P7" s="20">
        <f t="shared" si="5"/>
        <v>31.144260530795499</v>
      </c>
      <c r="Q7" s="13">
        <f t="shared" si="0"/>
        <v>-8.6181471183571574</v>
      </c>
      <c r="R7" s="13">
        <f t="shared" si="0"/>
        <v>185.86098276300112</v>
      </c>
    </row>
    <row r="8" spans="1:18" x14ac:dyDescent="0.3">
      <c r="A8" t="s">
        <v>24</v>
      </c>
      <c r="B8" s="28">
        <v>0</v>
      </c>
      <c r="C8" s="28">
        <v>0</v>
      </c>
      <c r="D8" s="20" t="str">
        <f t="shared" si="1"/>
        <v>-</v>
      </c>
      <c r="E8" s="28">
        <v>122227803.13</v>
      </c>
      <c r="F8" s="28">
        <v>122227803.13</v>
      </c>
      <c r="G8" s="20">
        <f t="shared" si="2"/>
        <v>100</v>
      </c>
      <c r="H8" s="28">
        <v>116.25</v>
      </c>
      <c r="I8" s="28">
        <v>116.25</v>
      </c>
      <c r="J8" s="20">
        <f t="shared" si="3"/>
        <v>100</v>
      </c>
      <c r="K8" s="28">
        <v>22125586.469999999</v>
      </c>
      <c r="L8" s="28">
        <v>22125586.469999999</v>
      </c>
      <c r="M8" s="20">
        <f t="shared" si="4"/>
        <v>100</v>
      </c>
      <c r="N8" s="28">
        <v>28289605.260000002</v>
      </c>
      <c r="O8" s="28">
        <v>28289605.260000002</v>
      </c>
      <c r="P8" s="20">
        <f t="shared" si="5"/>
        <v>100</v>
      </c>
      <c r="Q8" s="13">
        <f t="shared" si="0"/>
        <v>27.859233464196635</v>
      </c>
      <c r="R8" s="13">
        <f t="shared" si="0"/>
        <v>27.859233464196635</v>
      </c>
    </row>
    <row r="9" spans="1:18" x14ac:dyDescent="0.3">
      <c r="A9" t="s">
        <v>25</v>
      </c>
      <c r="B9" s="28">
        <v>1505324.53</v>
      </c>
      <c r="C9" s="28">
        <v>1481879.53</v>
      </c>
      <c r="D9" s="20">
        <f t="shared" si="1"/>
        <v>98.44252853569057</v>
      </c>
      <c r="E9" s="28">
        <v>1065187.73</v>
      </c>
      <c r="F9" s="28">
        <v>1065187.73</v>
      </c>
      <c r="G9" s="20">
        <f t="shared" si="2"/>
        <v>100</v>
      </c>
      <c r="H9" s="28">
        <v>756761.87</v>
      </c>
      <c r="I9" s="28">
        <v>756761.87</v>
      </c>
      <c r="J9" s="20">
        <f t="shared" si="3"/>
        <v>100</v>
      </c>
      <c r="K9" s="28">
        <v>378724.15</v>
      </c>
      <c r="L9" s="28">
        <v>378724.15</v>
      </c>
      <c r="M9" s="20">
        <f t="shared" si="4"/>
        <v>100</v>
      </c>
      <c r="N9" s="28">
        <v>651454.86</v>
      </c>
      <c r="O9" s="28">
        <v>651454.86</v>
      </c>
      <c r="P9" s="20">
        <f t="shared" si="5"/>
        <v>100</v>
      </c>
      <c r="Q9" s="13">
        <f t="shared" si="0"/>
        <v>72.013023199075093</v>
      </c>
      <c r="R9" s="13">
        <f t="shared" si="0"/>
        <v>72.013023199075093</v>
      </c>
    </row>
    <row r="10" spans="1:18" x14ac:dyDescent="0.3">
      <c r="A10" t="s">
        <v>26</v>
      </c>
      <c r="B10" s="28">
        <v>73528185.879999995</v>
      </c>
      <c r="C10" s="28">
        <v>69448185.780000001</v>
      </c>
      <c r="D10" s="20">
        <f t="shared" si="1"/>
        <v>94.451107352684232</v>
      </c>
      <c r="E10" s="28">
        <v>205824486.13999999</v>
      </c>
      <c r="F10" s="28">
        <v>205200257.13</v>
      </c>
      <c r="G10" s="20">
        <f t="shared" si="2"/>
        <v>99.696717809573258</v>
      </c>
      <c r="H10" s="28">
        <v>34388730.310000002</v>
      </c>
      <c r="I10" s="28">
        <v>27550852.25</v>
      </c>
      <c r="J10" s="20">
        <f t="shared" si="3"/>
        <v>80.115933335254326</v>
      </c>
      <c r="K10" s="28">
        <v>40151095.07</v>
      </c>
      <c r="L10" s="28">
        <v>38322925.920000002</v>
      </c>
      <c r="M10" s="20">
        <f t="shared" si="4"/>
        <v>95.44677636609228</v>
      </c>
      <c r="N10" s="28">
        <v>94635250.939999998</v>
      </c>
      <c r="O10" s="28">
        <v>94635250.939999998</v>
      </c>
      <c r="P10" s="20">
        <f t="shared" si="5"/>
        <v>100</v>
      </c>
      <c r="Q10" s="13">
        <f t="shared" si="0"/>
        <v>135.69780793029813</v>
      </c>
      <c r="R10" s="13">
        <f t="shared" si="0"/>
        <v>146.94161175885495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0</v>
      </c>
      <c r="F11" s="28">
        <v>0</v>
      </c>
      <c r="G11" s="20" t="str">
        <f t="shared" si="2"/>
        <v>-</v>
      </c>
      <c r="H11" s="28">
        <v>5517.71</v>
      </c>
      <c r="I11" s="28">
        <v>5517.71</v>
      </c>
      <c r="J11" s="20">
        <f t="shared" si="3"/>
        <v>100</v>
      </c>
      <c r="K11" s="28">
        <v>599488.74</v>
      </c>
      <c r="L11" s="28">
        <v>599488.74</v>
      </c>
      <c r="M11" s="20">
        <f t="shared" si="4"/>
        <v>100</v>
      </c>
      <c r="N11" s="28">
        <v>161551.29</v>
      </c>
      <c r="O11" s="28">
        <v>161551.29</v>
      </c>
      <c r="P11" s="20">
        <f t="shared" si="5"/>
        <v>100</v>
      </c>
      <c r="Q11" s="13">
        <f t="shared" si="0"/>
        <v>-73.051822457916387</v>
      </c>
      <c r="R11" s="13">
        <f t="shared" si="0"/>
        <v>-73.051822457916387</v>
      </c>
    </row>
    <row r="12" spans="1:18" x14ac:dyDescent="0.3">
      <c r="A12" t="s">
        <v>28</v>
      </c>
      <c r="B12" s="28">
        <v>0</v>
      </c>
      <c r="C12" s="28">
        <v>0</v>
      </c>
      <c r="D12" s="20" t="str">
        <f t="shared" si="1"/>
        <v>-</v>
      </c>
      <c r="E12" s="28">
        <v>10029898.24</v>
      </c>
      <c r="F12" s="28">
        <v>10029898.24</v>
      </c>
      <c r="G12" s="20">
        <f t="shared" si="2"/>
        <v>100</v>
      </c>
      <c r="H12" s="28">
        <v>20801000.109999999</v>
      </c>
      <c r="I12" s="28">
        <v>17901000.109999999</v>
      </c>
      <c r="J12" s="20">
        <f t="shared" si="3"/>
        <v>86.058362652448452</v>
      </c>
      <c r="K12" s="28">
        <v>1597012.57</v>
      </c>
      <c r="L12" s="28">
        <v>1351110.93</v>
      </c>
      <c r="M12" s="20">
        <f t="shared" si="4"/>
        <v>84.602397963592722</v>
      </c>
      <c r="N12" s="28">
        <v>0</v>
      </c>
      <c r="O12" s="28">
        <v>0</v>
      </c>
      <c r="P12" s="20" t="str">
        <f t="shared" si="5"/>
        <v>-</v>
      </c>
      <c r="Q12" s="13">
        <f t="shared" si="0"/>
        <v>-100</v>
      </c>
      <c r="R12" s="13">
        <f t="shared" si="0"/>
        <v>-100</v>
      </c>
    </row>
    <row r="13" spans="1:18" x14ac:dyDescent="0.3">
      <c r="A13" t="s">
        <v>29</v>
      </c>
      <c r="B13" s="28">
        <v>74957876.659999996</v>
      </c>
      <c r="C13" s="28">
        <v>74957876.659999996</v>
      </c>
      <c r="D13" s="20">
        <f t="shared" si="1"/>
        <v>100</v>
      </c>
      <c r="E13" s="28">
        <v>339988098.16000003</v>
      </c>
      <c r="F13" s="28">
        <v>280000000</v>
      </c>
      <c r="G13" s="20">
        <f t="shared" si="2"/>
        <v>82.355824076003586</v>
      </c>
      <c r="H13" s="28">
        <v>467585897.68000001</v>
      </c>
      <c r="I13" s="28">
        <v>460011901.83999997</v>
      </c>
      <c r="J13" s="20">
        <f t="shared" si="3"/>
        <v>98.380191558902951</v>
      </c>
      <c r="K13" s="28">
        <v>999692971.09000003</v>
      </c>
      <c r="L13" s="28">
        <v>976026004.15999997</v>
      </c>
      <c r="M13" s="20">
        <f t="shared" si="4"/>
        <v>97.632576439524712</v>
      </c>
      <c r="N13" s="28">
        <v>8057375040.0500002</v>
      </c>
      <c r="O13" s="28">
        <v>6386647188.8500004</v>
      </c>
      <c r="P13" s="20">
        <f t="shared" si="5"/>
        <v>79.264613563406471</v>
      </c>
      <c r="Q13" s="13">
        <f t="shared" si="0"/>
        <v>705.98496469018528</v>
      </c>
      <c r="R13" s="13">
        <f t="shared" si="0"/>
        <v>554.35215472015614</v>
      </c>
    </row>
    <row r="14" spans="1:18" x14ac:dyDescent="0.3">
      <c r="A14" t="s">
        <v>30</v>
      </c>
      <c r="B14" s="28">
        <f t="shared" ref="B14:C14" si="6">SUM(B3:B5)</f>
        <v>14105428878.780001</v>
      </c>
      <c r="C14" s="28">
        <f t="shared" si="6"/>
        <v>13134105625.629999</v>
      </c>
      <c r="D14" s="20">
        <f>IF(B14&gt;0,C14/B14*100,"-")</f>
        <v>93.113833960686961</v>
      </c>
      <c r="E14" s="28">
        <f t="shared" ref="E14:F14" si="7">SUM(E3:E5)</f>
        <v>13739954327.230001</v>
      </c>
      <c r="F14" s="28">
        <f t="shared" si="7"/>
        <v>12447871339.18</v>
      </c>
      <c r="G14" s="20">
        <f>IF(E14&gt;0,F14/E14*100,"-")</f>
        <v>90.596162423267046</v>
      </c>
      <c r="H14" s="28">
        <f t="shared" ref="H14:I14" si="8">SUM(H3:H5)</f>
        <v>13866351649.040001</v>
      </c>
      <c r="I14" s="28">
        <f t="shared" si="8"/>
        <v>12558486990.690001</v>
      </c>
      <c r="J14" s="20">
        <f>IF(H14&gt;0,I14/H14*100,"-")</f>
        <v>90.568069442833249</v>
      </c>
      <c r="K14" s="28">
        <f t="shared" ref="K14:L14" si="9">SUM(K3:K5)</f>
        <v>14255571037.51</v>
      </c>
      <c r="L14" s="28">
        <f t="shared" si="9"/>
        <v>12909330009.91</v>
      </c>
      <c r="M14" s="20">
        <f>IF(K14&gt;0,L14/K14*100,"-")</f>
        <v>90.556386523853021</v>
      </c>
      <c r="N14" s="28">
        <f>SUM(N3:N5)</f>
        <v>14906826239.470001</v>
      </c>
      <c r="O14" s="28">
        <f>SUM(O3:O5)</f>
        <v>13935447400.93</v>
      </c>
      <c r="P14" s="20">
        <f>IF(N14&gt;0,O14/N14*100,"-")</f>
        <v>93.483664309656987</v>
      </c>
      <c r="Q14" s="13">
        <f t="shared" si="0"/>
        <v>4.5684259174633155</v>
      </c>
      <c r="R14" s="13">
        <f t="shared" si="0"/>
        <v>7.9486494669536683</v>
      </c>
    </row>
    <row r="15" spans="1:18" x14ac:dyDescent="0.3">
      <c r="A15" t="s">
        <v>31</v>
      </c>
      <c r="B15" s="27">
        <f t="shared" ref="B15:C15" si="10">SUM(B6:B10)</f>
        <v>2467801702.1000004</v>
      </c>
      <c r="C15" s="27">
        <f t="shared" si="10"/>
        <v>638286725.46999991</v>
      </c>
      <c r="D15" s="20">
        <f>IF(B15&gt;0,C15/B15*100,"-")</f>
        <v>25.864587293494591</v>
      </c>
      <c r="E15" s="27">
        <f t="shared" ref="E15:F15" si="11">SUM(E6:E10)</f>
        <v>2011416203.6199999</v>
      </c>
      <c r="F15" s="27">
        <f t="shared" si="11"/>
        <v>654285563.32999992</v>
      </c>
      <c r="G15" s="20">
        <f>IF(E15&gt;0,F15/E15*100,"-")</f>
        <v>32.528601596848262</v>
      </c>
      <c r="H15" s="27">
        <f t="shared" ref="H15:I15" si="12">SUM(H6:H10)</f>
        <v>2581690921.0499997</v>
      </c>
      <c r="I15" s="27">
        <f t="shared" si="12"/>
        <v>198233706.56</v>
      </c>
      <c r="J15" s="20">
        <f>IF(H15&gt;0,I15/H15*100,"-")</f>
        <v>7.6784445784616366</v>
      </c>
      <c r="K15" s="27">
        <f t="shared" ref="K15:L15" si="13">SUM(K6:K10)</f>
        <v>2248822081.9200001</v>
      </c>
      <c r="L15" s="27">
        <f t="shared" si="13"/>
        <v>278481095.25</v>
      </c>
      <c r="M15" s="20">
        <f>IF(K15&gt;0,L15/K15*100,"-")</f>
        <v>12.38342052441242</v>
      </c>
      <c r="N15" s="27">
        <f>SUM(N6:N10)</f>
        <v>2121335926.8799999</v>
      </c>
      <c r="O15" s="27">
        <f>SUM(O6:O10)</f>
        <v>745763770.58999991</v>
      </c>
      <c r="P15" s="20">
        <f>IF(N15&gt;0,O15/N15*100,"-")</f>
        <v>35.155383036709701</v>
      </c>
      <c r="Q15" s="13">
        <f t="shared" si="0"/>
        <v>-5.6690191751921617</v>
      </c>
      <c r="R15" s="13">
        <f t="shared" si="0"/>
        <v>167.79691092514111</v>
      </c>
    </row>
    <row r="16" spans="1:18" x14ac:dyDescent="0.3">
      <c r="A16" t="s">
        <v>32</v>
      </c>
      <c r="B16" s="28">
        <f t="shared" ref="B16:C16" si="14">SUM(B11:B13)</f>
        <v>74957876.659999996</v>
      </c>
      <c r="C16" s="28">
        <f t="shared" si="14"/>
        <v>74957876.659999996</v>
      </c>
      <c r="D16" s="20">
        <f t="shared" si="1"/>
        <v>100</v>
      </c>
      <c r="E16" s="28">
        <f t="shared" ref="E16:F16" si="15">SUM(E11:E13)</f>
        <v>350017996.40000004</v>
      </c>
      <c r="F16" s="28">
        <f t="shared" si="15"/>
        <v>290029898.24000001</v>
      </c>
      <c r="G16" s="20">
        <f t="shared" si="2"/>
        <v>82.861424619022813</v>
      </c>
      <c r="H16" s="28">
        <f t="shared" ref="H16:I16" si="16">SUM(H11:H13)</f>
        <v>488392415.5</v>
      </c>
      <c r="I16" s="28">
        <f t="shared" si="16"/>
        <v>477918419.65999997</v>
      </c>
      <c r="J16" s="20">
        <f t="shared" ref="J16:J21" si="17">IF(H16&gt;0,I16/H16*100,"-")</f>
        <v>97.855413903330771</v>
      </c>
      <c r="K16" s="28">
        <f t="shared" ref="K16:L16" si="18">SUM(K11:K13)</f>
        <v>1001889472.4</v>
      </c>
      <c r="L16" s="28">
        <f t="shared" si="18"/>
        <v>977976603.82999992</v>
      </c>
      <c r="M16" s="20">
        <f t="shared" ref="M16:M33" si="19">IF(K16&gt;0,L16/K16*100,"-")</f>
        <v>97.613222892469622</v>
      </c>
      <c r="N16" s="28">
        <f>SUM(N11:N13)</f>
        <v>8057536591.3400002</v>
      </c>
      <c r="O16" s="28">
        <f>SUM(O11:O13)</f>
        <v>6386808740.1400003</v>
      </c>
      <c r="P16" s="20">
        <f t="shared" si="5"/>
        <v>79.265029301937659</v>
      </c>
      <c r="Q16" s="13">
        <f t="shared" si="0"/>
        <v>704.2340810347456</v>
      </c>
      <c r="R16" s="13">
        <f t="shared" si="0"/>
        <v>553.06355132910824</v>
      </c>
    </row>
    <row r="17" spans="1:18" x14ac:dyDescent="0.3">
      <c r="A17" t="s">
        <v>33</v>
      </c>
      <c r="B17" s="28">
        <v>330400000</v>
      </c>
      <c r="C17" s="28">
        <v>330400000</v>
      </c>
      <c r="D17" s="20">
        <f t="shared" si="1"/>
        <v>100</v>
      </c>
      <c r="E17" s="28">
        <v>0</v>
      </c>
      <c r="F17" s="28">
        <v>0</v>
      </c>
      <c r="G17" s="20" t="str">
        <f t="shared" si="2"/>
        <v>-</v>
      </c>
      <c r="H17" s="28">
        <v>0</v>
      </c>
      <c r="I17" s="28">
        <v>0</v>
      </c>
      <c r="J17" s="20" t="str">
        <f t="shared" si="17"/>
        <v>-</v>
      </c>
      <c r="K17" s="28">
        <v>0</v>
      </c>
      <c r="L17" s="28">
        <v>0</v>
      </c>
      <c r="M17" s="20" t="str">
        <f t="shared" si="19"/>
        <v>-</v>
      </c>
      <c r="N17" s="28">
        <v>629654657.88999999</v>
      </c>
      <c r="O17" s="28">
        <v>629654657.88999999</v>
      </c>
      <c r="P17" s="20">
        <f t="shared" si="5"/>
        <v>100</v>
      </c>
      <c r="Q17" s="13" t="str">
        <f t="shared" si="0"/>
        <v>-</v>
      </c>
      <c r="R17" s="13" t="str">
        <f t="shared" si="0"/>
        <v>-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7"/>
        <v>-</v>
      </c>
      <c r="K18" s="28">
        <v>0</v>
      </c>
      <c r="L18" s="28">
        <v>0</v>
      </c>
      <c r="M18" s="20" t="str">
        <f t="shared" si="19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2576261143.8299999</v>
      </c>
      <c r="C19" s="28">
        <v>2260328030.5900002</v>
      </c>
      <c r="D19" s="20">
        <f t="shared" si="1"/>
        <v>87.736758985142416</v>
      </c>
      <c r="E19" s="28">
        <v>1631730626.8099999</v>
      </c>
      <c r="F19" s="28">
        <v>1620303269.22</v>
      </c>
      <c r="G19" s="20">
        <f t="shared" si="2"/>
        <v>99.299678672310009</v>
      </c>
      <c r="H19" s="28">
        <v>1249623778.98</v>
      </c>
      <c r="I19" s="28">
        <v>942047400.82000005</v>
      </c>
      <c r="J19" s="20">
        <f t="shared" si="17"/>
        <v>75.386481648816101</v>
      </c>
      <c r="K19" s="28">
        <v>2436657752.8499999</v>
      </c>
      <c r="L19" s="28">
        <v>1569865689.74</v>
      </c>
      <c r="M19" s="20">
        <f t="shared" si="19"/>
        <v>64.427008179701488</v>
      </c>
      <c r="N19" s="28">
        <v>1799636170.4000001</v>
      </c>
      <c r="O19" s="28">
        <v>1553723678.9300001</v>
      </c>
      <c r="P19" s="20">
        <f t="shared" si="5"/>
        <v>86.335432932794305</v>
      </c>
      <c r="Q19" s="13">
        <f t="shared" ref="Q19:R60" si="20">IF(K19&gt;0,N19/K19*100-100,"-")</f>
        <v>-26.14325223576914</v>
      </c>
      <c r="R19" s="13">
        <f t="shared" si="20"/>
        <v>-1.0282415187170244</v>
      </c>
    </row>
    <row r="20" spans="1:18" x14ac:dyDescent="0.3">
      <c r="A20" t="s">
        <v>36</v>
      </c>
      <c r="B20" s="28">
        <f t="shared" ref="B20:C20" si="21">B14+B15+B16+B17+B18+B19</f>
        <v>19554849601.370003</v>
      </c>
      <c r="C20" s="28">
        <f t="shared" si="21"/>
        <v>16438078258.349998</v>
      </c>
      <c r="D20" s="20">
        <f t="shared" si="1"/>
        <v>84.06138934046497</v>
      </c>
      <c r="E20" s="28">
        <f t="shared" ref="E20:F20" si="22">E14+E15+E16+E17+E18+E19</f>
        <v>17733119154.060001</v>
      </c>
      <c r="F20" s="28">
        <f t="shared" si="22"/>
        <v>15012490069.969999</v>
      </c>
      <c r="G20" s="20">
        <f t="shared" si="2"/>
        <v>84.657921370436895</v>
      </c>
      <c r="H20" s="28">
        <f t="shared" ref="H20:I20" si="23">H14+H15+H16+H17+H18+H19</f>
        <v>18186058764.57</v>
      </c>
      <c r="I20" s="28">
        <f t="shared" si="23"/>
        <v>14176686517.73</v>
      </c>
      <c r="J20" s="20">
        <f t="shared" si="17"/>
        <v>77.953594570743149</v>
      </c>
      <c r="K20" s="28">
        <f t="shared" ref="K20:L20" si="24">K14+K15+K16+K17+K18+K19</f>
        <v>19942940344.68</v>
      </c>
      <c r="L20" s="28">
        <f t="shared" si="24"/>
        <v>15735653398.73</v>
      </c>
      <c r="M20" s="20">
        <f t="shared" si="19"/>
        <v>78.903376968319819</v>
      </c>
      <c r="N20" s="28">
        <f>N14+N15+N16+N17+N18+N19</f>
        <v>27514989585.980003</v>
      </c>
      <c r="O20" s="28">
        <f>O14+O15+O16+O17+O18+O19</f>
        <v>23251398248.48</v>
      </c>
      <c r="P20" s="20">
        <f t="shared" si="5"/>
        <v>84.504477735028928</v>
      </c>
      <c r="Q20" s="13">
        <f t="shared" si="20"/>
        <v>37.968569882023075</v>
      </c>
      <c r="R20" s="13">
        <f t="shared" si="20"/>
        <v>47.762521576362275</v>
      </c>
    </row>
    <row r="21" spans="1:18" x14ac:dyDescent="0.3">
      <c r="A21" t="s">
        <v>37</v>
      </c>
      <c r="B21" s="28">
        <f t="shared" ref="B21:C21" si="25">B20-B19</f>
        <v>16978588457.540003</v>
      </c>
      <c r="C21" s="28">
        <f t="shared" si="25"/>
        <v>14177750227.759998</v>
      </c>
      <c r="D21" s="20">
        <f t="shared" si="1"/>
        <v>83.503703875122881</v>
      </c>
      <c r="E21" s="28">
        <f t="shared" ref="E21:F21" si="26">E20-E19</f>
        <v>16101388527.250002</v>
      </c>
      <c r="F21" s="28">
        <f t="shared" si="26"/>
        <v>13392186800.75</v>
      </c>
      <c r="G21" s="20">
        <f t="shared" si="2"/>
        <v>83.174111214601481</v>
      </c>
      <c r="H21" s="28">
        <f t="shared" ref="H21:I21" si="27">H20-H19</f>
        <v>16936434985.59</v>
      </c>
      <c r="I21" s="28">
        <f t="shared" si="27"/>
        <v>13234639116.91</v>
      </c>
      <c r="J21" s="20">
        <f t="shared" si="17"/>
        <v>78.143004287327329</v>
      </c>
      <c r="K21" s="28">
        <f t="shared" ref="K21:L21" si="28">K20-K19</f>
        <v>17506282591.830002</v>
      </c>
      <c r="L21" s="28">
        <f t="shared" si="28"/>
        <v>14165787708.99</v>
      </c>
      <c r="M21" s="20">
        <f t="shared" si="19"/>
        <v>80.918308239814579</v>
      </c>
      <c r="N21" s="28">
        <f>N20-N19</f>
        <v>25715353415.580002</v>
      </c>
      <c r="O21" s="28">
        <f>O20-O19</f>
        <v>21697674569.549999</v>
      </c>
      <c r="P21" s="20">
        <f t="shared" si="5"/>
        <v>84.376342097651914</v>
      </c>
      <c r="Q21" s="13">
        <f t="shared" si="20"/>
        <v>46.892141610812843</v>
      </c>
      <c r="R21" s="13">
        <f t="shared" si="20"/>
        <v>53.169559048100467</v>
      </c>
    </row>
    <row r="22" spans="1:18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</row>
    <row r="23" spans="1:18" x14ac:dyDescent="0.3">
      <c r="A23" s="5" t="s">
        <v>38</v>
      </c>
      <c r="B23" s="27">
        <v>279047291.45999998</v>
      </c>
      <c r="C23" s="27">
        <v>218750816.03999999</v>
      </c>
      <c r="D23" s="20">
        <f>IF(B23&gt;0,C23/B23*100,"-")</f>
        <v>78.392022691020031</v>
      </c>
      <c r="E23" s="27">
        <v>238184862.30000001</v>
      </c>
      <c r="F23" s="27">
        <v>217273177.66</v>
      </c>
      <c r="G23" s="20">
        <f>IF(E23&gt;0,F23/E23*100,"-")</f>
        <v>91.220397283828561</v>
      </c>
      <c r="H23" s="27">
        <v>245688851.75</v>
      </c>
      <c r="I23" s="27">
        <v>230283223.94999999</v>
      </c>
      <c r="J23" s="20">
        <f>IF(H23&gt;0,I23/H23*100,"-")</f>
        <v>93.729618706641205</v>
      </c>
      <c r="K23" s="27">
        <v>244547421.53</v>
      </c>
      <c r="L23" s="27">
        <v>235819085.47999999</v>
      </c>
      <c r="M23" s="20">
        <f>IF(K23&gt;0,L23/K23*100,"-")</f>
        <v>96.430820658262689</v>
      </c>
      <c r="N23" s="1">
        <v>228932162.58000001</v>
      </c>
      <c r="O23" s="1">
        <v>220924237.58000001</v>
      </c>
      <c r="P23" s="20">
        <f>IF(N23&gt;0,O23/N23*100,"-")</f>
        <v>96.502053311446943</v>
      </c>
      <c r="Q23" s="13">
        <f t="shared" si="20"/>
        <v>-6.3853705151760778</v>
      </c>
      <c r="R23" s="13">
        <f t="shared" si="20"/>
        <v>-6.3162181592224158</v>
      </c>
    </row>
    <row r="24" spans="1:18" x14ac:dyDescent="0.3">
      <c r="A24" s="5" t="s">
        <v>39</v>
      </c>
      <c r="B24" s="27">
        <v>28757232.030000001</v>
      </c>
      <c r="C24" s="27">
        <v>20757179.940000001</v>
      </c>
      <c r="D24" s="20">
        <f t="shared" ref="D24:D57" si="29">IF(B24&gt;0,C24/B24*100,"-")</f>
        <v>72.180729766848856</v>
      </c>
      <c r="E24" s="27">
        <v>28493403.030000001</v>
      </c>
      <c r="F24" s="27">
        <v>23355607.670000002</v>
      </c>
      <c r="G24" s="20">
        <f t="shared" ref="G24:G57" si="30">IF(E24&gt;0,F24/E24*100,"-")</f>
        <v>81.968474054887224</v>
      </c>
      <c r="H24" s="27">
        <v>27302229.620000001</v>
      </c>
      <c r="I24" s="27">
        <v>22220575.52</v>
      </c>
      <c r="J24" s="20">
        <f t="shared" ref="J24:J26" si="31">IF(H24&gt;0,I24/H24*100,"-")</f>
        <v>81.387402528189554</v>
      </c>
      <c r="K24" s="27">
        <v>25820600.399999999</v>
      </c>
      <c r="L24" s="27">
        <v>24020884.010000002</v>
      </c>
      <c r="M24" s="20">
        <f t="shared" ref="M24:M57" si="32">IF(K24&gt;0,L24/K24*100,"-")</f>
        <v>93.029920442903418</v>
      </c>
      <c r="N24" s="1">
        <v>24821461.670000002</v>
      </c>
      <c r="O24" s="1">
        <v>23170867.850000001</v>
      </c>
      <c r="P24" s="20">
        <f t="shared" ref="P24:P57" si="33">IF(N24&gt;0,O24/N24*100,"-")</f>
        <v>93.35013448464656</v>
      </c>
      <c r="Q24" s="13">
        <f t="shared" si="20"/>
        <v>-3.8695410428953352</v>
      </c>
      <c r="R24" s="13">
        <f t="shared" si="20"/>
        <v>-3.5386547790919565</v>
      </c>
    </row>
    <row r="25" spans="1:18" x14ac:dyDescent="0.3">
      <c r="A25" s="5" t="s">
        <v>40</v>
      </c>
      <c r="B25" s="27">
        <v>1748945939.3599999</v>
      </c>
      <c r="C25" s="27">
        <v>1344959108.6500001</v>
      </c>
      <c r="D25" s="20">
        <f t="shared" si="29"/>
        <v>76.901125322499524</v>
      </c>
      <c r="E25" s="27">
        <v>1617288511.79</v>
      </c>
      <c r="F25" s="27">
        <v>1340660244.6600001</v>
      </c>
      <c r="G25" s="20">
        <f t="shared" si="30"/>
        <v>82.895552332599564</v>
      </c>
      <c r="H25" s="27">
        <v>1671453427.96</v>
      </c>
      <c r="I25" s="27">
        <v>1409859860.2</v>
      </c>
      <c r="J25" s="20">
        <f t="shared" si="31"/>
        <v>84.349335531336138</v>
      </c>
      <c r="K25" s="27">
        <v>1896950659.1500001</v>
      </c>
      <c r="L25" s="27">
        <v>1522765668.55</v>
      </c>
      <c r="M25" s="20">
        <f t="shared" si="32"/>
        <v>80.274395182863231</v>
      </c>
      <c r="N25" s="1">
        <v>2042682384.6300001</v>
      </c>
      <c r="O25" s="1">
        <v>1774012208.0799999</v>
      </c>
      <c r="P25" s="20">
        <f t="shared" si="33"/>
        <v>86.847187865740295</v>
      </c>
      <c r="Q25" s="13">
        <f t="shared" si="20"/>
        <v>7.6824204560650173</v>
      </c>
      <c r="R25" s="13">
        <f t="shared" si="20"/>
        <v>16.499356711216166</v>
      </c>
    </row>
    <row r="26" spans="1:18" x14ac:dyDescent="0.3">
      <c r="A26" s="5" t="s">
        <v>41</v>
      </c>
      <c r="B26" s="27">
        <v>10920243355.280001</v>
      </c>
      <c r="C26" s="27">
        <v>10121903760.139999</v>
      </c>
      <c r="D26" s="20">
        <f t="shared" si="29"/>
        <v>92.689360766360579</v>
      </c>
      <c r="E26" s="27">
        <v>10490502512.780001</v>
      </c>
      <c r="F26" s="27">
        <v>9422401386.6299992</v>
      </c>
      <c r="G26" s="20">
        <f t="shared" si="30"/>
        <v>89.818398834099767</v>
      </c>
      <c r="H26" s="27">
        <v>10616416095.690001</v>
      </c>
      <c r="I26" s="27">
        <v>9728540692.9099998</v>
      </c>
      <c r="J26" s="20">
        <f t="shared" si="31"/>
        <v>91.636768992688062</v>
      </c>
      <c r="K26" s="27">
        <v>10720662074.33</v>
      </c>
      <c r="L26" s="27">
        <v>9452169647.3299999</v>
      </c>
      <c r="M26" s="20">
        <f t="shared" si="32"/>
        <v>88.167779021434399</v>
      </c>
      <c r="N26" s="1">
        <v>11447019487.49</v>
      </c>
      <c r="O26" s="1">
        <v>8857798386.4899998</v>
      </c>
      <c r="P26" s="20">
        <f t="shared" si="33"/>
        <v>77.380827351349765</v>
      </c>
      <c r="Q26" s="13">
        <f t="shared" si="20"/>
        <v>6.7753036904243231</v>
      </c>
      <c r="R26" s="13">
        <f t="shared" si="20"/>
        <v>-6.2881992496600532</v>
      </c>
    </row>
    <row r="27" spans="1:18" x14ac:dyDescent="0.3">
      <c r="A27" s="5" t="s">
        <v>351</v>
      </c>
      <c r="B27" s="27">
        <v>392264.92</v>
      </c>
      <c r="C27" s="27">
        <v>135009.9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1">
        <v>0</v>
      </c>
      <c r="O27" s="1">
        <v>0</v>
      </c>
      <c r="P27" s="20"/>
      <c r="Q27" s="13" t="str">
        <f t="shared" si="20"/>
        <v>-</v>
      </c>
      <c r="R27" s="13" t="str">
        <f t="shared" si="20"/>
        <v>-</v>
      </c>
    </row>
    <row r="28" spans="1:18" x14ac:dyDescent="0.3">
      <c r="A28" s="5" t="s">
        <v>352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1">
        <v>0</v>
      </c>
      <c r="O28" s="1">
        <v>0</v>
      </c>
      <c r="P28" s="20"/>
      <c r="Q28" s="13" t="str">
        <f t="shared" si="20"/>
        <v>-</v>
      </c>
      <c r="R28" s="13" t="str">
        <f t="shared" si="20"/>
        <v>-</v>
      </c>
    </row>
    <row r="29" spans="1:18" x14ac:dyDescent="0.3">
      <c r="A29" s="5" t="s">
        <v>42</v>
      </c>
      <c r="B29" s="27">
        <v>251043313.22</v>
      </c>
      <c r="C29" s="27">
        <v>250637282.72</v>
      </c>
      <c r="D29" s="20">
        <f t="shared" si="29"/>
        <v>99.838262770359393</v>
      </c>
      <c r="E29" s="27">
        <v>227872448.65000001</v>
      </c>
      <c r="F29" s="27">
        <v>226673770.22999999</v>
      </c>
      <c r="G29" s="20">
        <f t="shared" si="30"/>
        <v>99.473969570651732</v>
      </c>
      <c r="H29" s="27">
        <v>220866883.83000001</v>
      </c>
      <c r="I29" s="27">
        <v>218014159.66</v>
      </c>
      <c r="J29" s="20">
        <f t="shared" ref="J29:J57" si="34">IF(H29&gt;0,I29/H29*100,"-")</f>
        <v>98.708396604990483</v>
      </c>
      <c r="K29" s="27">
        <v>211123117.96000001</v>
      </c>
      <c r="L29" s="27">
        <v>210202547.05000001</v>
      </c>
      <c r="M29" s="20">
        <f t="shared" ref="M29:M62" si="35">IF(K29&gt;0,L29/K29*100,"-")</f>
        <v>99.563964894562417</v>
      </c>
      <c r="N29" s="1">
        <v>200844522.08000001</v>
      </c>
      <c r="O29" s="1">
        <v>200054050.19999999</v>
      </c>
      <c r="P29" s="20">
        <f t="shared" si="33"/>
        <v>99.606425969793108</v>
      </c>
      <c r="Q29" s="13">
        <f t="shared" si="20"/>
        <v>-4.8685316792012401</v>
      </c>
      <c r="R29" s="13">
        <f t="shared" si="20"/>
        <v>-4.8279609321698871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29"/>
        <v>-</v>
      </c>
      <c r="E30" s="27">
        <v>0</v>
      </c>
      <c r="F30" s="27">
        <v>0</v>
      </c>
      <c r="G30" s="20" t="str">
        <f t="shared" si="30"/>
        <v>-</v>
      </c>
      <c r="H30" s="27">
        <v>0</v>
      </c>
      <c r="I30" s="27">
        <v>0</v>
      </c>
      <c r="J30" s="20" t="str">
        <f t="shared" si="34"/>
        <v>-</v>
      </c>
      <c r="K30" s="27">
        <v>0</v>
      </c>
      <c r="L30" s="27">
        <v>0</v>
      </c>
      <c r="M30" s="20" t="str">
        <f t="shared" si="35"/>
        <v>-</v>
      </c>
      <c r="N30" s="1">
        <v>0</v>
      </c>
      <c r="O30" s="1">
        <v>0</v>
      </c>
      <c r="P30" s="20" t="str">
        <f t="shared" si="33"/>
        <v>-</v>
      </c>
      <c r="Q30" s="13" t="str">
        <f t="shared" si="20"/>
        <v>-</v>
      </c>
      <c r="R30" s="13" t="str">
        <f t="shared" si="20"/>
        <v>-</v>
      </c>
    </row>
    <row r="31" spans="1:18" x14ac:dyDescent="0.3">
      <c r="A31" s="5" t="s">
        <v>44</v>
      </c>
      <c r="B31" s="27">
        <v>2770139.37</v>
      </c>
      <c r="C31" s="27">
        <v>1008858.75</v>
      </c>
      <c r="D31" s="20">
        <f t="shared" si="29"/>
        <v>36.419061110271862</v>
      </c>
      <c r="E31" s="27">
        <v>29311236.48</v>
      </c>
      <c r="F31" s="27">
        <v>26904335.27</v>
      </c>
      <c r="G31" s="20">
        <f t="shared" si="30"/>
        <v>91.788469204831031</v>
      </c>
      <c r="H31" s="27">
        <v>16298557.99</v>
      </c>
      <c r="I31" s="27">
        <v>769531.67</v>
      </c>
      <c r="J31" s="20">
        <f t="shared" si="34"/>
        <v>4.7214708839404516</v>
      </c>
      <c r="K31" s="27">
        <v>3394423.09</v>
      </c>
      <c r="L31" s="27">
        <v>853242.71</v>
      </c>
      <c r="M31" s="20">
        <f t="shared" si="35"/>
        <v>25.136604582783463</v>
      </c>
      <c r="N31" s="1">
        <v>4048505.62</v>
      </c>
      <c r="O31" s="1">
        <v>1604496.97</v>
      </c>
      <c r="P31" s="20">
        <f t="shared" si="33"/>
        <v>39.631832597036137</v>
      </c>
      <c r="Q31" s="13">
        <f t="shared" si="20"/>
        <v>19.269328326422624</v>
      </c>
      <c r="R31" s="13">
        <f t="shared" si="20"/>
        <v>88.046959112021</v>
      </c>
    </row>
    <row r="32" spans="1:18" x14ac:dyDescent="0.3">
      <c r="A32" s="5" t="s">
        <v>45</v>
      </c>
      <c r="B32" s="27">
        <v>212461127.99000001</v>
      </c>
      <c r="C32" s="27">
        <v>210354099.28999999</v>
      </c>
      <c r="D32" s="20">
        <f t="shared" si="29"/>
        <v>99.008275669091248</v>
      </c>
      <c r="E32" s="27">
        <v>81788139.439999998</v>
      </c>
      <c r="F32" s="27">
        <v>68765530.890000001</v>
      </c>
      <c r="G32" s="20">
        <f t="shared" si="30"/>
        <v>84.077631990206342</v>
      </c>
      <c r="H32" s="27">
        <v>95959741.700000003</v>
      </c>
      <c r="I32" s="27">
        <v>81064188.829999998</v>
      </c>
      <c r="J32" s="20">
        <f t="shared" si="34"/>
        <v>84.477289531928776</v>
      </c>
      <c r="K32" s="27">
        <v>100344624.40000001</v>
      </c>
      <c r="L32" s="27">
        <v>80136944.430000007</v>
      </c>
      <c r="M32" s="20">
        <f t="shared" si="35"/>
        <v>79.861721451617697</v>
      </c>
      <c r="N32" s="1">
        <v>99746235.730000004</v>
      </c>
      <c r="O32" s="1">
        <v>80034518.25</v>
      </c>
      <c r="P32" s="20">
        <f t="shared" si="33"/>
        <v>80.238133964917694</v>
      </c>
      <c r="Q32" s="13">
        <f t="shared" si="20"/>
        <v>-0.59633355905012309</v>
      </c>
      <c r="R32" s="13">
        <f t="shared" si="20"/>
        <v>-0.1278139324234786</v>
      </c>
    </row>
    <row r="33" spans="1:18" x14ac:dyDescent="0.3">
      <c r="A33" s="5" t="s">
        <v>46</v>
      </c>
      <c r="B33" s="27">
        <v>0</v>
      </c>
      <c r="C33" s="27">
        <v>0</v>
      </c>
      <c r="D33" s="20" t="str">
        <f t="shared" si="29"/>
        <v>-</v>
      </c>
      <c r="E33" s="27">
        <v>0</v>
      </c>
      <c r="F33" s="27">
        <v>0</v>
      </c>
      <c r="G33" s="20" t="str">
        <f t="shared" si="30"/>
        <v>-</v>
      </c>
      <c r="H33" s="27">
        <v>201421.49</v>
      </c>
      <c r="I33" s="27">
        <v>201421.49</v>
      </c>
      <c r="J33" s="20">
        <f t="shared" si="34"/>
        <v>100</v>
      </c>
      <c r="K33" s="27">
        <v>0</v>
      </c>
      <c r="L33" s="27">
        <v>0</v>
      </c>
      <c r="M33" s="20" t="str">
        <f t="shared" si="35"/>
        <v>-</v>
      </c>
      <c r="N33" s="27">
        <v>0</v>
      </c>
      <c r="O33" s="27">
        <v>0</v>
      </c>
      <c r="P33" s="20" t="str">
        <f t="shared" si="33"/>
        <v>-</v>
      </c>
      <c r="Q33" s="13" t="str">
        <f t="shared" si="20"/>
        <v>-</v>
      </c>
      <c r="R33" s="13" t="str">
        <f t="shared" si="20"/>
        <v>-</v>
      </c>
    </row>
    <row r="34" spans="1:18" x14ac:dyDescent="0.3">
      <c r="A34" s="5" t="s">
        <v>47</v>
      </c>
      <c r="B34" s="27">
        <v>195823214.21000001</v>
      </c>
      <c r="C34" s="27">
        <v>112010774.45999999</v>
      </c>
      <c r="D34" s="20">
        <f t="shared" si="29"/>
        <v>57.199946856086278</v>
      </c>
      <c r="E34" s="27">
        <v>152496868.25999999</v>
      </c>
      <c r="F34" s="27">
        <v>37475735.670000002</v>
      </c>
      <c r="G34" s="20">
        <f t="shared" si="30"/>
        <v>24.574757565582026</v>
      </c>
      <c r="H34" s="27">
        <v>308922526.81</v>
      </c>
      <c r="I34" s="27">
        <v>93120734.459999993</v>
      </c>
      <c r="J34" s="20">
        <f t="shared" si="34"/>
        <v>30.143717721586892</v>
      </c>
      <c r="K34" s="27">
        <v>272443742.22000003</v>
      </c>
      <c r="L34" s="27">
        <v>144902095.84999999</v>
      </c>
      <c r="M34" s="20">
        <f t="shared" si="35"/>
        <v>53.186061338487498</v>
      </c>
      <c r="N34" s="1">
        <v>183902549.97999999</v>
      </c>
      <c r="O34" s="1">
        <v>101175354.37</v>
      </c>
      <c r="P34" s="20">
        <f t="shared" si="33"/>
        <v>55.015743055766855</v>
      </c>
      <c r="Q34" s="13">
        <f t="shared" si="20"/>
        <v>-32.498890052869143</v>
      </c>
      <c r="R34" s="13">
        <f t="shared" si="20"/>
        <v>-30.176748806494231</v>
      </c>
    </row>
    <row r="35" spans="1:18" x14ac:dyDescent="0.3">
      <c r="A35" s="5" t="s">
        <v>48</v>
      </c>
      <c r="B35" s="27">
        <v>2432740523.3299999</v>
      </c>
      <c r="C35" s="27">
        <v>955576530.39999998</v>
      </c>
      <c r="D35" s="20">
        <f t="shared" si="29"/>
        <v>39.279837748251978</v>
      </c>
      <c r="E35" s="27">
        <v>1669733593.05</v>
      </c>
      <c r="F35" s="27">
        <v>565876480.82000005</v>
      </c>
      <c r="G35" s="20">
        <f t="shared" si="30"/>
        <v>33.890225553068511</v>
      </c>
      <c r="H35" s="27">
        <v>2578817706.4699998</v>
      </c>
      <c r="I35" s="27">
        <v>809483604.76999998</v>
      </c>
      <c r="J35" s="20">
        <f t="shared" si="34"/>
        <v>31.389717960253076</v>
      </c>
      <c r="K35" s="27">
        <v>2246632395.0100002</v>
      </c>
      <c r="L35" s="27">
        <v>737212801.51999998</v>
      </c>
      <c r="M35" s="20">
        <f t="shared" si="35"/>
        <v>32.814126741759125</v>
      </c>
      <c r="N35" s="1">
        <v>2177439895.0100002</v>
      </c>
      <c r="O35" s="1">
        <v>1355122933.54</v>
      </c>
      <c r="P35" s="20">
        <f t="shared" si="33"/>
        <v>62.234688390045157</v>
      </c>
      <c r="Q35" s="13">
        <f t="shared" si="20"/>
        <v>-3.0798318475992517</v>
      </c>
      <c r="R35" s="13">
        <f t="shared" si="20"/>
        <v>83.817064861866299</v>
      </c>
    </row>
    <row r="36" spans="1:18" x14ac:dyDescent="0.3">
      <c r="A36" s="5" t="s">
        <v>49</v>
      </c>
      <c r="B36" s="27">
        <v>145132183.19</v>
      </c>
      <c r="C36" s="27">
        <v>145129490.19</v>
      </c>
      <c r="D36" s="20">
        <f t="shared" si="29"/>
        <v>99.998144450155152</v>
      </c>
      <c r="E36" s="27">
        <v>195100102.93000001</v>
      </c>
      <c r="F36" s="27">
        <v>143345102.93000001</v>
      </c>
      <c r="G36" s="20">
        <f t="shared" si="30"/>
        <v>73.472592160256738</v>
      </c>
      <c r="H36" s="27">
        <v>143592342.75999999</v>
      </c>
      <c r="I36" s="27">
        <v>143592342.75999999</v>
      </c>
      <c r="J36" s="20">
        <f t="shared" si="34"/>
        <v>100</v>
      </c>
      <c r="K36" s="27">
        <v>147804516.94999999</v>
      </c>
      <c r="L36" s="27">
        <v>143852146.94999999</v>
      </c>
      <c r="M36" s="20">
        <f t="shared" si="35"/>
        <v>97.325947757512026</v>
      </c>
      <c r="N36" s="1">
        <v>144253505.38999999</v>
      </c>
      <c r="O36" s="1">
        <v>144143380.40000001</v>
      </c>
      <c r="P36" s="20">
        <f t="shared" si="33"/>
        <v>99.923658707840573</v>
      </c>
      <c r="Q36" s="13">
        <f t="shared" si="20"/>
        <v>-2.402505439804159</v>
      </c>
      <c r="R36" s="13">
        <f t="shared" si="20"/>
        <v>0.20245332181329445</v>
      </c>
    </row>
    <row r="37" spans="1:18" x14ac:dyDescent="0.3">
      <c r="A37" s="5" t="s">
        <v>50</v>
      </c>
      <c r="B37" s="27">
        <v>1467879.66</v>
      </c>
      <c r="C37" s="27">
        <v>61705.5</v>
      </c>
      <c r="D37" s="20">
        <f t="shared" si="29"/>
        <v>4.2037165362724629</v>
      </c>
      <c r="E37" s="27">
        <v>1010986.97</v>
      </c>
      <c r="F37" s="27">
        <v>510401.02</v>
      </c>
      <c r="G37" s="20">
        <f t="shared" si="30"/>
        <v>50.485420202794508</v>
      </c>
      <c r="H37" s="27">
        <v>900000</v>
      </c>
      <c r="I37" s="27">
        <v>0</v>
      </c>
      <c r="J37" s="20">
        <f t="shared" si="34"/>
        <v>0</v>
      </c>
      <c r="K37" s="27">
        <v>11000000</v>
      </c>
      <c r="L37" s="27">
        <v>0</v>
      </c>
      <c r="M37" s="20">
        <f t="shared" si="35"/>
        <v>0</v>
      </c>
      <c r="N37" s="1">
        <v>2968362.36</v>
      </c>
      <c r="O37" s="1">
        <v>903917.67</v>
      </c>
      <c r="P37" s="20">
        <f t="shared" si="33"/>
        <v>30.451729282808991</v>
      </c>
      <c r="Q37" s="13">
        <f t="shared" si="20"/>
        <v>-73.014887636363639</v>
      </c>
      <c r="R37" s="13" t="str">
        <f t="shared" si="20"/>
        <v>-</v>
      </c>
    </row>
    <row r="38" spans="1:18" x14ac:dyDescent="0.3">
      <c r="A38" s="5" t="s">
        <v>51</v>
      </c>
      <c r="B38" s="27">
        <v>1933307.64</v>
      </c>
      <c r="C38" s="27">
        <v>1933307.64</v>
      </c>
      <c r="D38" s="20">
        <f t="shared" si="29"/>
        <v>100</v>
      </c>
      <c r="E38" s="27">
        <v>2000000</v>
      </c>
      <c r="F38" s="27">
        <v>2000000</v>
      </c>
      <c r="G38" s="20">
        <f t="shared" si="30"/>
        <v>100</v>
      </c>
      <c r="H38" s="27">
        <v>1372500</v>
      </c>
      <c r="I38" s="27">
        <v>915000</v>
      </c>
      <c r="J38" s="20">
        <f t="shared" si="34"/>
        <v>66.666666666666657</v>
      </c>
      <c r="K38" s="27">
        <v>43529420.369999997</v>
      </c>
      <c r="L38" s="27">
        <v>43529420.369999997</v>
      </c>
      <c r="M38" s="20">
        <f t="shared" si="35"/>
        <v>100</v>
      </c>
      <c r="N38" s="1">
        <v>5000000</v>
      </c>
      <c r="O38" s="1">
        <v>5000000</v>
      </c>
      <c r="P38" s="20">
        <f t="shared" si="33"/>
        <v>100</v>
      </c>
      <c r="Q38" s="13">
        <f t="shared" si="20"/>
        <v>-88.51351578426727</v>
      </c>
      <c r="R38" s="13">
        <f t="shared" si="20"/>
        <v>-88.51351578426727</v>
      </c>
    </row>
    <row r="39" spans="1:18" x14ac:dyDescent="0.3">
      <c r="A39" s="5" t="s">
        <v>262</v>
      </c>
      <c r="B39" s="27">
        <v>0</v>
      </c>
      <c r="C39" s="27">
        <v>0</v>
      </c>
      <c r="D39" s="20" t="str">
        <f t="shared" si="29"/>
        <v>-</v>
      </c>
      <c r="E39" s="27">
        <v>30521861.370000001</v>
      </c>
      <c r="F39" s="27">
        <v>1752340.67</v>
      </c>
      <c r="G39" s="20">
        <f t="shared" si="30"/>
        <v>5.7412641016788672</v>
      </c>
      <c r="H39" s="27">
        <v>1647950.4</v>
      </c>
      <c r="I39" s="27">
        <v>0</v>
      </c>
      <c r="J39" s="20">
        <f t="shared" si="34"/>
        <v>0</v>
      </c>
      <c r="K39" s="27">
        <v>0</v>
      </c>
      <c r="L39" s="27">
        <v>0</v>
      </c>
      <c r="M39" s="20" t="str">
        <f t="shared" si="35"/>
        <v>-</v>
      </c>
      <c r="N39" s="1">
        <v>1829780.86</v>
      </c>
      <c r="O39" s="1">
        <v>883124.57</v>
      </c>
      <c r="P39" s="20">
        <f t="shared" si="33"/>
        <v>48.26395276645313</v>
      </c>
      <c r="Q39" s="13" t="str">
        <f t="shared" si="20"/>
        <v>-</v>
      </c>
      <c r="R39" s="13" t="str">
        <f t="shared" si="20"/>
        <v>-</v>
      </c>
    </row>
    <row r="40" spans="1:18" x14ac:dyDescent="0.3">
      <c r="A40" s="5" t="s">
        <v>52</v>
      </c>
      <c r="B40" s="27">
        <v>0</v>
      </c>
      <c r="C40" s="27">
        <v>0</v>
      </c>
      <c r="D40" s="20" t="str">
        <f t="shared" si="29"/>
        <v>-</v>
      </c>
      <c r="E40" s="27">
        <v>0</v>
      </c>
      <c r="F40" s="27">
        <v>0</v>
      </c>
      <c r="G40" s="20" t="str">
        <f t="shared" si="30"/>
        <v>-</v>
      </c>
      <c r="H40" s="27">
        <v>0</v>
      </c>
      <c r="I40" s="27">
        <v>0</v>
      </c>
      <c r="J40" s="20" t="str">
        <f t="shared" si="34"/>
        <v>-</v>
      </c>
      <c r="K40" s="27">
        <v>1107708.58</v>
      </c>
      <c r="L40" s="27">
        <v>0</v>
      </c>
      <c r="M40" s="20">
        <f t="shared" si="35"/>
        <v>0</v>
      </c>
      <c r="N40" s="1">
        <v>1107708.57</v>
      </c>
      <c r="O40" s="1">
        <v>242291.42</v>
      </c>
      <c r="P40" s="20">
        <f t="shared" si="33"/>
        <v>21.873209846160169</v>
      </c>
      <c r="Q40" s="13">
        <f t="shared" si="20"/>
        <v>-9.0276451203408214E-7</v>
      </c>
      <c r="R40" s="13" t="str">
        <f t="shared" si="20"/>
        <v>-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29"/>
        <v>-</v>
      </c>
      <c r="E41" s="27">
        <v>339988098.16000003</v>
      </c>
      <c r="F41" s="27">
        <v>339988098.16000003</v>
      </c>
      <c r="G41" s="20">
        <f t="shared" si="30"/>
        <v>100</v>
      </c>
      <c r="H41" s="27">
        <v>467585897.68000001</v>
      </c>
      <c r="I41" s="27">
        <v>467585897.68000001</v>
      </c>
      <c r="J41" s="20">
        <f t="shared" si="34"/>
        <v>100</v>
      </c>
      <c r="K41" s="27">
        <v>999692971.09000003</v>
      </c>
      <c r="L41" s="27">
        <v>999692971.09000003</v>
      </c>
      <c r="M41" s="20">
        <f t="shared" si="35"/>
        <v>100</v>
      </c>
      <c r="N41" s="1">
        <v>8057375040.0500002</v>
      </c>
      <c r="O41" s="1">
        <v>8057375040.0500002</v>
      </c>
      <c r="P41" s="20">
        <f t="shared" si="33"/>
        <v>100</v>
      </c>
      <c r="Q41" s="13">
        <f t="shared" si="20"/>
        <v>705.98496469018528</v>
      </c>
      <c r="R41" s="13">
        <f t="shared" si="20"/>
        <v>705.98496469018528</v>
      </c>
    </row>
    <row r="42" spans="1:18" x14ac:dyDescent="0.3">
      <c r="A42" s="5" t="s">
        <v>54</v>
      </c>
      <c r="B42" s="27">
        <v>533159387.25999999</v>
      </c>
      <c r="C42" s="27">
        <v>533159387.25999999</v>
      </c>
      <c r="D42" s="20">
        <f t="shared" si="29"/>
        <v>100</v>
      </c>
      <c r="E42" s="27">
        <v>0</v>
      </c>
      <c r="F42" s="27">
        <v>0</v>
      </c>
      <c r="G42" s="20" t="str">
        <f t="shared" si="30"/>
        <v>-</v>
      </c>
      <c r="H42" s="27">
        <v>0</v>
      </c>
      <c r="I42" s="27">
        <v>0</v>
      </c>
      <c r="J42" s="20" t="str">
        <f t="shared" si="34"/>
        <v>-</v>
      </c>
      <c r="K42" s="27">
        <v>0</v>
      </c>
      <c r="L42" s="27">
        <v>0</v>
      </c>
      <c r="M42" s="20" t="str">
        <f t="shared" si="35"/>
        <v>-</v>
      </c>
      <c r="N42" s="27">
        <v>0</v>
      </c>
      <c r="O42" s="27">
        <v>0</v>
      </c>
      <c r="P42" s="20" t="str">
        <f t="shared" si="33"/>
        <v>-</v>
      </c>
      <c r="Q42" s="13" t="str">
        <f t="shared" si="20"/>
        <v>-</v>
      </c>
      <c r="R42" s="13" t="str">
        <f t="shared" si="20"/>
        <v>-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29"/>
        <v>-</v>
      </c>
      <c r="E43" s="27">
        <v>0</v>
      </c>
      <c r="F43" s="27">
        <v>0</v>
      </c>
      <c r="G43" s="20" t="str">
        <f t="shared" si="30"/>
        <v>-</v>
      </c>
      <c r="H43" s="27">
        <v>0</v>
      </c>
      <c r="I43" s="27">
        <v>0</v>
      </c>
      <c r="J43" s="20" t="str">
        <f t="shared" si="34"/>
        <v>-</v>
      </c>
      <c r="K43" s="27">
        <v>0</v>
      </c>
      <c r="L43" s="27">
        <v>0</v>
      </c>
      <c r="M43" s="20" t="str">
        <f t="shared" si="35"/>
        <v>-</v>
      </c>
      <c r="N43" s="27">
        <v>0</v>
      </c>
      <c r="O43" s="27">
        <v>0</v>
      </c>
      <c r="P43" s="20" t="str">
        <f t="shared" si="33"/>
        <v>-</v>
      </c>
      <c r="Q43" s="13" t="str">
        <f t="shared" si="20"/>
        <v>-</v>
      </c>
      <c r="R43" s="13" t="str">
        <f t="shared" si="20"/>
        <v>-</v>
      </c>
    </row>
    <row r="44" spans="1:18" x14ac:dyDescent="0.3">
      <c r="A44" s="5" t="s">
        <v>56</v>
      </c>
      <c r="B44" s="27">
        <v>228810164.18000001</v>
      </c>
      <c r="C44" s="27">
        <v>228810164.18000001</v>
      </c>
      <c r="D44" s="20">
        <f t="shared" si="29"/>
        <v>100</v>
      </c>
      <c r="E44" s="27">
        <v>244190635.63999999</v>
      </c>
      <c r="F44" s="27"/>
      <c r="G44" s="20">
        <f t="shared" si="30"/>
        <v>0</v>
      </c>
      <c r="H44" s="27">
        <v>244304840.24000001</v>
      </c>
      <c r="I44" s="27">
        <v>244304840.24000001</v>
      </c>
      <c r="J44" s="20">
        <f t="shared" si="34"/>
        <v>100</v>
      </c>
      <c r="K44" s="27">
        <v>235628976.80000001</v>
      </c>
      <c r="L44" s="27">
        <v>235628976.80000001</v>
      </c>
      <c r="M44" s="20">
        <f t="shared" si="35"/>
        <v>100</v>
      </c>
      <c r="N44" s="27">
        <v>777149775.57000005</v>
      </c>
      <c r="O44" s="27">
        <v>777149775.57000005</v>
      </c>
      <c r="P44" s="20">
        <f t="shared" si="33"/>
        <v>100</v>
      </c>
      <c r="Q44" s="13">
        <f t="shared" si="20"/>
        <v>229.81927185875725</v>
      </c>
      <c r="R44" s="13">
        <f t="shared" si="20"/>
        <v>229.81927185875725</v>
      </c>
    </row>
    <row r="45" spans="1:18" x14ac:dyDescent="0.3">
      <c r="A45" s="5" t="s">
        <v>57</v>
      </c>
      <c r="B45" s="27">
        <v>20450663.239999998</v>
      </c>
      <c r="C45" s="27">
        <v>20450663.239999998</v>
      </c>
      <c r="D45" s="20">
        <f t="shared" si="29"/>
        <v>100</v>
      </c>
      <c r="E45" s="27">
        <v>11363955.060000001</v>
      </c>
      <c r="F45" s="27"/>
      <c r="G45" s="20">
        <f t="shared" si="30"/>
        <v>0</v>
      </c>
      <c r="H45" s="27">
        <v>11897510.93</v>
      </c>
      <c r="I45" s="27">
        <v>11897510.93</v>
      </c>
      <c r="J45" s="20">
        <f t="shared" si="34"/>
        <v>100</v>
      </c>
      <c r="K45" s="27">
        <v>12456118.09</v>
      </c>
      <c r="L45" s="27">
        <v>12456118.09</v>
      </c>
      <c r="M45" s="20">
        <f t="shared" si="35"/>
        <v>100</v>
      </c>
      <c r="N45" s="27">
        <v>13040952.76</v>
      </c>
      <c r="O45" s="27">
        <v>13040952.76</v>
      </c>
      <c r="P45" s="20">
        <f t="shared" si="33"/>
        <v>100</v>
      </c>
      <c r="Q45" s="13">
        <f t="shared" si="20"/>
        <v>4.6951599669685038</v>
      </c>
      <c r="R45" s="13">
        <f t="shared" si="20"/>
        <v>4.6951599669685038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29"/>
        <v>-</v>
      </c>
      <c r="E46" s="27">
        <v>0</v>
      </c>
      <c r="F46" s="27">
        <v>0</v>
      </c>
      <c r="G46" s="20" t="str">
        <f t="shared" si="30"/>
        <v>-</v>
      </c>
      <c r="H46" s="27">
        <v>0</v>
      </c>
      <c r="I46" s="27">
        <v>0</v>
      </c>
      <c r="J46" s="20" t="str">
        <f t="shared" si="34"/>
        <v>-</v>
      </c>
      <c r="K46" s="27">
        <v>0</v>
      </c>
      <c r="L46" s="27">
        <v>0</v>
      </c>
      <c r="M46" s="20" t="str">
        <f t="shared" si="35"/>
        <v>-</v>
      </c>
      <c r="N46" s="27">
        <v>0</v>
      </c>
      <c r="O46" s="27">
        <v>0</v>
      </c>
      <c r="P46" s="20" t="str">
        <f t="shared" si="33"/>
        <v>-</v>
      </c>
      <c r="Q46" s="13" t="str">
        <f t="shared" si="20"/>
        <v>-</v>
      </c>
      <c r="R46" s="13" t="str">
        <f t="shared" si="20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29"/>
        <v>-</v>
      </c>
      <c r="E47" s="27">
        <v>0</v>
      </c>
      <c r="F47" s="27">
        <v>0</v>
      </c>
      <c r="G47" s="20" t="str">
        <f t="shared" si="30"/>
        <v>-</v>
      </c>
      <c r="H47" s="27">
        <v>0</v>
      </c>
      <c r="I47" s="27">
        <v>0</v>
      </c>
      <c r="J47" s="20" t="str">
        <f t="shared" si="34"/>
        <v>-</v>
      </c>
      <c r="K47" s="27">
        <v>0</v>
      </c>
      <c r="L47" s="27">
        <v>0</v>
      </c>
      <c r="M47" s="20" t="str">
        <f t="shared" si="35"/>
        <v>-</v>
      </c>
      <c r="N47" s="27">
        <v>0</v>
      </c>
      <c r="O47" s="27">
        <v>0</v>
      </c>
      <c r="P47" s="20" t="str">
        <f t="shared" si="33"/>
        <v>-</v>
      </c>
      <c r="Q47" s="13" t="str">
        <f t="shared" si="20"/>
        <v>-</v>
      </c>
      <c r="R47" s="13" t="str">
        <f t="shared" si="20"/>
        <v>-</v>
      </c>
    </row>
    <row r="48" spans="1:18" x14ac:dyDescent="0.3">
      <c r="A48" s="5" t="s">
        <v>60</v>
      </c>
      <c r="B48" s="27">
        <v>2575274632.6799998</v>
      </c>
      <c r="C48" s="27">
        <v>0</v>
      </c>
      <c r="D48" s="20">
        <f t="shared" si="29"/>
        <v>0</v>
      </c>
      <c r="E48" s="27">
        <v>1630329472.98</v>
      </c>
      <c r="F48" s="27">
        <v>0</v>
      </c>
      <c r="G48" s="20">
        <f t="shared" si="30"/>
        <v>0</v>
      </c>
      <c r="H48" s="27">
        <v>808438863.90999997</v>
      </c>
      <c r="I48" s="27">
        <v>0</v>
      </c>
      <c r="J48" s="20">
        <f t="shared" si="34"/>
        <v>0</v>
      </c>
      <c r="K48" s="27">
        <v>1939820830.2</v>
      </c>
      <c r="L48" s="27">
        <v>0</v>
      </c>
      <c r="M48" s="20">
        <f t="shared" si="35"/>
        <v>0</v>
      </c>
      <c r="N48" s="27">
        <v>1799044485.1400001</v>
      </c>
      <c r="O48" s="27">
        <v>0</v>
      </c>
      <c r="P48" s="20">
        <f t="shared" si="33"/>
        <v>0</v>
      </c>
      <c r="Q48" s="13">
        <f t="shared" si="20"/>
        <v>-7.2571828731979053</v>
      </c>
      <c r="R48" s="13" t="str">
        <f t="shared" si="20"/>
        <v>-</v>
      </c>
    </row>
    <row r="49" spans="1:18" x14ac:dyDescent="0.3">
      <c r="A49" s="5" t="s">
        <v>61</v>
      </c>
      <c r="B49" s="27">
        <v>986511.15</v>
      </c>
      <c r="C49" s="27">
        <v>0</v>
      </c>
      <c r="D49" s="20">
        <f t="shared" si="29"/>
        <v>0</v>
      </c>
      <c r="E49" s="27">
        <v>1401153.83</v>
      </c>
      <c r="F49" s="27">
        <v>0</v>
      </c>
      <c r="G49" s="20">
        <f t="shared" si="30"/>
        <v>0</v>
      </c>
      <c r="H49" s="27">
        <v>441184915.06999999</v>
      </c>
      <c r="I49" s="27">
        <v>0</v>
      </c>
      <c r="J49" s="20">
        <f t="shared" si="34"/>
        <v>0</v>
      </c>
      <c r="K49" s="27">
        <v>496836922.64999998</v>
      </c>
      <c r="L49" s="27">
        <v>0</v>
      </c>
      <c r="M49" s="20">
        <f t="shared" si="35"/>
        <v>0</v>
      </c>
      <c r="N49" s="27">
        <v>591685.26</v>
      </c>
      <c r="O49" s="27">
        <v>0</v>
      </c>
      <c r="P49" s="20">
        <f t="shared" si="33"/>
        <v>0</v>
      </c>
      <c r="Q49" s="13">
        <f t="shared" si="20"/>
        <v>-99.880909563475257</v>
      </c>
      <c r="R49" s="13" t="str">
        <f t="shared" si="20"/>
        <v>-</v>
      </c>
    </row>
    <row r="50" spans="1:18" x14ac:dyDescent="0.3">
      <c r="A50" s="5" t="s">
        <v>62</v>
      </c>
      <c r="B50" s="27">
        <f t="shared" ref="B50:C50" si="36">SUM(B23:B32)</f>
        <v>13443660663.630001</v>
      </c>
      <c r="C50" s="27">
        <f t="shared" si="36"/>
        <v>12168506115.43</v>
      </c>
      <c r="D50" s="20">
        <f t="shared" si="29"/>
        <v>90.514826429309096</v>
      </c>
      <c r="E50" s="27">
        <f t="shared" ref="E50:F50" si="37">SUM(E23:E32)</f>
        <v>12713441114.470001</v>
      </c>
      <c r="F50" s="27">
        <f t="shared" si="37"/>
        <v>11326034053.009998</v>
      </c>
      <c r="G50" s="20">
        <f t="shared" si="30"/>
        <v>89.087084692743773</v>
      </c>
      <c r="H50" s="27">
        <f t="shared" ref="H50:I50" si="38">SUM(H23:H32)</f>
        <v>12893985788.540001</v>
      </c>
      <c r="I50" s="27">
        <f t="shared" si="38"/>
        <v>11690752232.74</v>
      </c>
      <c r="J50" s="20">
        <f t="shared" si="34"/>
        <v>90.668257468769525</v>
      </c>
      <c r="K50" s="27">
        <f t="shared" ref="K50:L50" si="39">SUM(K23:K32)</f>
        <v>13202842920.859999</v>
      </c>
      <c r="L50" s="27">
        <f t="shared" si="39"/>
        <v>11525968019.559998</v>
      </c>
      <c r="M50" s="20">
        <f t="shared" si="35"/>
        <v>87.299137683062185</v>
      </c>
      <c r="N50" s="27">
        <f>SUM(N23:N32)</f>
        <v>14048094759.799999</v>
      </c>
      <c r="O50" s="27">
        <f>SUM(O23:O32)</f>
        <v>11157598765.42</v>
      </c>
      <c r="P50" s="20">
        <f t="shared" si="33"/>
        <v>79.424284617929558</v>
      </c>
      <c r="Q50" s="13">
        <f t="shared" si="20"/>
        <v>6.4020441961369841</v>
      </c>
      <c r="R50" s="13">
        <f t="shared" si="20"/>
        <v>-3.195994067612034</v>
      </c>
    </row>
    <row r="51" spans="1:18" x14ac:dyDescent="0.3">
      <c r="A51" s="5" t="s">
        <v>63</v>
      </c>
      <c r="B51" s="27">
        <f t="shared" ref="B51:C51" si="40">SUM(B33:B37)</f>
        <v>2775163800.3899999</v>
      </c>
      <c r="C51" s="27">
        <f t="shared" si="40"/>
        <v>1212778500.55</v>
      </c>
      <c r="D51" s="20">
        <f t="shared" si="29"/>
        <v>43.701150194434128</v>
      </c>
      <c r="E51" s="27">
        <f t="shared" ref="E51:F51" si="41">SUM(E33:E37)</f>
        <v>2018341551.21</v>
      </c>
      <c r="F51" s="27">
        <f t="shared" si="41"/>
        <v>747207720.44000006</v>
      </c>
      <c r="G51" s="20">
        <f t="shared" si="30"/>
        <v>37.020875876634832</v>
      </c>
      <c r="H51" s="27">
        <f t="shared" ref="H51:I51" si="42">SUM(H33:H37)</f>
        <v>3032433997.5299997</v>
      </c>
      <c r="I51" s="27">
        <f t="shared" si="42"/>
        <v>1046398103.48</v>
      </c>
      <c r="J51" s="20">
        <f t="shared" si="34"/>
        <v>34.506871520775718</v>
      </c>
      <c r="K51" s="27">
        <f t="shared" ref="K51:L51" si="43">SUM(K33:K37)</f>
        <v>2677880654.1800003</v>
      </c>
      <c r="L51" s="27">
        <f t="shared" si="43"/>
        <v>1025967044.3199999</v>
      </c>
      <c r="M51" s="20">
        <f t="shared" si="35"/>
        <v>38.312650069693397</v>
      </c>
      <c r="N51" s="27">
        <f>SUM(N33:N37)</f>
        <v>2508564312.7400002</v>
      </c>
      <c r="O51" s="27">
        <f>SUM(O33:O37)</f>
        <v>1601345585.98</v>
      </c>
      <c r="P51" s="20">
        <f t="shared" si="33"/>
        <v>63.835141791956573</v>
      </c>
      <c r="Q51" s="13">
        <f t="shared" si="20"/>
        <v>-6.322773988292127</v>
      </c>
      <c r="R51" s="13">
        <f t="shared" si="20"/>
        <v>56.081581259888793</v>
      </c>
    </row>
    <row r="52" spans="1:18" x14ac:dyDescent="0.3">
      <c r="A52" s="5" t="s">
        <v>64</v>
      </c>
      <c r="B52" s="27">
        <f t="shared" ref="B52:C52" si="44">SUM(B38:B41)</f>
        <v>1933307.64</v>
      </c>
      <c r="C52" s="27">
        <f t="shared" si="44"/>
        <v>1933307.64</v>
      </c>
      <c r="D52" s="20">
        <f t="shared" si="29"/>
        <v>100</v>
      </c>
      <c r="E52" s="27">
        <f t="shared" ref="E52:F52" si="45">SUM(E38:E41)</f>
        <v>372509959.53000003</v>
      </c>
      <c r="F52" s="27">
        <f t="shared" si="45"/>
        <v>343740438.83000004</v>
      </c>
      <c r="G52" s="20">
        <f t="shared" si="30"/>
        <v>92.27684523219223</v>
      </c>
      <c r="H52" s="27">
        <f t="shared" ref="H52:I52" si="46">SUM(H38:H41)</f>
        <v>470606348.07999998</v>
      </c>
      <c r="I52" s="27">
        <f t="shared" si="46"/>
        <v>468500897.68000001</v>
      </c>
      <c r="J52" s="20">
        <f t="shared" si="34"/>
        <v>99.552609009931572</v>
      </c>
      <c r="K52" s="27">
        <f t="shared" ref="K52:L52" si="47">SUM(K38:K41)</f>
        <v>1044330100.0400001</v>
      </c>
      <c r="L52" s="27">
        <f t="shared" si="47"/>
        <v>1043222391.46</v>
      </c>
      <c r="M52" s="20">
        <f t="shared" si="35"/>
        <v>99.893931183257322</v>
      </c>
      <c r="N52" s="27">
        <f>SUM(N38:N41)</f>
        <v>8065312529.4800005</v>
      </c>
      <c r="O52" s="27">
        <f>SUM(O38:O41)</f>
        <v>8063500456.04</v>
      </c>
      <c r="P52" s="20">
        <f t="shared" si="33"/>
        <v>99.977532508090945</v>
      </c>
      <c r="Q52" s="13">
        <f t="shared" si="20"/>
        <v>672.29532397573155</v>
      </c>
      <c r="R52" s="13">
        <f t="shared" si="20"/>
        <v>672.9416586577529</v>
      </c>
    </row>
    <row r="53" spans="1:18" x14ac:dyDescent="0.3">
      <c r="A53" s="5" t="s">
        <v>65</v>
      </c>
      <c r="B53" s="27">
        <f t="shared" ref="B53:C53" si="48">SUM(B42:B46)</f>
        <v>782420214.68000007</v>
      </c>
      <c r="C53" s="27">
        <f t="shared" si="48"/>
        <v>782420214.68000007</v>
      </c>
      <c r="D53" s="20">
        <f t="shared" si="29"/>
        <v>100</v>
      </c>
      <c r="E53" s="27">
        <f t="shared" ref="E53" si="49">SUM(E42:E46)</f>
        <v>255554590.69999999</v>
      </c>
      <c r="F53" s="29">
        <v>255422771.81999999</v>
      </c>
      <c r="G53" s="20">
        <f t="shared" si="30"/>
        <v>99.948418504383369</v>
      </c>
      <c r="H53" s="27">
        <f t="shared" ref="H53:I53" si="50">SUM(H42:H46)</f>
        <v>256202351.17000002</v>
      </c>
      <c r="I53" s="27">
        <f t="shared" si="50"/>
        <v>256202351.17000002</v>
      </c>
      <c r="J53" s="20">
        <f t="shared" si="34"/>
        <v>100</v>
      </c>
      <c r="K53" s="27">
        <f t="shared" ref="K53:L53" si="51">SUM(K42:K46)</f>
        <v>248085094.89000002</v>
      </c>
      <c r="L53" s="27">
        <f t="shared" si="51"/>
        <v>248085094.89000002</v>
      </c>
      <c r="M53" s="20">
        <f t="shared" si="35"/>
        <v>100</v>
      </c>
      <c r="N53" s="27">
        <f t="shared" ref="N53:O53" si="52">SUM(N42:N46)</f>
        <v>790190728.33000004</v>
      </c>
      <c r="O53" s="27">
        <f t="shared" si="52"/>
        <v>790190728.33000004</v>
      </c>
      <c r="P53" s="20">
        <f t="shared" si="33"/>
        <v>100</v>
      </c>
      <c r="Q53" s="13">
        <f t="shared" si="20"/>
        <v>218.51600301919291</v>
      </c>
      <c r="R53" s="13">
        <f t="shared" si="20"/>
        <v>218.51600301919291</v>
      </c>
    </row>
    <row r="54" spans="1:18" x14ac:dyDescent="0.3">
      <c r="A54" s="5" t="s">
        <v>66</v>
      </c>
      <c r="B54" s="27">
        <f t="shared" ref="B54:C54" si="53">B47</f>
        <v>0</v>
      </c>
      <c r="C54" s="27">
        <f t="shared" si="53"/>
        <v>0</v>
      </c>
      <c r="D54" s="20" t="str">
        <f t="shared" si="29"/>
        <v>-</v>
      </c>
      <c r="E54" s="27">
        <f t="shared" ref="E54:F54" si="54">E47</f>
        <v>0</v>
      </c>
      <c r="F54" s="27">
        <f t="shared" si="54"/>
        <v>0</v>
      </c>
      <c r="G54" s="20" t="str">
        <f t="shared" si="30"/>
        <v>-</v>
      </c>
      <c r="H54" s="27">
        <f t="shared" ref="H54:I54" si="55">H47</f>
        <v>0</v>
      </c>
      <c r="I54" s="27">
        <f t="shared" si="55"/>
        <v>0</v>
      </c>
      <c r="J54" s="20" t="str">
        <f t="shared" si="34"/>
        <v>-</v>
      </c>
      <c r="K54" s="27">
        <f t="shared" ref="K54:L54" si="56">K47</f>
        <v>0</v>
      </c>
      <c r="L54" s="27">
        <f t="shared" si="56"/>
        <v>0</v>
      </c>
      <c r="M54" s="20" t="str">
        <f t="shared" si="35"/>
        <v>-</v>
      </c>
      <c r="N54" s="27">
        <f>N47</f>
        <v>0</v>
      </c>
      <c r="O54" s="27">
        <f>O47</f>
        <v>0</v>
      </c>
      <c r="P54" s="20" t="str">
        <f t="shared" si="33"/>
        <v>-</v>
      </c>
      <c r="Q54" s="13" t="str">
        <f t="shared" si="20"/>
        <v>-</v>
      </c>
      <c r="R54" s="13" t="str">
        <f t="shared" si="20"/>
        <v>-</v>
      </c>
    </row>
    <row r="55" spans="1:18" x14ac:dyDescent="0.3">
      <c r="A55" s="5" t="s">
        <v>67</v>
      </c>
      <c r="B55" s="27">
        <f>SUM(B48:B49)</f>
        <v>2576261143.8299999</v>
      </c>
      <c r="C55" s="29">
        <v>2239409215.3200002</v>
      </c>
      <c r="D55" s="20">
        <f t="shared" si="29"/>
        <v>86.924775490375225</v>
      </c>
      <c r="E55" s="27">
        <f>SUM(E48:E49)</f>
        <v>1631730626.8099999</v>
      </c>
      <c r="F55" s="29">
        <v>62478915.469999999</v>
      </c>
      <c r="G55" s="20">
        <f t="shared" si="30"/>
        <v>3.8289969216392663</v>
      </c>
      <c r="H55" s="27">
        <f>SUM(H48:H49)</f>
        <v>1249623778.98</v>
      </c>
      <c r="I55" s="29">
        <v>916701865.01999998</v>
      </c>
      <c r="J55" s="20">
        <f t="shared" si="34"/>
        <v>73.35822832758943</v>
      </c>
      <c r="K55" s="27">
        <f>SUM(K48:K49)</f>
        <v>2436657752.8499999</v>
      </c>
      <c r="L55" s="29">
        <v>1553542793.0899999</v>
      </c>
      <c r="M55" s="20">
        <f t="shared" si="35"/>
        <v>63.757119409688215</v>
      </c>
      <c r="N55" s="27">
        <f>SUM(N48:N49)</f>
        <v>1799636170.4000001</v>
      </c>
      <c r="O55" s="29">
        <v>1542197693.5799999</v>
      </c>
      <c r="P55" s="20">
        <f t="shared" si="33"/>
        <v>85.69497095833654</v>
      </c>
      <c r="Q55" s="13">
        <f t="shared" si="20"/>
        <v>-26.14325223576914</v>
      </c>
      <c r="R55" s="13">
        <f t="shared" si="20"/>
        <v>-0.73027273921657354</v>
      </c>
    </row>
    <row r="56" spans="1:18" x14ac:dyDescent="0.3">
      <c r="A56" s="5" t="s">
        <v>68</v>
      </c>
      <c r="B56" s="19">
        <f t="shared" ref="B56:C56" si="57">SUM(B50:B55)</f>
        <v>19579439130.169998</v>
      </c>
      <c r="C56" s="19">
        <f t="shared" si="57"/>
        <v>16405047353.619999</v>
      </c>
      <c r="D56" s="20">
        <f t="shared" si="29"/>
        <v>83.787115884956208</v>
      </c>
      <c r="E56" s="19">
        <f t="shared" ref="E56:F56" si="58">SUM(E50:E55)</f>
        <v>16991577842.720001</v>
      </c>
      <c r="F56" s="19">
        <f t="shared" si="58"/>
        <v>12734883899.569998</v>
      </c>
      <c r="G56" s="20">
        <f t="shared" si="30"/>
        <v>74.948212681885963</v>
      </c>
      <c r="H56" s="24">
        <f t="shared" ref="H56:I56" si="59">SUM(H50:H55)</f>
        <v>17902852264.299999</v>
      </c>
      <c r="I56" s="19">
        <f t="shared" si="59"/>
        <v>14378555450.09</v>
      </c>
      <c r="J56" s="20">
        <f t="shared" si="34"/>
        <v>80.314327783189142</v>
      </c>
      <c r="K56" s="24">
        <f t="shared" ref="K56:L56" si="60">SUM(K50:K55)</f>
        <v>19609796522.82</v>
      </c>
      <c r="L56" s="19">
        <f t="shared" si="60"/>
        <v>15396785343.319996</v>
      </c>
      <c r="M56" s="20">
        <f t="shared" si="35"/>
        <v>78.515783299447776</v>
      </c>
      <c r="N56" s="24">
        <f t="shared" ref="N56:O56" si="61">SUM(N50:N55)</f>
        <v>27211798500.750004</v>
      </c>
      <c r="O56" s="19">
        <f t="shared" si="61"/>
        <v>23154833229.349998</v>
      </c>
      <c r="P56" s="20">
        <f t="shared" si="33"/>
        <v>85.09115348885085</v>
      </c>
      <c r="Q56" s="13">
        <f t="shared" si="20"/>
        <v>38.766348080580656</v>
      </c>
      <c r="R56" s="13">
        <f t="shared" si="20"/>
        <v>50.38745240022385</v>
      </c>
    </row>
    <row r="57" spans="1:18" x14ac:dyDescent="0.3">
      <c r="A57" s="14" t="s">
        <v>69</v>
      </c>
      <c r="B57" s="15">
        <f t="shared" ref="B57:C57" si="62">B56-B55</f>
        <v>17003177986.339998</v>
      </c>
      <c r="C57" s="15">
        <f t="shared" si="62"/>
        <v>14165638138.299999</v>
      </c>
      <c r="D57" s="21">
        <f t="shared" si="29"/>
        <v>83.311708844548832</v>
      </c>
      <c r="E57" s="15">
        <f t="shared" ref="E57:F57" si="63">E56-E55</f>
        <v>15359847215.910002</v>
      </c>
      <c r="F57" s="15">
        <f t="shared" si="63"/>
        <v>12672404984.099998</v>
      </c>
      <c r="G57" s="21">
        <f t="shared" si="30"/>
        <v>82.50345726729428</v>
      </c>
      <c r="H57" s="25">
        <f t="shared" ref="H57:I57" si="64">H56-H55</f>
        <v>16653228485.32</v>
      </c>
      <c r="I57" s="15">
        <f t="shared" si="64"/>
        <v>13461853585.07</v>
      </c>
      <c r="J57" s="21">
        <f t="shared" si="34"/>
        <v>80.836299081206803</v>
      </c>
      <c r="K57" s="25">
        <f t="shared" ref="K57:L57" si="65">K56-K55</f>
        <v>17173138769.969999</v>
      </c>
      <c r="L57" s="15">
        <f t="shared" si="65"/>
        <v>13843242550.229996</v>
      </c>
      <c r="M57" s="21">
        <f t="shared" si="35"/>
        <v>80.609856681744958</v>
      </c>
      <c r="N57" s="25">
        <f t="shared" ref="N57:O57" si="66">N56-N55</f>
        <v>25412162330.350002</v>
      </c>
      <c r="O57" s="15">
        <f t="shared" si="66"/>
        <v>21612635535.769997</v>
      </c>
      <c r="P57" s="21">
        <f t="shared" si="33"/>
        <v>85.048392398933359</v>
      </c>
      <c r="Q57" s="16">
        <f t="shared" si="20"/>
        <v>47.976224211192317</v>
      </c>
      <c r="R57" s="16">
        <f t="shared" si="20"/>
        <v>56.124083337764802</v>
      </c>
    </row>
    <row r="58" spans="1:18" x14ac:dyDescent="0.3">
      <c r="A58" s="5" t="s">
        <v>70</v>
      </c>
      <c r="B58" s="19">
        <f t="shared" ref="B58:F58" si="67">B21-B57</f>
        <v>-24589528.799995422</v>
      </c>
      <c r="C58" s="19">
        <f t="shared" si="67"/>
        <v>12112089.459999084</v>
      </c>
      <c r="D58" s="22"/>
      <c r="E58" s="24">
        <f t="shared" si="67"/>
        <v>741541311.34000015</v>
      </c>
      <c r="F58" s="19">
        <f t="shared" si="67"/>
        <v>719781816.65000153</v>
      </c>
      <c r="G58" s="22"/>
      <c r="H58" s="24">
        <f t="shared" ref="H58:I58" si="68">H21-H57</f>
        <v>283206500.27000046</v>
      </c>
      <c r="I58" s="19">
        <f t="shared" si="68"/>
        <v>-227214468.15999985</v>
      </c>
      <c r="J58" s="22"/>
      <c r="K58" s="24">
        <f t="shared" ref="K58:L58" si="69">K21-K57</f>
        <v>333143821.86000252</v>
      </c>
      <c r="L58" s="19">
        <f t="shared" si="69"/>
        <v>322545158.76000404</v>
      </c>
      <c r="M58" s="22"/>
      <c r="N58" s="24">
        <f t="shared" ref="N58:O58" si="70">N21-N57</f>
        <v>303191085.22999954</v>
      </c>
      <c r="O58" s="19">
        <f t="shared" si="70"/>
        <v>85039033.780002594</v>
      </c>
      <c r="P58" s="22"/>
      <c r="Q58" s="13">
        <f t="shared" si="20"/>
        <v>-8.9909326436766577</v>
      </c>
      <c r="R58" s="13">
        <f t="shared" si="20"/>
        <v>-73.634999171301303</v>
      </c>
    </row>
    <row r="59" spans="1:18" x14ac:dyDescent="0.3">
      <c r="A59" s="5" t="s">
        <v>71</v>
      </c>
      <c r="B59" s="19">
        <f>B14-B50</f>
        <v>661768215.14999962</v>
      </c>
      <c r="C59" s="19">
        <f>C14-C50</f>
        <v>965599510.19999886</v>
      </c>
      <c r="D59" s="22"/>
      <c r="E59" s="24">
        <f>E14-E50</f>
        <v>1026513212.7600002</v>
      </c>
      <c r="F59" s="19">
        <f>F14-F50</f>
        <v>1121837286.170002</v>
      </c>
      <c r="G59" s="22"/>
      <c r="H59" s="24">
        <f>H14-H50</f>
        <v>972365860.5</v>
      </c>
      <c r="I59" s="19">
        <f>I14-I50</f>
        <v>867734757.95000076</v>
      </c>
      <c r="J59" s="22"/>
      <c r="K59" s="24">
        <f>K14-K50</f>
        <v>1052728116.6500015</v>
      </c>
      <c r="L59" s="19">
        <f>L14-L50</f>
        <v>1383361990.3500023</v>
      </c>
      <c r="M59" s="22"/>
      <c r="N59" s="24">
        <f>N14-N50</f>
        <v>858731479.67000198</v>
      </c>
      <c r="O59" s="19">
        <f>O14-O50</f>
        <v>2777848635.5100002</v>
      </c>
      <c r="P59" s="22"/>
      <c r="Q59" s="13">
        <f t="shared" si="20"/>
        <v>-18.427990467029318</v>
      </c>
      <c r="R59" s="13">
        <f t="shared" si="20"/>
        <v>100.80417525474883</v>
      </c>
    </row>
    <row r="60" spans="1:18" x14ac:dyDescent="0.3">
      <c r="A60" s="5" t="s">
        <v>72</v>
      </c>
      <c r="B60" s="19">
        <f>B15-B51</f>
        <v>-307362098.28999949</v>
      </c>
      <c r="C60" s="19">
        <f>C15-C51</f>
        <v>-574491775.08000004</v>
      </c>
      <c r="D60" s="22"/>
      <c r="E60" s="24">
        <f>E15-E51</f>
        <v>-6925347.5900001526</v>
      </c>
      <c r="F60" s="19">
        <f>F15-F51</f>
        <v>-92922157.110000134</v>
      </c>
      <c r="G60" s="22"/>
      <c r="H60" s="24">
        <f>H15-H51</f>
        <v>-450743076.48000002</v>
      </c>
      <c r="I60" s="19">
        <f>I15-I51</f>
        <v>-848164396.92000008</v>
      </c>
      <c r="J60" s="22"/>
      <c r="K60" s="24">
        <f>K15-K51</f>
        <v>-429058572.26000023</v>
      </c>
      <c r="L60" s="19">
        <f>L15-L51</f>
        <v>-747485949.06999993</v>
      </c>
      <c r="M60" s="22"/>
      <c r="N60" s="24">
        <f>N15-N51</f>
        <v>-387228385.86000037</v>
      </c>
      <c r="O60" s="19">
        <f>O15-O51</f>
        <v>-855581815.3900001</v>
      </c>
      <c r="P60" s="22"/>
      <c r="Q60" s="13" t="str">
        <f t="shared" si="20"/>
        <v>-</v>
      </c>
      <c r="R60" s="13" t="str">
        <f t="shared" si="20"/>
        <v>-</v>
      </c>
    </row>
    <row r="61" spans="1:18" x14ac:dyDescent="0.3">
      <c r="F61" s="6"/>
      <c r="I61" s="6"/>
      <c r="L61" s="6"/>
      <c r="O61" s="6"/>
    </row>
    <row r="62" spans="1:18" x14ac:dyDescent="0.3">
      <c r="F62" s="6"/>
      <c r="I62" s="6"/>
      <c r="L62" s="6"/>
      <c r="O62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I1" sqref="I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311</v>
      </c>
      <c r="B2" s="75" t="s">
        <v>78</v>
      </c>
      <c r="C2" s="77" t="s">
        <v>319</v>
      </c>
      <c r="D2" s="88" t="s">
        <v>326</v>
      </c>
      <c r="E2" s="82">
        <f>Piano_indicatori!D3</f>
        <v>10.48</v>
      </c>
      <c r="F2" s="82">
        <f>Piano_indicatori!E3</f>
        <v>6.99</v>
      </c>
      <c r="G2" s="82">
        <f>Piano_indicatori!F3</f>
        <v>6.93</v>
      </c>
      <c r="H2" s="82">
        <f>Piano_indicatori!G3</f>
        <v>6.41</v>
      </c>
      <c r="I2" s="82">
        <f>Piano_indicatori!H3</f>
        <v>9.6</v>
      </c>
    </row>
    <row r="3" spans="1:9" ht="29.25" customHeight="1" x14ac:dyDescent="0.3">
      <c r="A3" s="76" t="s">
        <v>312</v>
      </c>
      <c r="B3" s="76" t="s">
        <v>95</v>
      </c>
      <c r="C3" s="78" t="s">
        <v>96</v>
      </c>
      <c r="D3" s="89" t="s">
        <v>327</v>
      </c>
      <c r="E3" s="83">
        <f>Piano_indicatori!D12</f>
        <v>45.17</v>
      </c>
      <c r="F3" s="83">
        <f>Piano_indicatori!E12</f>
        <v>46.1</v>
      </c>
      <c r="G3" s="83">
        <f>Piano_indicatori!F12</f>
        <v>43.62</v>
      </c>
      <c r="H3" s="83">
        <f>Piano_indicatori!G12</f>
        <v>43.53</v>
      </c>
      <c r="I3" s="83">
        <f>Piano_indicatori!H12</f>
        <v>46.26</v>
      </c>
    </row>
    <row r="4" spans="1:9" ht="29.25" customHeight="1" x14ac:dyDescent="0.3">
      <c r="A4" s="75" t="s">
        <v>313</v>
      </c>
      <c r="B4" s="75" t="s">
        <v>100</v>
      </c>
      <c r="C4" s="79" t="s">
        <v>322</v>
      </c>
      <c r="D4" s="88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314</v>
      </c>
      <c r="B5" s="76" t="s">
        <v>165</v>
      </c>
      <c r="C5" s="80" t="s">
        <v>323</v>
      </c>
      <c r="D5" s="90" t="s">
        <v>329</v>
      </c>
      <c r="E5" s="85">
        <f>Piano_indicatori!D51</f>
        <v>2.9</v>
      </c>
      <c r="F5" s="85">
        <f>Piano_indicatori!E51</f>
        <v>3.34</v>
      </c>
      <c r="G5" s="85">
        <f>Piano_indicatori!F51</f>
        <v>3.32</v>
      </c>
      <c r="H5" s="85">
        <f>Piano_indicatori!G51</f>
        <v>3.23</v>
      </c>
      <c r="I5" s="85">
        <f>Piano_indicatori!H51</f>
        <v>2.62</v>
      </c>
    </row>
    <row r="6" spans="1:9" ht="29.25" customHeight="1" x14ac:dyDescent="0.3">
      <c r="A6" s="75" t="s">
        <v>315</v>
      </c>
      <c r="B6" s="75" t="s">
        <v>185</v>
      </c>
      <c r="C6" s="92" t="s">
        <v>186</v>
      </c>
      <c r="D6" s="91" t="s">
        <v>330</v>
      </c>
      <c r="E6" s="105">
        <f>Piano_indicatori!D62</f>
        <v>1.07</v>
      </c>
      <c r="F6" s="105">
        <f>Piano_indicatori!E62</f>
        <v>1.46</v>
      </c>
      <c r="G6" s="105">
        <f>Piano_indicatori!F62</f>
        <v>1.41</v>
      </c>
      <c r="H6" s="105">
        <f>Piano_indicatori!G62</f>
        <v>1.39</v>
      </c>
      <c r="I6" s="105">
        <f>Piano_indicatori!H62</f>
        <v>1.34</v>
      </c>
    </row>
    <row r="7" spans="1:9" ht="29.25" customHeight="1" x14ac:dyDescent="0.3">
      <c r="A7" s="76" t="s">
        <v>316</v>
      </c>
      <c r="B7" s="76" t="s">
        <v>188</v>
      </c>
      <c r="C7" s="80" t="s">
        <v>189</v>
      </c>
      <c r="D7" s="89" t="s">
        <v>331</v>
      </c>
      <c r="E7" s="86">
        <f>Piano_indicatori!D65</f>
        <v>0.01</v>
      </c>
      <c r="F7" s="86">
        <f>Piano_indicatori!E65</f>
        <v>0.25</v>
      </c>
      <c r="G7" s="86">
        <f>Piano_indicatori!F65</f>
        <v>0.44</v>
      </c>
      <c r="H7" s="86">
        <f>Piano_indicatori!G65</f>
        <v>0.26</v>
      </c>
      <c r="I7" s="86">
        <f>Piano_indicatori!H65</f>
        <v>0.14000000000000001</v>
      </c>
    </row>
    <row r="8" spans="1:9" ht="29.25" customHeight="1" x14ac:dyDescent="0.3">
      <c r="A8" s="75" t="s">
        <v>317</v>
      </c>
      <c r="B8" s="75" t="s">
        <v>321</v>
      </c>
      <c r="C8" s="79" t="s">
        <v>324</v>
      </c>
      <c r="D8" s="88" t="s">
        <v>332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0.31</v>
      </c>
      <c r="H8" s="84">
        <f>Piano_indicatori!G66+Piano_indicatori!G67</f>
        <v>0.32</v>
      </c>
      <c r="I8" s="84">
        <f>Piano_indicatori!H66+Piano_indicatori!H67</f>
        <v>0.4</v>
      </c>
    </row>
    <row r="9" spans="1:9" ht="29.25" customHeight="1" x14ac:dyDescent="0.3">
      <c r="A9" s="76" t="s">
        <v>318</v>
      </c>
      <c r="B9" s="76"/>
      <c r="C9" s="81" t="s">
        <v>325</v>
      </c>
      <c r="D9" s="90" t="s">
        <v>333</v>
      </c>
      <c r="E9" s="87">
        <f>Piano_indicatori!D77</f>
        <v>73.901225794357501</v>
      </c>
      <c r="F9" s="87">
        <f>Piano_indicatori!E77</f>
        <v>69.807949201399893</v>
      </c>
      <c r="G9" s="87">
        <f>Piano_indicatori!F77</f>
        <v>65.415712743944439</v>
      </c>
      <c r="H9" s="87">
        <f>Piano_indicatori!G77</f>
        <v>65.051627459454906</v>
      </c>
      <c r="I9" s="87">
        <f>Piano_indicatori!H77</f>
        <v>75.132580893944862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I7" sqref="I7"/>
    </sheetView>
  </sheetViews>
  <sheetFormatPr defaultRowHeight="14.4" x14ac:dyDescent="0.3"/>
  <cols>
    <col min="2" max="2" width="12.33203125" bestFit="1" customWidth="1"/>
    <col min="3" max="3" width="7.5546875" customWidth="1"/>
    <col min="5" max="5" width="10.33203125" customWidth="1"/>
  </cols>
  <sheetData>
    <row r="1" spans="1:21" ht="28.8" x14ac:dyDescent="0.3">
      <c r="A1" s="102" t="s">
        <v>363</v>
      </c>
      <c r="B1" s="102" t="s">
        <v>362</v>
      </c>
      <c r="C1" s="102" t="s">
        <v>233</v>
      </c>
      <c r="D1" s="102" t="s">
        <v>347</v>
      </c>
      <c r="E1" s="107" t="s">
        <v>348</v>
      </c>
      <c r="F1" s="107" t="s">
        <v>349</v>
      </c>
    </row>
    <row r="2" spans="1:21" x14ac:dyDescent="0.3">
      <c r="A2" s="31">
        <v>2021</v>
      </c>
      <c r="B2" s="94">
        <v>5624260</v>
      </c>
      <c r="C2" s="101">
        <f>B2/B3*100-100</f>
        <v>-1.5385294100655358</v>
      </c>
    </row>
    <row r="3" spans="1:21" x14ac:dyDescent="0.3">
      <c r="A3" s="31">
        <v>2020</v>
      </c>
      <c r="B3" s="94">
        <v>5712143</v>
      </c>
      <c r="C3" s="101">
        <f>B3/B4*100-100</f>
        <v>-0.49035841562735527</v>
      </c>
      <c r="D3" s="94">
        <v>-13856</v>
      </c>
      <c r="E3" s="1">
        <v>-74027</v>
      </c>
      <c r="F3" s="1">
        <f t="shared" ref="F3:F8" si="0">B2-B3-D3-E3</f>
        <v>0</v>
      </c>
    </row>
    <row r="4" spans="1:21" x14ac:dyDescent="0.3">
      <c r="A4" s="31">
        <v>2019</v>
      </c>
      <c r="B4" s="94">
        <v>5740291</v>
      </c>
      <c r="C4" s="101">
        <f>B4/B5*100-100</f>
        <v>-0.39212971133053998</v>
      </c>
      <c r="D4" s="94">
        <v>-7129</v>
      </c>
      <c r="E4" s="1">
        <v>-21019</v>
      </c>
      <c r="F4" s="1">
        <f t="shared" si="0"/>
        <v>0</v>
      </c>
      <c r="L4" s="109"/>
      <c r="M4" s="110"/>
      <c r="N4" s="110"/>
      <c r="O4" s="110"/>
      <c r="P4" s="110"/>
      <c r="Q4" s="110"/>
      <c r="R4" s="110"/>
      <c r="S4" s="110"/>
      <c r="T4" s="110"/>
      <c r="U4" s="110"/>
    </row>
    <row r="5" spans="1:21" x14ac:dyDescent="0.3">
      <c r="A5" s="31">
        <v>2018</v>
      </c>
      <c r="B5" s="94">
        <v>5762889</v>
      </c>
      <c r="C5" s="101">
        <f t="shared" ref="C5:C7" si="1">B5/B6*100-100</f>
        <v>-0.23828673138464751</v>
      </c>
      <c r="D5" s="94">
        <v>-5674</v>
      </c>
      <c r="E5" s="94">
        <v>-16924</v>
      </c>
      <c r="F5" s="1">
        <f t="shared" si="0"/>
        <v>0</v>
      </c>
      <c r="L5" s="109"/>
      <c r="M5" s="110"/>
      <c r="N5" s="110"/>
      <c r="O5" s="110"/>
      <c r="P5" s="110"/>
      <c r="Q5" s="110"/>
      <c r="R5" s="110"/>
      <c r="S5" s="110"/>
      <c r="T5" s="110"/>
      <c r="U5" s="110"/>
    </row>
    <row r="6" spans="1:21" x14ac:dyDescent="0.3">
      <c r="A6" s="31">
        <v>2017</v>
      </c>
      <c r="B6" s="94">
        <v>5776654</v>
      </c>
      <c r="C6" s="101">
        <f t="shared" si="1"/>
        <v>-0.243991183921068</v>
      </c>
      <c r="D6" s="94">
        <v>-6345</v>
      </c>
      <c r="E6" s="94">
        <v>-7420</v>
      </c>
      <c r="F6" s="1">
        <f t="shared" si="0"/>
        <v>0</v>
      </c>
      <c r="L6" s="109"/>
      <c r="M6" s="110"/>
      <c r="N6" s="110"/>
      <c r="O6" s="110"/>
      <c r="P6" s="110"/>
      <c r="Q6" s="110"/>
      <c r="R6" s="110"/>
      <c r="S6" s="110"/>
      <c r="T6" s="110"/>
      <c r="U6" s="110"/>
    </row>
    <row r="7" spans="1:21" x14ac:dyDescent="0.3">
      <c r="A7" s="31">
        <v>2016</v>
      </c>
      <c r="B7" s="94">
        <v>5790783</v>
      </c>
      <c r="C7" s="101">
        <f t="shared" si="1"/>
        <v>-0.2340822518206096</v>
      </c>
      <c r="D7" s="94">
        <v>-2660</v>
      </c>
      <c r="E7" s="94">
        <v>-11469</v>
      </c>
      <c r="F7" s="1">
        <f t="shared" si="0"/>
        <v>0</v>
      </c>
      <c r="L7" s="109"/>
      <c r="M7" s="110"/>
      <c r="N7" s="110"/>
      <c r="O7" s="110"/>
      <c r="P7" s="110"/>
      <c r="Q7" s="110"/>
      <c r="R7" s="110"/>
      <c r="S7" s="110"/>
      <c r="T7" s="110"/>
      <c r="U7" s="110"/>
    </row>
    <row r="8" spans="1:21" x14ac:dyDescent="0.3">
      <c r="A8" s="103">
        <v>2015</v>
      </c>
      <c r="B8" s="104">
        <v>5804370</v>
      </c>
      <c r="C8" s="104"/>
      <c r="D8" s="104">
        <v>-5791</v>
      </c>
      <c r="E8" s="104">
        <v>-7796</v>
      </c>
      <c r="F8" s="1">
        <f t="shared" si="0"/>
        <v>0</v>
      </c>
    </row>
    <row r="9" spans="1:21" x14ac:dyDescent="0.3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7.5546875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367</v>
      </c>
      <c r="J1" s="42" t="s">
        <v>268</v>
      </c>
    </row>
    <row r="2" spans="1:10" x14ac:dyDescent="0.3">
      <c r="A2" s="55" t="s">
        <v>19</v>
      </c>
      <c r="B2" s="56">
        <f>Entrate_Uscite!B3</f>
        <v>11904036715.35</v>
      </c>
      <c r="C2" s="56">
        <f>Entrate_Uscite!E3</f>
        <v>11856995483.940001</v>
      </c>
      <c r="D2" s="56">
        <f>Entrate_Uscite!H3</f>
        <v>12191611155.82</v>
      </c>
      <c r="E2" s="56">
        <f>Entrate_Uscite!K3</f>
        <v>12062205046.33</v>
      </c>
      <c r="F2" s="56">
        <f>Entrate_Uscite!N3</f>
        <v>12323879487</v>
      </c>
      <c r="G2" s="56">
        <f>F2/F$21*100</f>
        <v>47.924208109593422</v>
      </c>
      <c r="H2" s="57">
        <f t="shared" ref="H2:H21" si="0">IF(E2&gt;0,F2/E2*100-100,"-")</f>
        <v>2.1693748337466445</v>
      </c>
      <c r="I2" s="56">
        <f>Entrate_Uscite!O3</f>
        <v>11610796497.76</v>
      </c>
      <c r="J2" s="58">
        <f>IF(F2&gt;0,I2/F2*100,"-")</f>
        <v>94.213810756651711</v>
      </c>
    </row>
    <row r="3" spans="1:10" x14ac:dyDescent="0.3">
      <c r="A3" s="55" t="s">
        <v>20</v>
      </c>
      <c r="B3" s="56">
        <f>Entrate_Uscite!B4</f>
        <v>1712300146.21</v>
      </c>
      <c r="C3" s="56">
        <f>Entrate_Uscite!E4</f>
        <v>1285860437.5999999</v>
      </c>
      <c r="D3" s="56">
        <f>Entrate_Uscite!H4</f>
        <v>1253950853.4400001</v>
      </c>
      <c r="E3" s="56">
        <f>Entrate_Uscite!K4</f>
        <v>1368548046.3199999</v>
      </c>
      <c r="F3" s="56">
        <f>Entrate_Uscite!N4</f>
        <v>1869838966.1099999</v>
      </c>
      <c r="G3" s="56">
        <f t="shared" ref="G3:G21" si="1">F3/F$21*100</f>
        <v>7.2712940627023697</v>
      </c>
      <c r="H3" s="57">
        <f t="shared" si="0"/>
        <v>36.629398663639307</v>
      </c>
      <c r="I3" s="56">
        <f>Entrate_Uscite!O4</f>
        <v>1713186293.8900001</v>
      </c>
      <c r="J3" s="58">
        <f t="shared" ref="J3:J21" si="2">IF(F3&gt;0,I3/F3*100,"-")</f>
        <v>91.622130297888759</v>
      </c>
    </row>
    <row r="4" spans="1:10" x14ac:dyDescent="0.3">
      <c r="A4" s="55" t="s">
        <v>21</v>
      </c>
      <c r="B4" s="56">
        <f>Entrate_Uscite!B5</f>
        <v>489092017.22000003</v>
      </c>
      <c r="C4" s="56">
        <f>Entrate_Uscite!E5</f>
        <v>597098405.69000006</v>
      </c>
      <c r="D4" s="56">
        <f>Entrate_Uscite!H5</f>
        <v>420789639.77999997</v>
      </c>
      <c r="E4" s="56">
        <f>Entrate_Uscite!K5</f>
        <v>824817944.86000001</v>
      </c>
      <c r="F4" s="56">
        <f>Entrate_Uscite!N5</f>
        <v>713107786.36000001</v>
      </c>
      <c r="G4" s="56">
        <f t="shared" si="1"/>
        <v>2.7730818038376785</v>
      </c>
      <c r="H4" s="57">
        <f t="shared" si="0"/>
        <v>-13.543613981259966</v>
      </c>
      <c r="I4" s="56">
        <f>Entrate_Uscite!O5</f>
        <v>611464609.27999997</v>
      </c>
      <c r="J4" s="58">
        <f t="shared" si="2"/>
        <v>85.746449691872073</v>
      </c>
    </row>
    <row r="5" spans="1:10" x14ac:dyDescent="0.3">
      <c r="A5" s="4" t="s">
        <v>30</v>
      </c>
      <c r="B5" s="43">
        <f>SUM(B2:B4)</f>
        <v>14105428878.780001</v>
      </c>
      <c r="C5" s="43">
        <f>SUM(C2:C4)</f>
        <v>13739954327.230001</v>
      </c>
      <c r="D5" s="43">
        <f>SUM(D2:D4)</f>
        <v>13866351649.040001</v>
      </c>
      <c r="E5" s="43">
        <f>SUM(E2:E4)</f>
        <v>14255571037.51</v>
      </c>
      <c r="F5" s="43">
        <f>SUM(F2:F4)</f>
        <v>14906826239.470001</v>
      </c>
      <c r="G5" s="43">
        <f t="shared" si="1"/>
        <v>57.968583976133473</v>
      </c>
      <c r="H5" s="44">
        <f t="shared" si="0"/>
        <v>4.5684259174633155</v>
      </c>
      <c r="I5" s="43">
        <f>SUM(I2:I4)</f>
        <v>13935447400.93</v>
      </c>
      <c r="J5" s="45">
        <f>IF(F5&gt;0,I5/F5*100,"-")</f>
        <v>93.483664309656987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2392768191.6900001</v>
      </c>
      <c r="C7" s="56">
        <f>Entrate_Uscite!E7</f>
        <v>1682298726.6199999</v>
      </c>
      <c r="D7" s="56">
        <f>Entrate_Uscite!H7</f>
        <v>2546545312.6199999</v>
      </c>
      <c r="E7" s="56">
        <f>Entrate_Uscite!K7</f>
        <v>2186166676.23</v>
      </c>
      <c r="F7" s="56">
        <f>Entrate_Uscite!N7</f>
        <v>1997759615.8199999</v>
      </c>
      <c r="G7" s="56">
        <f t="shared" si="1"/>
        <v>7.7687426011016036</v>
      </c>
      <c r="H7" s="57">
        <f t="shared" si="0"/>
        <v>-8.6181471183571574</v>
      </c>
      <c r="I7" s="56">
        <f>Entrate_Uscite!O7</f>
        <v>622187459.52999997</v>
      </c>
      <c r="J7" s="58">
        <f t="shared" si="2"/>
        <v>31.144260530795499</v>
      </c>
    </row>
    <row r="8" spans="1:10" x14ac:dyDescent="0.3">
      <c r="A8" s="55" t="s">
        <v>24</v>
      </c>
      <c r="B8" s="56">
        <f>Entrate_Uscite!B8</f>
        <v>0</v>
      </c>
      <c r="C8" s="56">
        <f>Entrate_Uscite!E8</f>
        <v>122227803.13</v>
      </c>
      <c r="D8" s="56">
        <f>Entrate_Uscite!H8</f>
        <v>116.25</v>
      </c>
      <c r="E8" s="56">
        <f>Entrate_Uscite!K8</f>
        <v>22125586.469999999</v>
      </c>
      <c r="F8" s="56">
        <f>Entrate_Uscite!N8</f>
        <v>28289605.260000002</v>
      </c>
      <c r="G8" s="56">
        <f t="shared" si="1"/>
        <v>0.11001056373917206</v>
      </c>
      <c r="H8" s="57">
        <f t="shared" si="0"/>
        <v>27.859233464196635</v>
      </c>
      <c r="I8" s="56">
        <f>Entrate_Uscite!O8</f>
        <v>28289605.260000002</v>
      </c>
      <c r="J8" s="58">
        <f t="shared" si="2"/>
        <v>100</v>
      </c>
    </row>
    <row r="9" spans="1:10" x14ac:dyDescent="0.3">
      <c r="A9" s="55" t="s">
        <v>25</v>
      </c>
      <c r="B9" s="56">
        <f>Entrate_Uscite!B9</f>
        <v>1505324.53</v>
      </c>
      <c r="C9" s="56">
        <f>Entrate_Uscite!E9</f>
        <v>1065187.73</v>
      </c>
      <c r="D9" s="56">
        <f>Entrate_Uscite!H9</f>
        <v>756761.87</v>
      </c>
      <c r="E9" s="56">
        <f>Entrate_Uscite!K9</f>
        <v>378724.15</v>
      </c>
      <c r="F9" s="56">
        <f>Entrate_Uscite!N9</f>
        <v>651454.86</v>
      </c>
      <c r="G9" s="56">
        <f t="shared" si="1"/>
        <v>2.5333303784396254E-3</v>
      </c>
      <c r="H9" s="57">
        <f t="shared" si="0"/>
        <v>72.013023199075093</v>
      </c>
      <c r="I9" s="56">
        <f>Entrate_Uscite!O9</f>
        <v>651454.86</v>
      </c>
      <c r="J9" s="58">
        <f t="shared" si="2"/>
        <v>100</v>
      </c>
    </row>
    <row r="10" spans="1:10" x14ac:dyDescent="0.3">
      <c r="A10" s="55" t="s">
        <v>26</v>
      </c>
      <c r="B10" s="56">
        <f>Entrate_Uscite!B10</f>
        <v>73528185.879999995</v>
      </c>
      <c r="C10" s="56">
        <f>Entrate_Uscite!E10</f>
        <v>205824486.13999999</v>
      </c>
      <c r="D10" s="56">
        <f>Entrate_Uscite!H10</f>
        <v>34388730.310000002</v>
      </c>
      <c r="E10" s="56">
        <f>Entrate_Uscite!K10</f>
        <v>40151095.07</v>
      </c>
      <c r="F10" s="56">
        <f>Entrate_Uscite!N10</f>
        <v>94635250.939999998</v>
      </c>
      <c r="G10" s="56">
        <f t="shared" si="1"/>
        <v>0.36801069544182863</v>
      </c>
      <c r="H10" s="57">
        <f t="shared" si="0"/>
        <v>135.69780793029813</v>
      </c>
      <c r="I10" s="56">
        <f>Entrate_Uscite!O10</f>
        <v>94635250.939999998</v>
      </c>
      <c r="J10" s="58">
        <f t="shared" si="2"/>
        <v>100</v>
      </c>
    </row>
    <row r="11" spans="1:10" x14ac:dyDescent="0.3">
      <c r="A11" s="4" t="s">
        <v>31</v>
      </c>
      <c r="B11" s="46">
        <f>SUM(B6:B10)</f>
        <v>2467801702.1000004</v>
      </c>
      <c r="C11" s="46">
        <f>SUM(C6:C10)</f>
        <v>2011416203.6199999</v>
      </c>
      <c r="D11" s="46">
        <f>SUM(D6:D10)</f>
        <v>2581690921.0499997</v>
      </c>
      <c r="E11" s="46">
        <f>SUM(E6:E10)</f>
        <v>2248822081.9200001</v>
      </c>
      <c r="F11" s="46">
        <f>SUM(F6:F10)</f>
        <v>2121335926.8799999</v>
      </c>
      <c r="G11" s="46">
        <f t="shared" si="1"/>
        <v>8.2492971906610446</v>
      </c>
      <c r="H11" s="44">
        <f t="shared" si="0"/>
        <v>-5.6690191751921617</v>
      </c>
      <c r="I11" s="46">
        <f>SUM(I6:I10)</f>
        <v>745763770.58999991</v>
      </c>
      <c r="J11" s="45">
        <f>IF(F11&gt;0,I11/F11*100,"-")</f>
        <v>35.155383036709701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0</v>
      </c>
      <c r="D12" s="56">
        <f>Entrate_Uscite!H11</f>
        <v>5517.71</v>
      </c>
      <c r="E12" s="56">
        <f>Entrate_Uscite!K11</f>
        <v>599488.74</v>
      </c>
      <c r="F12" s="56">
        <f>Entrate_Uscite!N11</f>
        <v>161551.29</v>
      </c>
      <c r="G12" s="56">
        <f t="shared" si="1"/>
        <v>6.2822893152276072E-4</v>
      </c>
      <c r="H12" s="57">
        <f t="shared" si="0"/>
        <v>-73.051822457916387</v>
      </c>
      <c r="I12" s="56">
        <f>Entrate_Uscite!O11</f>
        <v>161551.29</v>
      </c>
      <c r="J12" s="58">
        <f t="shared" si="2"/>
        <v>100</v>
      </c>
    </row>
    <row r="13" spans="1:10" x14ac:dyDescent="0.3">
      <c r="A13" s="55" t="s">
        <v>28</v>
      </c>
      <c r="B13" s="56">
        <f>Entrate_Uscite!B12</f>
        <v>0</v>
      </c>
      <c r="C13" s="56">
        <f>Entrate_Uscite!E12</f>
        <v>10029898.24</v>
      </c>
      <c r="D13" s="56">
        <f>Entrate_Uscite!H12</f>
        <v>20801000.109999999</v>
      </c>
      <c r="E13" s="56">
        <f>Entrate_Uscite!K12</f>
        <v>1597012.57</v>
      </c>
      <c r="F13" s="56">
        <f>Entrate_Uscite!N12</f>
        <v>0</v>
      </c>
      <c r="G13" s="56">
        <f t="shared" si="1"/>
        <v>0</v>
      </c>
      <c r="H13" s="57">
        <f t="shared" si="0"/>
        <v>-100</v>
      </c>
      <c r="I13" s="56">
        <f>Entrate_Uscite!O12</f>
        <v>0</v>
      </c>
      <c r="J13" s="58" t="str">
        <f t="shared" si="2"/>
        <v>-</v>
      </c>
    </row>
    <row r="14" spans="1:10" x14ac:dyDescent="0.3">
      <c r="A14" s="55" t="s">
        <v>29</v>
      </c>
      <c r="B14" s="56">
        <f>Entrate_Uscite!B13</f>
        <v>74957876.659999996</v>
      </c>
      <c r="C14" s="56">
        <f>Entrate_Uscite!E13</f>
        <v>339988098.16000003</v>
      </c>
      <c r="D14" s="56">
        <f>Entrate_Uscite!H13</f>
        <v>467585897.68000001</v>
      </c>
      <c r="E14" s="56">
        <f>Entrate_Uscite!K13</f>
        <v>999692971.09000003</v>
      </c>
      <c r="F14" s="56">
        <f>Entrate_Uscite!N13</f>
        <v>8057375040.0500002</v>
      </c>
      <c r="G14" s="56">
        <f t="shared" si="1"/>
        <v>31.332935269590067</v>
      </c>
      <c r="H14" s="57">
        <f t="shared" si="0"/>
        <v>705.98496469018528</v>
      </c>
      <c r="I14" s="56">
        <f>Entrate_Uscite!O13</f>
        <v>6386647188.8500004</v>
      </c>
      <c r="J14" s="58">
        <f t="shared" si="2"/>
        <v>79.264613563406471</v>
      </c>
    </row>
    <row r="15" spans="1:10" x14ac:dyDescent="0.3">
      <c r="A15" s="4" t="s">
        <v>32</v>
      </c>
      <c r="B15" s="43">
        <f>SUM(B12:B14)</f>
        <v>74957876.659999996</v>
      </c>
      <c r="C15" s="43">
        <f>SUM(C12:C14)</f>
        <v>350017996.40000004</v>
      </c>
      <c r="D15" s="43">
        <f>SUM(D12:D14)</f>
        <v>488392415.5</v>
      </c>
      <c r="E15" s="43">
        <f>SUM(E12:E14)</f>
        <v>1001889472.4</v>
      </c>
      <c r="F15" s="43">
        <f>SUM(F12:F14)</f>
        <v>8057536591.3400002</v>
      </c>
      <c r="G15" s="43">
        <f t="shared" si="1"/>
        <v>31.333563498521588</v>
      </c>
      <c r="H15" s="44">
        <f t="shared" si="0"/>
        <v>704.2340810347456</v>
      </c>
      <c r="I15" s="43">
        <f>SUM(I12:I14)</f>
        <v>6386808740.1400003</v>
      </c>
      <c r="J15" s="45">
        <f t="shared" si="2"/>
        <v>79.265029301937659</v>
      </c>
    </row>
    <row r="16" spans="1:10" x14ac:dyDescent="0.3">
      <c r="A16" s="47" t="s">
        <v>344</v>
      </c>
      <c r="B16" s="48">
        <f>B5+B11+B15</f>
        <v>16648188457.540001</v>
      </c>
      <c r="C16" s="48">
        <f t="shared" ref="C16:F16" si="3">C5+C11+C15</f>
        <v>16101388527.250002</v>
      </c>
      <c r="D16" s="48">
        <f t="shared" si="3"/>
        <v>16936434985.59</v>
      </c>
      <c r="E16" s="48">
        <f t="shared" ref="E16" si="4">E5+E11+E15</f>
        <v>17506282591.830002</v>
      </c>
      <c r="F16" s="48">
        <f t="shared" si="3"/>
        <v>25085698757.690002</v>
      </c>
      <c r="G16" s="48">
        <f t="shared" si="1"/>
        <v>97.551444665316112</v>
      </c>
      <c r="H16" s="49">
        <f t="shared" si="0"/>
        <v>43.295406241169871</v>
      </c>
      <c r="I16" s="48">
        <f t="shared" ref="I16" si="5">I5+I11+I15</f>
        <v>21068019911.66</v>
      </c>
      <c r="J16" s="50">
        <f t="shared" si="2"/>
        <v>83.984186030303874</v>
      </c>
    </row>
    <row r="17" spans="1:10" x14ac:dyDescent="0.3">
      <c r="A17" s="4" t="s">
        <v>33</v>
      </c>
      <c r="B17" s="43">
        <f>Entrate_Uscite!B17</f>
        <v>330400000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629654657.88999999</v>
      </c>
      <c r="G17" s="43">
        <f t="shared" si="1"/>
        <v>2.4485553346838898</v>
      </c>
      <c r="H17" s="44" t="str">
        <f t="shared" si="0"/>
        <v>-</v>
      </c>
      <c r="I17" s="43">
        <f>Entrate_Uscite!O17</f>
        <v>629654657.88999999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2576261143.8299999</v>
      </c>
      <c r="C19" s="43">
        <f>Entrate_Uscite!E19</f>
        <v>1631730626.8099999</v>
      </c>
      <c r="D19" s="43">
        <f>Entrate_Uscite!H19</f>
        <v>1249623778.98</v>
      </c>
      <c r="E19" s="43">
        <f>Entrate_Uscite!K19</f>
        <v>2436657752.8499999</v>
      </c>
      <c r="F19" s="43">
        <f>Entrate_Uscite!N19</f>
        <v>1799636170.4000001</v>
      </c>
      <c r="G19" s="43"/>
      <c r="H19" s="44">
        <f t="shared" si="0"/>
        <v>-26.14325223576914</v>
      </c>
      <c r="I19" s="43">
        <f>Entrate_Uscite!O19</f>
        <v>1553723678.9300001</v>
      </c>
      <c r="J19" s="45">
        <f t="shared" si="2"/>
        <v>86.335432932794305</v>
      </c>
    </row>
    <row r="20" spans="1:10" x14ac:dyDescent="0.3">
      <c r="A20" s="47" t="s">
        <v>36</v>
      </c>
      <c r="B20" s="48">
        <f>B5+B11+B15+B17+B18+B19</f>
        <v>19554849601.370003</v>
      </c>
      <c r="C20" s="48">
        <f>C5+C11+C15+C17+C18+C19</f>
        <v>17733119154.060001</v>
      </c>
      <c r="D20" s="48">
        <f>D5+D11+D15+D17+D18+D19</f>
        <v>18186058764.57</v>
      </c>
      <c r="E20" s="48">
        <f>E5+E11+E15+E17+E18+E19</f>
        <v>19942940344.68</v>
      </c>
      <c r="F20" s="48">
        <f>F5+F11+F15+F17+F18+F19</f>
        <v>27514989585.980003</v>
      </c>
      <c r="G20" s="48"/>
      <c r="H20" s="49">
        <f t="shared" si="0"/>
        <v>37.968569882023075</v>
      </c>
      <c r="I20" s="48">
        <f>I5+I11+I15+I17+I18+I19</f>
        <v>23251398248.48</v>
      </c>
      <c r="J20" s="50">
        <f t="shared" si="2"/>
        <v>84.504477735028928</v>
      </c>
    </row>
    <row r="21" spans="1:10" x14ac:dyDescent="0.3">
      <c r="A21" s="38" t="s">
        <v>37</v>
      </c>
      <c r="B21" s="51">
        <f>B20-B19</f>
        <v>16978588457.540003</v>
      </c>
      <c r="C21" s="51">
        <f>C20-C19</f>
        <v>16101388527.250002</v>
      </c>
      <c r="D21" s="51">
        <f>D20-D19</f>
        <v>16936434985.59</v>
      </c>
      <c r="E21" s="51">
        <f>E20-E19</f>
        <v>17506282591.830002</v>
      </c>
      <c r="F21" s="51">
        <f>F20-F19</f>
        <v>25715353415.580002</v>
      </c>
      <c r="G21" s="51">
        <f t="shared" si="1"/>
        <v>100</v>
      </c>
      <c r="H21" s="52">
        <f t="shared" si="0"/>
        <v>46.892141610812843</v>
      </c>
      <c r="I21" s="51">
        <f>I20-I19</f>
        <v>21697674569.549999</v>
      </c>
      <c r="J21" s="53">
        <f t="shared" si="2"/>
        <v>84.376342097651914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5.33203125" bestFit="1" customWidth="1"/>
    <col min="7" max="7" width="8.5546875" customWidth="1"/>
    <col min="8" max="8" width="8.109375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368</v>
      </c>
      <c r="J1" s="42" t="s">
        <v>335</v>
      </c>
    </row>
    <row r="2" spans="1:10" x14ac:dyDescent="0.3">
      <c r="A2" s="59" t="s">
        <v>269</v>
      </c>
      <c r="B2" s="56">
        <f>Entrate_Uscite!B23</f>
        <v>279047291.45999998</v>
      </c>
      <c r="C2" s="56">
        <f>Entrate_Uscite!E23</f>
        <v>238184862.30000001</v>
      </c>
      <c r="D2" s="56">
        <f>Entrate_Uscite!H23</f>
        <v>245688851.75</v>
      </c>
      <c r="E2" s="56">
        <f>Entrate_Uscite!K23</f>
        <v>244547421.53</v>
      </c>
      <c r="F2" s="56">
        <f>Entrate_Uscite!N23</f>
        <v>228932162.58000001</v>
      </c>
      <c r="G2" s="56">
        <f>F2/F$31*100</f>
        <v>0.90087635835138691</v>
      </c>
      <c r="H2" s="57">
        <f>IF(E2&gt;0,F2/E2*100-100,"-")</f>
        <v>-6.3853705151760778</v>
      </c>
      <c r="I2" s="56">
        <f>Entrate_Uscite!O23</f>
        <v>220924237.58000001</v>
      </c>
      <c r="J2" s="58">
        <f>IF(F2&gt;0,I2/F2*100,"-")</f>
        <v>96.502053311446943</v>
      </c>
    </row>
    <row r="3" spans="1:10" x14ac:dyDescent="0.3">
      <c r="A3" s="59" t="s">
        <v>270</v>
      </c>
      <c r="B3" s="56">
        <f>Entrate_Uscite!B24</f>
        <v>28757232.030000001</v>
      </c>
      <c r="C3" s="56">
        <f>Entrate_Uscite!E24</f>
        <v>28493403.030000001</v>
      </c>
      <c r="D3" s="56">
        <f>Entrate_Uscite!H24</f>
        <v>27302229.620000001</v>
      </c>
      <c r="E3" s="56">
        <f>Entrate_Uscite!K24</f>
        <v>25820600.399999999</v>
      </c>
      <c r="F3" s="56">
        <f>Entrate_Uscite!N24</f>
        <v>24821461.670000002</v>
      </c>
      <c r="G3" s="56">
        <f t="shared" ref="G3:G31" si="0">F3/F$31*100</f>
        <v>9.7675519884254311E-2</v>
      </c>
      <c r="H3" s="57">
        <f t="shared" ref="H3:H31" si="1">IF(E3&gt;0,F3/E3*100-100,"-")</f>
        <v>-3.8695410428953352</v>
      </c>
      <c r="I3" s="56">
        <f>Entrate_Uscite!O24</f>
        <v>23170867.850000001</v>
      </c>
      <c r="J3" s="58">
        <f>IF(F3&gt;0,I3/F3*100,"-")</f>
        <v>93.35013448464656</v>
      </c>
    </row>
    <row r="4" spans="1:10" x14ac:dyDescent="0.3">
      <c r="A4" s="59" t="s">
        <v>271</v>
      </c>
      <c r="B4" s="56">
        <f>Entrate_Uscite!B25</f>
        <v>1748945939.3599999</v>
      </c>
      <c r="C4" s="56">
        <f>Entrate_Uscite!E25</f>
        <v>1617288511.79</v>
      </c>
      <c r="D4" s="56">
        <f>Entrate_Uscite!H25</f>
        <v>1671453427.96</v>
      </c>
      <c r="E4" s="56">
        <f>Entrate_Uscite!K25</f>
        <v>1896950659.1500001</v>
      </c>
      <c r="F4" s="56">
        <f>Entrate_Uscite!N25</f>
        <v>2042682384.6300001</v>
      </c>
      <c r="G4" s="56">
        <f t="shared" si="0"/>
        <v>8.0382076821160702</v>
      </c>
      <c r="H4" s="57">
        <f t="shared" si="1"/>
        <v>7.6824204560650173</v>
      </c>
      <c r="I4" s="56">
        <f>Entrate_Uscite!O25</f>
        <v>1774012208.0799999</v>
      </c>
      <c r="J4" s="58">
        <f t="shared" ref="J4:J9" si="2">IF(F4&gt;0,I4/F4*100,"-")</f>
        <v>86.847187865740295</v>
      </c>
    </row>
    <row r="5" spans="1:10" x14ac:dyDescent="0.3">
      <c r="A5" s="59" t="s">
        <v>272</v>
      </c>
      <c r="B5" s="56">
        <f>Entrate_Uscite!B26</f>
        <v>10920243355.280001</v>
      </c>
      <c r="C5" s="56">
        <f>Entrate_Uscite!E26</f>
        <v>10490502512.780001</v>
      </c>
      <c r="D5" s="56">
        <f>Entrate_Uscite!H26</f>
        <v>10616416095.690001</v>
      </c>
      <c r="E5" s="56">
        <f>Entrate_Uscite!K26</f>
        <v>10720662074.33</v>
      </c>
      <c r="F5" s="56">
        <f>Entrate_Uscite!N26</f>
        <v>11447019487.49</v>
      </c>
      <c r="G5" s="56">
        <f t="shared" si="0"/>
        <v>45.045436664076036</v>
      </c>
      <c r="H5" s="57">
        <f t="shared" si="1"/>
        <v>6.7753036904243231</v>
      </c>
      <c r="I5" s="56">
        <f>Entrate_Uscite!O26</f>
        <v>8857798386.4899998</v>
      </c>
      <c r="J5" s="58">
        <f t="shared" si="2"/>
        <v>77.380827351349765</v>
      </c>
    </row>
    <row r="6" spans="1:10" x14ac:dyDescent="0.3">
      <c r="A6" s="59" t="s">
        <v>273</v>
      </c>
      <c r="B6" s="56">
        <f>Entrate_Uscite!B29</f>
        <v>251043313.22</v>
      </c>
      <c r="C6" s="56">
        <f>Entrate_Uscite!E29</f>
        <v>227872448.65000001</v>
      </c>
      <c r="D6" s="56">
        <f>Entrate_Uscite!H29</f>
        <v>220866883.83000001</v>
      </c>
      <c r="E6" s="56">
        <f>Entrate_Uscite!K29</f>
        <v>211123117.96000001</v>
      </c>
      <c r="F6" s="56">
        <f>Entrate_Uscite!N29</f>
        <v>200844522.08000001</v>
      </c>
      <c r="G6" s="56">
        <f t="shared" si="0"/>
        <v>0.79034802103451607</v>
      </c>
      <c r="H6" s="57">
        <f t="shared" si="1"/>
        <v>-4.8685316792012401</v>
      </c>
      <c r="I6" s="56">
        <f>Entrate_Uscite!O29</f>
        <v>200054050.19999999</v>
      </c>
      <c r="J6" s="58">
        <f t="shared" si="2"/>
        <v>99.606425969793108</v>
      </c>
    </row>
    <row r="7" spans="1:10" x14ac:dyDescent="0.3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275</v>
      </c>
      <c r="B8" s="56">
        <f>Entrate_Uscite!B31</f>
        <v>2770139.37</v>
      </c>
      <c r="C8" s="56">
        <f>Entrate_Uscite!E31</f>
        <v>29311236.48</v>
      </c>
      <c r="D8" s="56">
        <f>Entrate_Uscite!H31</f>
        <v>16298557.99</v>
      </c>
      <c r="E8" s="56">
        <f>Entrate_Uscite!K31</f>
        <v>3394423.09</v>
      </c>
      <c r="F8" s="56">
        <f>Entrate_Uscite!N31</f>
        <v>4048505.62</v>
      </c>
      <c r="G8" s="56">
        <f t="shared" si="0"/>
        <v>1.5931370055687188E-2</v>
      </c>
      <c r="H8" s="57">
        <f t="shared" si="1"/>
        <v>19.269328326422624</v>
      </c>
      <c r="I8" s="56">
        <f>Entrate_Uscite!O31</f>
        <v>1604496.97</v>
      </c>
      <c r="J8" s="58">
        <f t="shared" si="2"/>
        <v>39.631832597036137</v>
      </c>
    </row>
    <row r="9" spans="1:10" x14ac:dyDescent="0.3">
      <c r="A9" s="59" t="s">
        <v>276</v>
      </c>
      <c r="B9" s="56">
        <f>Entrate_Uscite!B32</f>
        <v>212461127.99000001</v>
      </c>
      <c r="C9" s="56">
        <f>Entrate_Uscite!E32</f>
        <v>81788139.439999998</v>
      </c>
      <c r="D9" s="56">
        <f>Entrate_Uscite!H32</f>
        <v>95959741.700000003</v>
      </c>
      <c r="E9" s="56">
        <f>Entrate_Uscite!K32</f>
        <v>100344624.40000001</v>
      </c>
      <c r="F9" s="56">
        <f>Entrate_Uscite!N32</f>
        <v>99746235.730000004</v>
      </c>
      <c r="G9" s="56">
        <f t="shared" si="0"/>
        <v>0.39251376735804988</v>
      </c>
      <c r="H9" s="57">
        <f t="shared" si="1"/>
        <v>-0.59633355905012309</v>
      </c>
      <c r="I9" s="56">
        <f>Entrate_Uscite!O32</f>
        <v>80034518.25</v>
      </c>
      <c r="J9" s="58">
        <f t="shared" si="2"/>
        <v>80.238133964917694</v>
      </c>
    </row>
    <row r="10" spans="1:10" x14ac:dyDescent="0.3">
      <c r="A10" s="4" t="s">
        <v>281</v>
      </c>
      <c r="B10" s="43">
        <f>SUM(B2:B9)</f>
        <v>13443268398.710001</v>
      </c>
      <c r="C10" s="43">
        <f>SUM(C2:C9)</f>
        <v>12713441114.470001</v>
      </c>
      <c r="D10" s="43">
        <f>SUM(D2:D9)</f>
        <v>12893985788.540001</v>
      </c>
      <c r="E10" s="43">
        <f>SUM(E2:E9)</f>
        <v>13202842920.859999</v>
      </c>
      <c r="F10" s="43">
        <f>SUM(F2:F9)</f>
        <v>14048094759.799999</v>
      </c>
      <c r="G10" s="43">
        <f t="shared" si="0"/>
        <v>55.280989382876001</v>
      </c>
      <c r="H10" s="44">
        <f t="shared" si="1"/>
        <v>6.4020441961369841</v>
      </c>
      <c r="I10" s="43">
        <f>SUM(I2:I9)</f>
        <v>11157598765.42</v>
      </c>
      <c r="J10" s="45">
        <f t="shared" ref="J10:J17" si="3">IF(F10&gt;0,I10/F10*100,"-")</f>
        <v>79.424284617929558</v>
      </c>
    </row>
    <row r="11" spans="1:10" x14ac:dyDescent="0.3">
      <c r="A11" s="59" t="s">
        <v>277</v>
      </c>
      <c r="B11" s="56">
        <f>Entrate_Uscite!B34</f>
        <v>195823214.21000001</v>
      </c>
      <c r="C11" s="56">
        <f>Entrate_Uscite!E34</f>
        <v>152496868.25999999</v>
      </c>
      <c r="D11" s="56">
        <f>Entrate_Uscite!H34</f>
        <v>308922526.81</v>
      </c>
      <c r="E11" s="56">
        <f>Entrate_Uscite!K34</f>
        <v>272443742.22000003</v>
      </c>
      <c r="F11" s="56">
        <f>Entrate_Uscite!N34</f>
        <v>183902549.97999999</v>
      </c>
      <c r="G11" s="56">
        <f t="shared" si="0"/>
        <v>0.72367926660205262</v>
      </c>
      <c r="H11" s="57">
        <f t="shared" si="1"/>
        <v>-32.498890052869143</v>
      </c>
      <c r="I11" s="56">
        <f>Entrate_Uscite!O34</f>
        <v>101175354.37</v>
      </c>
      <c r="J11" s="58">
        <f t="shared" si="3"/>
        <v>55.015743055766855</v>
      </c>
    </row>
    <row r="12" spans="1:10" x14ac:dyDescent="0.3">
      <c r="A12" s="59" t="s">
        <v>278</v>
      </c>
      <c r="B12" s="56">
        <f>Entrate_Uscite!B35</f>
        <v>2432740523.3299999</v>
      </c>
      <c r="C12" s="56">
        <f>Entrate_Uscite!E35</f>
        <v>1669733593.05</v>
      </c>
      <c r="D12" s="56">
        <f>Entrate_Uscite!H35</f>
        <v>2578817706.4699998</v>
      </c>
      <c r="E12" s="56">
        <f>Entrate_Uscite!K35</f>
        <v>2246632395.0100002</v>
      </c>
      <c r="F12" s="56">
        <f>Entrate_Uscite!N35</f>
        <v>2177439895.0100002</v>
      </c>
      <c r="G12" s="56">
        <f t="shared" si="0"/>
        <v>8.5684951430105638</v>
      </c>
      <c r="H12" s="57">
        <f t="shared" si="1"/>
        <v>-3.0798318475992517</v>
      </c>
      <c r="I12" s="56">
        <f>Entrate_Uscite!O35</f>
        <v>1355122933.54</v>
      </c>
      <c r="J12" s="58">
        <f t="shared" si="3"/>
        <v>62.234688390045157</v>
      </c>
    </row>
    <row r="13" spans="1:10" x14ac:dyDescent="0.3">
      <c r="A13" s="59" t="s">
        <v>279</v>
      </c>
      <c r="B13" s="56">
        <f>Entrate_Uscite!B36</f>
        <v>145132183.19</v>
      </c>
      <c r="C13" s="56">
        <f>Entrate_Uscite!E36</f>
        <v>195100102.93000001</v>
      </c>
      <c r="D13" s="56">
        <f>Entrate_Uscite!H36</f>
        <v>143592342.75999999</v>
      </c>
      <c r="E13" s="56">
        <f>Entrate_Uscite!K36</f>
        <v>147804516.94999999</v>
      </c>
      <c r="F13" s="56">
        <f>Entrate_Uscite!N36</f>
        <v>144253505.38999999</v>
      </c>
      <c r="G13" s="56">
        <f t="shared" si="0"/>
        <v>0.56765537507100128</v>
      </c>
      <c r="H13" s="57">
        <f t="shared" si="1"/>
        <v>-2.402505439804159</v>
      </c>
      <c r="I13" s="56">
        <f>Entrate_Uscite!O36</f>
        <v>144143380.40000001</v>
      </c>
      <c r="J13" s="58">
        <f t="shared" si="3"/>
        <v>99.923658707840573</v>
      </c>
    </row>
    <row r="14" spans="1:10" x14ac:dyDescent="0.3">
      <c r="A14" s="59" t="s">
        <v>280</v>
      </c>
      <c r="B14" s="56">
        <f>Entrate_Uscite!B37</f>
        <v>1467879.66</v>
      </c>
      <c r="C14" s="56">
        <f>Entrate_Uscite!E37</f>
        <v>1010986.97</v>
      </c>
      <c r="D14" s="56">
        <f>Entrate_Uscite!H37</f>
        <v>900000</v>
      </c>
      <c r="E14" s="56">
        <f>Entrate_Uscite!K37</f>
        <v>11000000</v>
      </c>
      <c r="F14" s="56">
        <f>Entrate_Uscite!N37</f>
        <v>2968362.36</v>
      </c>
      <c r="G14" s="56">
        <f t="shared" si="0"/>
        <v>1.1680872809689456E-2</v>
      </c>
      <c r="H14" s="108">
        <f t="shared" si="1"/>
        <v>-73.014887636363639</v>
      </c>
      <c r="I14" s="56">
        <f>Entrate_Uscite!O37</f>
        <v>903917.67</v>
      </c>
      <c r="J14" s="58">
        <f t="shared" si="3"/>
        <v>30.451729282808991</v>
      </c>
    </row>
    <row r="15" spans="1:10" x14ac:dyDescent="0.3">
      <c r="A15" s="4" t="s">
        <v>282</v>
      </c>
      <c r="B15" s="46">
        <f>SUM(B11:B14)</f>
        <v>2775163800.3899999</v>
      </c>
      <c r="C15" s="46">
        <f>SUM(C11:C14)</f>
        <v>2018341551.21</v>
      </c>
      <c r="D15" s="46">
        <f>SUM(D11:D14)</f>
        <v>3032232576.04</v>
      </c>
      <c r="E15" s="46">
        <f>SUM(E11:E14)</f>
        <v>2677880654.1800003</v>
      </c>
      <c r="F15" s="46">
        <f>SUM(F11:F14)</f>
        <v>2508564312.7400002</v>
      </c>
      <c r="G15" s="46">
        <f t="shared" si="0"/>
        <v>9.8715106574933085</v>
      </c>
      <c r="H15" s="44">
        <f t="shared" si="1"/>
        <v>-6.322773988292127</v>
      </c>
      <c r="I15" s="46">
        <f>SUM(I11:I14)</f>
        <v>1601345585.98</v>
      </c>
      <c r="J15" s="45">
        <f t="shared" si="3"/>
        <v>63.835141791956573</v>
      </c>
    </row>
    <row r="16" spans="1:10" x14ac:dyDescent="0.3">
      <c r="A16" s="59" t="s">
        <v>283</v>
      </c>
      <c r="B16" s="56">
        <f>Entrate_Uscite!B38</f>
        <v>1933307.64</v>
      </c>
      <c r="C16" s="56">
        <f>Entrate_Uscite!E38</f>
        <v>2000000</v>
      </c>
      <c r="D16" s="56">
        <f>Entrate_Uscite!H38</f>
        <v>1372500</v>
      </c>
      <c r="E16" s="56">
        <f>Entrate_Uscite!K38</f>
        <v>43529420.369999997</v>
      </c>
      <c r="F16" s="56">
        <f>Entrate_Uscite!N38</f>
        <v>5000000</v>
      </c>
      <c r="G16" s="56">
        <f t="shared" si="0"/>
        <v>1.9675618056431386E-2</v>
      </c>
      <c r="H16" s="57">
        <f t="shared" si="1"/>
        <v>-88.51351578426727</v>
      </c>
      <c r="I16" s="56">
        <f>Entrate_Uscite!O38</f>
        <v>5000000</v>
      </c>
      <c r="J16" s="58">
        <f t="shared" si="3"/>
        <v>100</v>
      </c>
    </row>
    <row r="17" spans="1:10" x14ac:dyDescent="0.3">
      <c r="A17" s="59" t="s">
        <v>284</v>
      </c>
      <c r="B17" s="56">
        <f>Entrate_Uscite!B39</f>
        <v>0</v>
      </c>
      <c r="C17" s="56">
        <f>Entrate_Uscite!E39</f>
        <v>30521861.370000001</v>
      </c>
      <c r="D17" s="56">
        <f>Entrate_Uscite!H39</f>
        <v>1647950.4</v>
      </c>
      <c r="E17" s="56">
        <f>Entrate_Uscite!K39</f>
        <v>0</v>
      </c>
      <c r="F17" s="56">
        <f>Entrate_Uscite!N39</f>
        <v>1829780.86</v>
      </c>
      <c r="G17" s="56">
        <f t="shared" si="0"/>
        <v>7.2004138656657102E-3</v>
      </c>
      <c r="H17" s="57" t="str">
        <f t="shared" si="1"/>
        <v>-</v>
      </c>
      <c r="I17" s="56">
        <f>Entrate_Uscite!O39</f>
        <v>883124.57</v>
      </c>
      <c r="J17" s="58">
        <f t="shared" si="3"/>
        <v>48.26395276645313</v>
      </c>
    </row>
    <row r="18" spans="1:10" x14ac:dyDescent="0.3">
      <c r="A18" s="59" t="s">
        <v>285</v>
      </c>
      <c r="B18" s="56">
        <f>Entrate_Uscite!B40</f>
        <v>0</v>
      </c>
      <c r="C18" s="56">
        <f>Entrate_Uscite!E40</f>
        <v>0</v>
      </c>
      <c r="D18" s="56">
        <f>Entrate_Uscite!H40</f>
        <v>0</v>
      </c>
      <c r="E18" s="56">
        <f>Entrate_Uscite!K40</f>
        <v>1107708.58</v>
      </c>
      <c r="F18" s="56">
        <f>Entrate_Uscite!N40</f>
        <v>1107708.57</v>
      </c>
      <c r="G18" s="56">
        <f t="shared" si="0"/>
        <v>4.3589701482311585E-3</v>
      </c>
      <c r="H18" s="57">
        <f t="shared" si="1"/>
        <v>-9.0276451203408214E-7</v>
      </c>
      <c r="I18" s="56">
        <f>Entrate_Uscite!O40</f>
        <v>242291.42</v>
      </c>
      <c r="J18" s="58">
        <f t="shared" ref="J18:J26" si="4">IF(F18&gt;0,I18/F18*100,"-")</f>
        <v>21.873209846160169</v>
      </c>
    </row>
    <row r="19" spans="1:10" x14ac:dyDescent="0.3">
      <c r="A19" s="59" t="s">
        <v>286</v>
      </c>
      <c r="B19" s="56">
        <f>Entrate_Uscite!B41</f>
        <v>0</v>
      </c>
      <c r="C19" s="56">
        <f>Entrate_Uscite!E41</f>
        <v>339988098.16000003</v>
      </c>
      <c r="D19" s="56">
        <f>Entrate_Uscite!H41</f>
        <v>467585897.68000001</v>
      </c>
      <c r="E19" s="56">
        <f>Entrate_Uscite!K41</f>
        <v>999692971.09000003</v>
      </c>
      <c r="F19" s="56">
        <f>Entrate_Uscite!N41</f>
        <v>8057375040.0500002</v>
      </c>
      <c r="G19" s="56">
        <f t="shared" si="0"/>
        <v>31.706766765089466</v>
      </c>
      <c r="H19" s="57">
        <f t="shared" si="1"/>
        <v>705.98496469018528</v>
      </c>
      <c r="I19" s="56">
        <f>Entrate_Uscite!O41</f>
        <v>8057375040.0500002</v>
      </c>
      <c r="J19" s="58">
        <f t="shared" si="4"/>
        <v>100</v>
      </c>
    </row>
    <row r="20" spans="1:10" x14ac:dyDescent="0.3">
      <c r="A20" s="4" t="s">
        <v>287</v>
      </c>
      <c r="B20" s="43">
        <f>SUM(B16:B19)</f>
        <v>1933307.64</v>
      </c>
      <c r="C20" s="43">
        <f>SUM(C16:C19)</f>
        <v>372509959.53000003</v>
      </c>
      <c r="D20" s="43">
        <f>SUM(D16:D19)</f>
        <v>470606348.07999998</v>
      </c>
      <c r="E20" s="43">
        <f>SUM(E16:E19)</f>
        <v>1044330100.0400001</v>
      </c>
      <c r="F20" s="43">
        <f>SUM(F16:F19)</f>
        <v>8065312529.4800005</v>
      </c>
      <c r="G20" s="43">
        <f t="shared" si="0"/>
        <v>31.738001767159801</v>
      </c>
      <c r="H20" s="44">
        <f t="shared" si="1"/>
        <v>672.29532397573155</v>
      </c>
      <c r="I20" s="43">
        <f>SUM(I16:I19)</f>
        <v>8063500456.04</v>
      </c>
      <c r="J20" s="40">
        <f t="shared" si="4"/>
        <v>99.977532508090945</v>
      </c>
    </row>
    <row r="21" spans="1:10" x14ac:dyDescent="0.3">
      <c r="A21" s="47" t="s">
        <v>345</v>
      </c>
      <c r="B21" s="48">
        <f>B10+B15+B20</f>
        <v>16220365506.74</v>
      </c>
      <c r="C21" s="48">
        <f>C10+C15+C20</f>
        <v>15104292625.210001</v>
      </c>
      <c r="D21" s="48">
        <f>D10+D15+D20</f>
        <v>16396824712.660002</v>
      </c>
      <c r="E21" s="48">
        <f>E10+E15+E20</f>
        <v>16925053675.08</v>
      </c>
      <c r="F21" s="48">
        <f>F10+F15+F20</f>
        <v>24621971602.02</v>
      </c>
      <c r="G21" s="48">
        <f>F21/F$31*100</f>
        <v>96.890501807529105</v>
      </c>
      <c r="H21" s="49">
        <f t="shared" si="1"/>
        <v>45.476475730607234</v>
      </c>
      <c r="I21" s="48">
        <f>I10+I15+I20</f>
        <v>20822444807.439999</v>
      </c>
      <c r="J21" s="50">
        <f>IF(F21&gt;0,I21/F21*100,"-")</f>
        <v>84.568551795956566</v>
      </c>
    </row>
    <row r="22" spans="1:10" x14ac:dyDescent="0.3">
      <c r="A22" s="59" t="s">
        <v>288</v>
      </c>
      <c r="B22" s="60">
        <f>Entrate_Uscite!B42</f>
        <v>533159387.25999999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Entrate_Uscite!N42</f>
        <v>0</v>
      </c>
      <c r="G22" s="60">
        <f t="shared" si="0"/>
        <v>0</v>
      </c>
      <c r="H22" s="61" t="str">
        <f t="shared" si="1"/>
        <v>-</v>
      </c>
      <c r="I22" s="60">
        <f>Entrate_Uscite!O42</f>
        <v>0</v>
      </c>
      <c r="J22" s="58" t="str">
        <f t="shared" si="4"/>
        <v>-</v>
      </c>
    </row>
    <row r="23" spans="1:10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290</v>
      </c>
      <c r="B24" s="60">
        <f>Entrate_Uscite!B44</f>
        <v>228810164.18000001</v>
      </c>
      <c r="C24" s="60">
        <f>Entrate_Uscite!E44</f>
        <v>244190635.63999999</v>
      </c>
      <c r="D24" s="60">
        <f>Entrate_Uscite!H44</f>
        <v>244304840.24000001</v>
      </c>
      <c r="E24" s="60">
        <f>Entrate_Uscite!K44</f>
        <v>235628976.80000001</v>
      </c>
      <c r="F24" s="60">
        <f>Entrate_Uscite!N44</f>
        <v>777149775.57000005</v>
      </c>
      <c r="G24" s="60">
        <f t="shared" si="0"/>
        <v>3.0581804313513388</v>
      </c>
      <c r="H24" s="61">
        <f t="shared" si="1"/>
        <v>229.81927185875725</v>
      </c>
      <c r="I24" s="60">
        <f>Entrate_Uscite!O44</f>
        <v>777149775.57000005</v>
      </c>
      <c r="J24" s="58">
        <f t="shared" si="4"/>
        <v>100</v>
      </c>
    </row>
    <row r="25" spans="1:10" x14ac:dyDescent="0.3">
      <c r="A25" s="59" t="s">
        <v>291</v>
      </c>
      <c r="B25" s="60">
        <f>Entrate_Uscite!B45</f>
        <v>20450663.239999998</v>
      </c>
      <c r="C25" s="60">
        <f>Entrate_Uscite!E45</f>
        <v>11363955.060000001</v>
      </c>
      <c r="D25" s="60">
        <f>Entrate_Uscite!H45</f>
        <v>11897510.93</v>
      </c>
      <c r="E25" s="60">
        <f>Entrate_Uscite!K45</f>
        <v>12456118.09</v>
      </c>
      <c r="F25" s="60">
        <f>Entrate_Uscite!N45</f>
        <v>13040952.76</v>
      </c>
      <c r="G25" s="60">
        <f t="shared" si="0"/>
        <v>5.1317761119544947E-2</v>
      </c>
      <c r="H25" s="61">
        <f t="shared" si="1"/>
        <v>4.6951599669685038</v>
      </c>
      <c r="I25" s="60">
        <f>Entrate_Uscite!O45</f>
        <v>13040952.76</v>
      </c>
      <c r="J25" s="58">
        <f t="shared" si="4"/>
        <v>100</v>
      </c>
    </row>
    <row r="26" spans="1:10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293</v>
      </c>
      <c r="B27" s="43">
        <f>SUM(B22:B26)</f>
        <v>782420214.68000007</v>
      </c>
      <c r="C27" s="43">
        <f>SUM(C22:C26)</f>
        <v>255554590.69999999</v>
      </c>
      <c r="D27" s="43">
        <f>SUM(D22:D26)</f>
        <v>256202351.17000002</v>
      </c>
      <c r="E27" s="43">
        <f>SUM(E22:E26)</f>
        <v>248085094.89000002</v>
      </c>
      <c r="F27" s="43">
        <f>SUM(F22:F26)</f>
        <v>790190728.33000004</v>
      </c>
      <c r="G27" s="43">
        <f t="shared" si="0"/>
        <v>3.1094981924708835</v>
      </c>
      <c r="H27" s="44">
        <f t="shared" si="1"/>
        <v>218.51600301919291</v>
      </c>
      <c r="I27" s="43">
        <f>SUM(I22:I26)</f>
        <v>790190728.33000004</v>
      </c>
      <c r="J27" s="45">
        <f>IF(F27&gt;0,I27/F27*100,"-")</f>
        <v>100</v>
      </c>
    </row>
    <row r="28" spans="1:10" x14ac:dyDescent="0.3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295</v>
      </c>
      <c r="B29" s="43">
        <f>Entrate_Uscite!B55</f>
        <v>2576261143.8299999</v>
      </c>
      <c r="C29" s="43">
        <f>Entrate_Uscite!E55</f>
        <v>1631730626.8099999</v>
      </c>
      <c r="D29" s="43">
        <f>Entrate_Uscite!H55</f>
        <v>1249623778.98</v>
      </c>
      <c r="E29" s="43">
        <f>Entrate_Uscite!K55</f>
        <v>2436657752.8499999</v>
      </c>
      <c r="F29" s="43">
        <f>Entrate_Uscite!N55</f>
        <v>1799636170.4000001</v>
      </c>
      <c r="G29" s="43"/>
      <c r="H29" s="44">
        <f t="shared" si="1"/>
        <v>-26.14325223576914</v>
      </c>
      <c r="I29" s="43">
        <f>Entrate_Uscite!O55</f>
        <v>1542197693.5799999</v>
      </c>
      <c r="J29" s="45">
        <f>IF(F29&gt;0,I29/F29*100,"-")</f>
        <v>85.69497095833654</v>
      </c>
    </row>
    <row r="30" spans="1:10" x14ac:dyDescent="0.3">
      <c r="A30" s="47" t="s">
        <v>68</v>
      </c>
      <c r="B30" s="48">
        <f>B10+B15+B20+B27+B28+B29</f>
        <v>19579046865.25</v>
      </c>
      <c r="C30" s="48">
        <f>C10+C15+C20+C27+C28+C29</f>
        <v>16991577842.720001</v>
      </c>
      <c r="D30" s="48">
        <f>D10+D15+D20+D27+D28+D29</f>
        <v>17902650842.810001</v>
      </c>
      <c r="E30" s="48">
        <f>E10+E15+E20+E27+E28+E29</f>
        <v>19609796522.82</v>
      </c>
      <c r="F30" s="48">
        <f>F10+F15+F20+F27+F28+F29</f>
        <v>27211798500.750004</v>
      </c>
      <c r="G30" s="48"/>
      <c r="H30" s="49">
        <f t="shared" si="1"/>
        <v>38.766348080580656</v>
      </c>
      <c r="I30" s="48">
        <f>I10+I15+I20+I27+I28+I29</f>
        <v>23154833229.349998</v>
      </c>
      <c r="J30" s="50">
        <f>IF(F30&gt;0,I30/F30*100,"-")</f>
        <v>85.09115348885085</v>
      </c>
    </row>
    <row r="31" spans="1:10" x14ac:dyDescent="0.3">
      <c r="A31" s="38" t="s">
        <v>69</v>
      </c>
      <c r="B31" s="51">
        <f>B30-B29</f>
        <v>17002785721.42</v>
      </c>
      <c r="C31" s="51">
        <f>C30-C29</f>
        <v>15359847215.910002</v>
      </c>
      <c r="D31" s="51">
        <f>D30-D29</f>
        <v>16653027063.830002</v>
      </c>
      <c r="E31" s="51">
        <f>E30-E29</f>
        <v>17173138769.969999</v>
      </c>
      <c r="F31" s="51">
        <f>F30-F29</f>
        <v>25412162330.350002</v>
      </c>
      <c r="G31" s="51">
        <f t="shared" si="0"/>
        <v>100</v>
      </c>
      <c r="H31" s="52">
        <f t="shared" si="1"/>
        <v>47.976224211192317</v>
      </c>
      <c r="I31" s="51">
        <f>I30-I29</f>
        <v>21612635535.769997</v>
      </c>
      <c r="J31" s="53">
        <f>IF(F31&gt;0,I31/F31*100,"-")</f>
        <v>85.048392398933359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D18" sqref="D18"/>
    </sheetView>
  </sheetViews>
  <sheetFormatPr defaultRowHeight="14.4" x14ac:dyDescent="0.3"/>
  <cols>
    <col min="1" max="1" width="50.6640625" bestFit="1" customWidth="1"/>
    <col min="2" max="2" width="12.5546875" bestFit="1" customWidth="1"/>
    <col min="3" max="6" width="13.33203125" bestFit="1" customWidth="1"/>
    <col min="7" max="7" width="12.5546875" bestFit="1" customWidth="1"/>
    <col min="8" max="8" width="13.88671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  <c r="H1" s="42" t="s">
        <v>336</v>
      </c>
    </row>
    <row r="2" spans="1:8" x14ac:dyDescent="0.3">
      <c r="A2" s="62" t="s">
        <v>297</v>
      </c>
      <c r="B2" s="64">
        <f>Entrate_Uscite!B59</f>
        <v>661768215.14999962</v>
      </c>
      <c r="C2" s="64">
        <f>Entrate_Uscite!E59</f>
        <v>1026513212.7600002</v>
      </c>
      <c r="D2" s="64">
        <f>Entrate_Uscite!H59</f>
        <v>972365860.5</v>
      </c>
      <c r="E2" s="64">
        <f>Entrate_Uscite!K59</f>
        <v>1052728116.6500015</v>
      </c>
      <c r="F2" s="64">
        <f>Entrate_Uscite!N59</f>
        <v>858731479.67000198</v>
      </c>
      <c r="G2" s="64">
        <f>F2-E2</f>
        <v>-193996636.97999954</v>
      </c>
      <c r="H2" s="64">
        <f>Entrate_Uscite!O59</f>
        <v>2777848635.5100002</v>
      </c>
    </row>
    <row r="3" spans="1:8" x14ac:dyDescent="0.3">
      <c r="A3" s="62" t="s">
        <v>72</v>
      </c>
      <c r="B3" s="65">
        <f>Entrate_Uscite!B60</f>
        <v>-307362098.28999949</v>
      </c>
      <c r="C3" s="65">
        <f>Entrate_Uscite!E60</f>
        <v>-6925347.5900001526</v>
      </c>
      <c r="D3" s="65">
        <f>Entrate_Uscite!H60</f>
        <v>-450743076.48000002</v>
      </c>
      <c r="E3" s="65">
        <f>Entrate_Uscite!K60</f>
        <v>-429058572.26000023</v>
      </c>
      <c r="F3" s="65">
        <f>Entrate_Uscite!N60</f>
        <v>-387228385.86000037</v>
      </c>
      <c r="G3" s="64">
        <f t="shared" ref="G3:G6" si="0">F3-E3</f>
        <v>41830186.399999857</v>
      </c>
      <c r="H3" s="65">
        <f>Entrate_Uscite!O60</f>
        <v>-855581815.3900001</v>
      </c>
    </row>
    <row r="4" spans="1:8" x14ac:dyDescent="0.3">
      <c r="A4" s="62" t="s">
        <v>300</v>
      </c>
      <c r="B4" s="65">
        <f>Entrate_Uscite!B16-Entrate_Uscite!B52</f>
        <v>73024569.019999996</v>
      </c>
      <c r="C4" s="65">
        <f>Entrate_Uscite!E16-Entrate_Uscite!E52</f>
        <v>-22491963.129999995</v>
      </c>
      <c r="D4" s="65">
        <f>Entrate_Uscite!H16-Entrate_Uscite!H52</f>
        <v>17786067.420000017</v>
      </c>
      <c r="E4" s="65">
        <f>Entrate_Uscite!K16-Entrate_Uscite!K52</f>
        <v>-42440627.640000105</v>
      </c>
      <c r="F4" s="65">
        <f>Entrate_Uscite!N16-Entrate_Uscite!N52</f>
        <v>-7775938.1400003433</v>
      </c>
      <c r="G4" s="64">
        <f t="shared" si="0"/>
        <v>34664689.499999762</v>
      </c>
      <c r="H4" s="65">
        <f>Entrate_Uscite!O16-Entrate_Uscite!O52</f>
        <v>-1676691715.8999996</v>
      </c>
    </row>
    <row r="5" spans="1:8" x14ac:dyDescent="0.3">
      <c r="A5" s="47" t="s">
        <v>298</v>
      </c>
      <c r="B5" s="66">
        <f>SUM(Entrate_Uscite!B14:B16)-SUM(Entrate_Uscite!B50:B52)</f>
        <v>427430685.88000107</v>
      </c>
      <c r="C5" s="66">
        <f>SUM(Entrate_Uscite!E14:E16)-SUM(Entrate_Uscite!E50:E52)</f>
        <v>997095902.04000092</v>
      </c>
      <c r="D5" s="66">
        <f>SUM(Entrate_Uscite!H14:H16)-SUM(Entrate_Uscite!H50:H52)</f>
        <v>539408851.44000053</v>
      </c>
      <c r="E5" s="66">
        <f>SUM(Entrate_Uscite!K14:K16)-SUM(Entrate_Uscite!K50:K52)</f>
        <v>581228916.75000191</v>
      </c>
      <c r="F5" s="66">
        <f>SUM(Entrate_Uscite!N14:N16)-SUM(Entrate_Uscite!N50:N52)</f>
        <v>463727155.67000198</v>
      </c>
      <c r="G5" s="66">
        <f t="shared" si="0"/>
        <v>-117501761.07999992</v>
      </c>
      <c r="H5" s="66">
        <f>SUM(Entrate_Uscite!O14:O16)-SUM(Entrate_Uscite!O50:O52)</f>
        <v>245575104.22000122</v>
      </c>
    </row>
    <row r="6" spans="1:8" x14ac:dyDescent="0.3">
      <c r="A6" s="38" t="s">
        <v>299</v>
      </c>
      <c r="B6" s="67">
        <f>Entrate_Uscite!B58</f>
        <v>-24589528.799995422</v>
      </c>
      <c r="C6" s="67">
        <f>Entrate_Uscite!E58</f>
        <v>741541311.34000015</v>
      </c>
      <c r="D6" s="67">
        <f>Entrate_Uscite!H58</f>
        <v>283206500.27000046</v>
      </c>
      <c r="E6" s="67">
        <f>Entrate_Uscite!K58</f>
        <v>333143821.86000252</v>
      </c>
      <c r="F6" s="67">
        <f>Entrate_Uscite!N58</f>
        <v>303191085.22999954</v>
      </c>
      <c r="G6" s="67">
        <f t="shared" si="0"/>
        <v>-29952736.630002975</v>
      </c>
      <c r="H6" s="67">
        <f>Entrate_Uscite!O58</f>
        <v>85039033.780002594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F20" sqref="F20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7" width="12.6640625" bestFit="1" customWidth="1"/>
    <col min="8" max="8" width="13.88671875" bestFit="1" customWidth="1"/>
    <col min="9" max="9" width="10" bestFit="1" customWidth="1"/>
  </cols>
  <sheetData>
    <row r="1" spans="1:8" x14ac:dyDescent="0.3">
      <c r="A1" s="41"/>
      <c r="B1" s="95">
        <v>2016</v>
      </c>
      <c r="C1" s="95">
        <v>2017</v>
      </c>
      <c r="D1" s="95">
        <v>2018</v>
      </c>
      <c r="E1" s="95">
        <v>2019</v>
      </c>
      <c r="F1" s="95">
        <v>2020</v>
      </c>
    </row>
    <row r="2" spans="1:8" x14ac:dyDescent="0.3">
      <c r="A2" t="s">
        <v>5</v>
      </c>
      <c r="B2" s="1">
        <v>709903023.55999994</v>
      </c>
      <c r="C2" s="1">
        <v>794630907</v>
      </c>
      <c r="D2" s="1">
        <v>511863225.75</v>
      </c>
      <c r="E2" s="1">
        <v>444742823.69</v>
      </c>
      <c r="F2" s="1">
        <v>939430060.44000006</v>
      </c>
    </row>
    <row r="3" spans="1:8" x14ac:dyDescent="0.3">
      <c r="A3" t="s">
        <v>6</v>
      </c>
      <c r="B3" s="1">
        <v>6930029945.2200003</v>
      </c>
      <c r="C3" s="1">
        <v>7309290091.0500002</v>
      </c>
      <c r="D3" s="1">
        <v>8604942146.7099991</v>
      </c>
      <c r="E3" s="1">
        <v>9646655715.7999992</v>
      </c>
      <c r="F3" s="1">
        <v>9053652032.6000004</v>
      </c>
      <c r="G3" s="6"/>
    </row>
    <row r="4" spans="1:8" x14ac:dyDescent="0.3">
      <c r="A4" t="s">
        <v>7</v>
      </c>
      <c r="B4" s="1">
        <v>6816801168.8299999</v>
      </c>
      <c r="C4" s="1">
        <v>6871797621.6700001</v>
      </c>
      <c r="D4" s="1">
        <v>7926635603.5600004</v>
      </c>
      <c r="E4" s="1">
        <v>8847819181.9500008</v>
      </c>
      <c r="F4" s="1">
        <v>8880174566.0799999</v>
      </c>
    </row>
    <row r="5" spans="1:8" x14ac:dyDescent="0.3">
      <c r="A5" t="s">
        <v>8</v>
      </c>
      <c r="B5" s="1">
        <v>6240330.3899999997</v>
      </c>
      <c r="C5" s="1">
        <v>198472451.18000001</v>
      </c>
      <c r="D5" s="1">
        <v>188930677.69</v>
      </c>
      <c r="E5" s="1">
        <v>230848823.00999999</v>
      </c>
      <c r="F5" s="1">
        <v>228795119.38</v>
      </c>
    </row>
    <row r="6" spans="1:8" x14ac:dyDescent="0.3">
      <c r="A6" t="s">
        <v>356</v>
      </c>
      <c r="B6" s="1">
        <v>136277612.94999999</v>
      </c>
      <c r="C6" s="1">
        <v>496188532.50999999</v>
      </c>
      <c r="D6" s="1">
        <v>138272782.65000001</v>
      </c>
      <c r="E6" s="1">
        <v>154824069.87</v>
      </c>
      <c r="F6" s="1">
        <v>182428656.94999999</v>
      </c>
    </row>
    <row r="7" spans="1:8" x14ac:dyDescent="0.3">
      <c r="A7" s="4" t="s">
        <v>0</v>
      </c>
      <c r="B7" s="3">
        <f t="shared" ref="B7:C7" si="0">B2+B3-B4-B5-B6</f>
        <v>680613856.61000085</v>
      </c>
      <c r="C7" s="3">
        <f t="shared" si="0"/>
        <v>537462392.69000006</v>
      </c>
      <c r="D7" s="3">
        <f>D2+D3-D4-D5-D6</f>
        <v>862966308.55999863</v>
      </c>
      <c r="E7" s="3">
        <f>E2+E3-E4-E5-E6</f>
        <v>857906464.65999901</v>
      </c>
      <c r="F7" s="3">
        <f>F2+F3-F4-F5-F6</f>
        <v>701683750.63000107</v>
      </c>
    </row>
    <row r="8" spans="1:8" x14ac:dyDescent="0.3">
      <c r="A8" t="s">
        <v>9</v>
      </c>
      <c r="B8" s="1">
        <v>302159527.88</v>
      </c>
      <c r="C8" s="1">
        <v>397147457.06</v>
      </c>
      <c r="D8" s="1">
        <v>620040274.74000001</v>
      </c>
      <c r="E8" s="1">
        <v>431875679.39999998</v>
      </c>
      <c r="F8" s="1">
        <v>426740927.88999999</v>
      </c>
    </row>
    <row r="9" spans="1:8" x14ac:dyDescent="0.3">
      <c r="A9" t="s">
        <v>350</v>
      </c>
      <c r="B9" s="1">
        <v>736259849.71000004</v>
      </c>
      <c r="C9" s="1">
        <v>883511819.64999998</v>
      </c>
      <c r="D9" s="1">
        <v>1060214183.58</v>
      </c>
      <c r="E9" s="1">
        <v>1060214183.58</v>
      </c>
      <c r="F9" s="1">
        <v>889533064.30999994</v>
      </c>
      <c r="G9" s="7"/>
    </row>
    <row r="10" spans="1:8" x14ac:dyDescent="0.3">
      <c r="A10" t="s">
        <v>10</v>
      </c>
      <c r="B10" s="1">
        <v>2558633529.6799998</v>
      </c>
      <c r="C10" s="1">
        <v>2492434274.4000001</v>
      </c>
      <c r="D10" s="1">
        <v>2424650949.1599998</v>
      </c>
      <c r="E10" s="1">
        <v>2355242790.1700001</v>
      </c>
      <c r="F10" s="1">
        <v>2314061531.3499999</v>
      </c>
    </row>
    <row r="11" spans="1:8" x14ac:dyDescent="0.3">
      <c r="A11" t="s">
        <v>11</v>
      </c>
      <c r="B11" s="1">
        <v>10423335.960000001</v>
      </c>
      <c r="C11" s="1">
        <v>26779189.859999999</v>
      </c>
      <c r="D11" s="1">
        <v>2552449.5699999998</v>
      </c>
      <c r="E11" s="1">
        <v>14332291</v>
      </c>
      <c r="F11" s="1">
        <v>27449476.5</v>
      </c>
    </row>
    <row r="12" spans="1:8" x14ac:dyDescent="0.3">
      <c r="A12" t="s">
        <v>12</v>
      </c>
      <c r="B12" s="1">
        <v>548167378.88</v>
      </c>
      <c r="C12" s="1">
        <v>410910931.45999998</v>
      </c>
      <c r="D12" s="1">
        <v>263286431.63</v>
      </c>
      <c r="E12" s="1">
        <v>313233848.57999998</v>
      </c>
      <c r="F12" s="1">
        <v>335886471.57999998</v>
      </c>
    </row>
    <row r="13" spans="1:8" x14ac:dyDescent="0.3">
      <c r="A13" t="s">
        <v>13</v>
      </c>
      <c r="B13" s="1">
        <v>424626055.30999994</v>
      </c>
      <c r="C13" s="1">
        <v>434006177.38999999</v>
      </c>
      <c r="D13" s="1">
        <v>470997751.51999998</v>
      </c>
      <c r="E13" s="1">
        <v>431875689.25</v>
      </c>
      <c r="F13" s="1">
        <v>165937252.46000001</v>
      </c>
    </row>
    <row r="14" spans="1:8" x14ac:dyDescent="0.3">
      <c r="A14" s="4" t="s">
        <v>1</v>
      </c>
      <c r="B14" s="3">
        <f t="shared" ref="B14:C14" si="1">SUM(B8:B13)</f>
        <v>4580269677.4200001</v>
      </c>
      <c r="C14" s="3">
        <f t="shared" si="1"/>
        <v>4644789849.8200006</v>
      </c>
      <c r="D14" s="3">
        <f>SUM(D8:D13)</f>
        <v>4841742040.2000008</v>
      </c>
      <c r="E14" s="3">
        <f>SUM(E8:E13)</f>
        <v>4606774481.9799995</v>
      </c>
      <c r="F14" s="3">
        <f>SUM(F8:F13)</f>
        <v>4159608724.0899997</v>
      </c>
      <c r="G14" s="97"/>
      <c r="H14" s="97"/>
    </row>
    <row r="15" spans="1:8" x14ac:dyDescent="0.3">
      <c r="A15" t="s">
        <v>15</v>
      </c>
      <c r="B15" s="1">
        <v>77380462.689999998</v>
      </c>
      <c r="C15" s="1">
        <v>133940630.63</v>
      </c>
      <c r="D15" s="1">
        <v>153342985.53999999</v>
      </c>
      <c r="E15" s="1">
        <v>165283257.90000001</v>
      </c>
      <c r="F15" s="1">
        <v>173951050.81</v>
      </c>
    </row>
    <row r="16" spans="1:8" x14ac:dyDescent="0.3">
      <c r="A16" t="s">
        <v>14</v>
      </c>
      <c r="B16" s="1">
        <v>1541071927.0799999</v>
      </c>
      <c r="C16" s="1">
        <v>1075900177.6500001</v>
      </c>
      <c r="D16" s="1">
        <v>825546167.38999999</v>
      </c>
      <c r="E16" s="1">
        <v>833179504.12</v>
      </c>
      <c r="F16" s="1">
        <v>885289396.85000002</v>
      </c>
    </row>
    <row r="17" spans="1:6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3">
      <c r="A18" t="s">
        <v>17</v>
      </c>
      <c r="B18" s="1">
        <v>136736422.56999999</v>
      </c>
      <c r="C18" s="1">
        <v>39937458.579999998</v>
      </c>
      <c r="D18" s="1">
        <v>32281839.030000001</v>
      </c>
      <c r="E18" s="1">
        <v>16716128.34</v>
      </c>
      <c r="F18" s="1">
        <v>5500101.04</v>
      </c>
    </row>
    <row r="19" spans="1:6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3">
      <c r="A20" s="4" t="s">
        <v>2</v>
      </c>
      <c r="B20" s="3">
        <f t="shared" ref="B20:C20" si="2">SUM(B15:B19)</f>
        <v>1755188812.3399999</v>
      </c>
      <c r="C20" s="3">
        <f t="shared" si="2"/>
        <v>1249778266.8600001</v>
      </c>
      <c r="D20" s="3">
        <f>SUM(D15:D19)</f>
        <v>1011170991.9599999</v>
      </c>
      <c r="E20" s="3">
        <f>SUM(E15:E19)</f>
        <v>1015178890.36</v>
      </c>
      <c r="F20" s="3">
        <f>SUM(F15:F19)</f>
        <v>1064740548.7</v>
      </c>
    </row>
    <row r="21" spans="1:6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3">
      <c r="A22" s="70" t="s">
        <v>4</v>
      </c>
      <c r="B22" s="37">
        <f t="shared" ref="B22" si="3">B7-B14-B20-B21</f>
        <v>-5654844633.1499996</v>
      </c>
      <c r="C22" s="37">
        <f>C7-C14-C20-C21</f>
        <v>-5357105723.9900007</v>
      </c>
      <c r="D22" s="37">
        <f>D7-D14-D20-D21</f>
        <v>-4989946723.6000023</v>
      </c>
      <c r="E22" s="37">
        <f>E7-E14-E20-E21</f>
        <v>-4764046907.6800003</v>
      </c>
      <c r="F22" s="37">
        <f>F7-F14-F20-F21</f>
        <v>-4522665522.1599989</v>
      </c>
    </row>
    <row r="23" spans="1:6" x14ac:dyDescent="0.3">
      <c r="B23" s="1">
        <v>-47657383.990000002</v>
      </c>
      <c r="C23" s="1">
        <v>-453829434.94999999</v>
      </c>
      <c r="D23" s="1">
        <v>-614274733.72000003</v>
      </c>
      <c r="E23" s="1">
        <v>-945293258.91999996</v>
      </c>
      <c r="F23" s="1">
        <v>-753958625.53999996</v>
      </c>
    </row>
    <row r="24" spans="1:6" x14ac:dyDescent="0.3">
      <c r="A24" t="s">
        <v>366</v>
      </c>
      <c r="B24" s="6">
        <f t="shared" ref="B24:D24" si="4">B8/B3*100</f>
        <v>4.3601475068432425</v>
      </c>
      <c r="C24" s="6">
        <f t="shared" si="4"/>
        <v>5.4334614184528647</v>
      </c>
      <c r="D24" s="6">
        <f t="shared" si="4"/>
        <v>7.2056297900511197</v>
      </c>
      <c r="E24" s="6">
        <f t="shared" ref="E24:F24" si="5">E8/E3*100</f>
        <v>4.4769471630737518</v>
      </c>
      <c r="F24" s="6">
        <f t="shared" si="5"/>
        <v>4.7134672986482098</v>
      </c>
    </row>
    <row r="25" spans="1:6" x14ac:dyDescent="0.3">
      <c r="A25" t="s">
        <v>357</v>
      </c>
    </row>
    <row r="52" spans="1:6" x14ac:dyDescent="0.3">
      <c r="A52" t="s">
        <v>13</v>
      </c>
      <c r="B52" s="1">
        <f t="shared" ref="B52:D52" si="6">SUM(B11:B13)</f>
        <v>983216770.14999998</v>
      </c>
      <c r="C52" s="1">
        <f t="shared" si="6"/>
        <v>871696298.71000004</v>
      </c>
      <c r="D52" s="1">
        <f t="shared" si="6"/>
        <v>736836632.72000003</v>
      </c>
      <c r="E52" s="1">
        <f t="shared" ref="E52:F52" si="7">SUM(E11:E13)</f>
        <v>759441828.82999992</v>
      </c>
      <c r="F52" s="1">
        <f t="shared" si="7"/>
        <v>529273200.53999996</v>
      </c>
    </row>
  </sheetData>
  <conditionalFormatting sqref="B22:D22 F22">
    <cfRule type="cellIs" dxfId="61" priority="18" operator="greaterThan">
      <formula>0</formula>
    </cfRule>
  </conditionalFormatting>
  <conditionalFormatting sqref="B22:D22 F22">
    <cfRule type="cellIs" dxfId="60" priority="15" operator="greaterThan">
      <formula>0</formula>
    </cfRule>
    <cfRule type="cellIs" dxfId="59" priority="16" operator="lessThan">
      <formula>0</formula>
    </cfRule>
  </conditionalFormatting>
  <conditionalFormatting sqref="E22">
    <cfRule type="cellIs" dxfId="58" priority="3" operator="greaterThan">
      <formula>0</formula>
    </cfRule>
  </conditionalFormatting>
  <conditionalFormatting sqref="E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4.5546875" bestFit="1" customWidth="1"/>
  </cols>
  <sheetData>
    <row r="1" spans="1:8" x14ac:dyDescent="0.3">
      <c r="C1" s="99">
        <v>2016</v>
      </c>
      <c r="D1" s="12">
        <v>2017</v>
      </c>
      <c r="E1" s="100">
        <v>2018</v>
      </c>
      <c r="F1" s="111">
        <v>2019</v>
      </c>
      <c r="G1" s="106">
        <v>2020</v>
      </c>
      <c r="H1" s="12" t="s">
        <v>265</v>
      </c>
    </row>
    <row r="2" spans="1:8" x14ac:dyDescent="0.3">
      <c r="A2" t="s">
        <v>235</v>
      </c>
      <c r="B2" s="26" t="s">
        <v>259</v>
      </c>
      <c r="C2" s="1">
        <v>7357030355.3000002</v>
      </c>
      <c r="D2" s="1">
        <v>7211268736.75</v>
      </c>
      <c r="E2" s="1">
        <v>7513420218.8199997</v>
      </c>
      <c r="F2" s="1">
        <v>7285214783.3299999</v>
      </c>
      <c r="G2" s="1">
        <v>6963575516.7299995</v>
      </c>
      <c r="H2" s="1">
        <f>G2-F2</f>
        <v>-321639266.60000038</v>
      </c>
    </row>
    <row r="3" spans="1:8" x14ac:dyDescent="0.3">
      <c r="A3" t="s">
        <v>236</v>
      </c>
      <c r="B3" s="26" t="s">
        <v>259</v>
      </c>
      <c r="C3" s="1">
        <v>4547006360.0500002</v>
      </c>
      <c r="D3" s="1">
        <v>4645726713.7399998</v>
      </c>
      <c r="E3" s="1">
        <v>4678190937</v>
      </c>
      <c r="F3" s="1">
        <v>4776990263</v>
      </c>
      <c r="G3" s="1">
        <v>5360303970.2700005</v>
      </c>
      <c r="H3" s="1">
        <f t="shared" ref="H3:H28" si="0">G3-F3</f>
        <v>583313707.27000046</v>
      </c>
    </row>
    <row r="4" spans="1:8" x14ac:dyDescent="0.3">
      <c r="A4" t="s">
        <v>237</v>
      </c>
      <c r="B4" s="26" t="s">
        <v>259</v>
      </c>
      <c r="C4" s="1">
        <v>4058748671.1199999</v>
      </c>
      <c r="D4" s="1">
        <v>2748787482.6999998</v>
      </c>
      <c r="E4" s="1">
        <v>4019020595.3200002</v>
      </c>
      <c r="F4" s="1">
        <v>3538790696.6399999</v>
      </c>
      <c r="G4" s="1">
        <v>3831386581.9299998</v>
      </c>
      <c r="H4" s="1">
        <f t="shared" si="0"/>
        <v>292595885.28999996</v>
      </c>
    </row>
    <row r="5" spans="1:8" x14ac:dyDescent="0.3">
      <c r="A5" t="s">
        <v>238</v>
      </c>
      <c r="B5" s="26" t="s">
        <v>259</v>
      </c>
      <c r="C5" s="1">
        <v>276847206.62</v>
      </c>
      <c r="D5" s="1">
        <v>382582148.26999998</v>
      </c>
      <c r="E5" s="1">
        <v>311594195.39999998</v>
      </c>
      <c r="F5" s="1">
        <v>516037693.11000001</v>
      </c>
      <c r="G5" s="1">
        <v>267837050.09</v>
      </c>
      <c r="H5" s="1">
        <f t="shared" si="0"/>
        <v>-248200643.02000001</v>
      </c>
    </row>
    <row r="6" spans="1:8" x14ac:dyDescent="0.3">
      <c r="A6" t="s">
        <v>239</v>
      </c>
      <c r="B6" s="26" t="s">
        <v>259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240</v>
      </c>
      <c r="B7" s="26" t="s">
        <v>259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241</v>
      </c>
      <c r="B8" s="26" t="s">
        <v>259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242</v>
      </c>
      <c r="B9" s="33" t="s">
        <v>259</v>
      </c>
      <c r="C9" s="34">
        <v>425923701.80000001</v>
      </c>
      <c r="D9" s="34">
        <v>740525378.09000003</v>
      </c>
      <c r="E9" s="34">
        <v>618604374.04999995</v>
      </c>
      <c r="F9" s="34">
        <v>256641834.18000001</v>
      </c>
      <c r="G9" s="34">
        <v>440831921.69</v>
      </c>
      <c r="H9" s="1">
        <f t="shared" si="0"/>
        <v>184190087.50999999</v>
      </c>
    </row>
    <row r="10" spans="1:8" x14ac:dyDescent="0.3">
      <c r="A10" s="35" t="s">
        <v>263</v>
      </c>
      <c r="B10" s="36" t="s">
        <v>259</v>
      </c>
      <c r="C10" s="93">
        <f t="shared" ref="C10" si="1">SUM(C2:C9)</f>
        <v>16665556294.890001</v>
      </c>
      <c r="D10" s="93">
        <f t="shared" ref="D10:E10" si="2">SUM(D2:D9)</f>
        <v>15728890459.549999</v>
      </c>
      <c r="E10" s="93">
        <f t="shared" si="2"/>
        <v>17140830320.589998</v>
      </c>
      <c r="F10" s="93">
        <f t="shared" ref="F10:G10" si="3">SUM(F2:F9)</f>
        <v>16373675270.26</v>
      </c>
      <c r="G10" s="93">
        <f t="shared" si="3"/>
        <v>16863935040.710001</v>
      </c>
      <c r="H10" s="11">
        <f t="shared" si="0"/>
        <v>490259770.45000076</v>
      </c>
    </row>
    <row r="11" spans="1:8" x14ac:dyDescent="0.3">
      <c r="A11" t="s">
        <v>243</v>
      </c>
      <c r="B11" s="26" t="s">
        <v>260</v>
      </c>
      <c r="C11" s="1">
        <v>3395315.52</v>
      </c>
      <c r="D11" s="1">
        <v>1489409.68</v>
      </c>
      <c r="E11" s="1">
        <v>2022873.84</v>
      </c>
      <c r="F11" s="1">
        <v>2538538.38</v>
      </c>
      <c r="G11" s="1">
        <v>3911860.85</v>
      </c>
      <c r="H11" s="1">
        <f t="shared" si="0"/>
        <v>1373322.4700000002</v>
      </c>
    </row>
    <row r="12" spans="1:8" x14ac:dyDescent="0.3">
      <c r="A12" t="s">
        <v>244</v>
      </c>
      <c r="B12" s="26" t="s">
        <v>260</v>
      </c>
      <c r="C12" s="1">
        <v>1733458284.6600001</v>
      </c>
      <c r="D12" s="1">
        <v>1636103014.8099999</v>
      </c>
      <c r="E12" s="1">
        <v>1650914646.9100001</v>
      </c>
      <c r="F12" s="1">
        <v>1841537141.1300001</v>
      </c>
      <c r="G12" s="1">
        <v>2108848156.0999999</v>
      </c>
      <c r="H12" s="1">
        <f t="shared" si="0"/>
        <v>267311014.96999979</v>
      </c>
    </row>
    <row r="13" spans="1:8" x14ac:dyDescent="0.3">
      <c r="A13" t="s">
        <v>245</v>
      </c>
      <c r="B13" s="26" t="s">
        <v>260</v>
      </c>
      <c r="C13" s="1">
        <v>11189187.949999999</v>
      </c>
      <c r="D13" s="1">
        <v>10480970.5</v>
      </c>
      <c r="E13" s="1">
        <v>9488790.75</v>
      </c>
      <c r="F13" s="1">
        <v>8663289.5099999998</v>
      </c>
      <c r="G13" s="1">
        <v>8833413.0399999991</v>
      </c>
      <c r="H13" s="1">
        <f t="shared" si="0"/>
        <v>170123.52999999933</v>
      </c>
    </row>
    <row r="14" spans="1:8" x14ac:dyDescent="0.3">
      <c r="A14" t="s">
        <v>246</v>
      </c>
      <c r="B14" s="26" t="s">
        <v>260</v>
      </c>
      <c r="C14" s="1">
        <v>13338591194.280001</v>
      </c>
      <c r="D14" s="1">
        <v>12139602635</v>
      </c>
      <c r="E14" s="1">
        <v>13293127019.5</v>
      </c>
      <c r="F14" s="1">
        <v>12756154278.35</v>
      </c>
      <c r="G14" s="1">
        <v>13596891788.719999</v>
      </c>
      <c r="H14" s="1">
        <f t="shared" si="0"/>
        <v>840737510.36999893</v>
      </c>
    </row>
    <row r="15" spans="1:8" x14ac:dyDescent="0.3">
      <c r="A15" t="s">
        <v>247</v>
      </c>
      <c r="B15" s="26" t="s">
        <v>260</v>
      </c>
      <c r="C15" s="1">
        <v>241726886.19999999</v>
      </c>
      <c r="D15" s="1">
        <v>252445726.41999999</v>
      </c>
      <c r="E15" s="1">
        <v>236790817.55000001</v>
      </c>
      <c r="F15" s="1">
        <v>246879632.13</v>
      </c>
      <c r="G15" s="1">
        <v>222592878.09</v>
      </c>
      <c r="H15" s="1">
        <f t="shared" si="0"/>
        <v>-24286754.039999992</v>
      </c>
    </row>
    <row r="16" spans="1:8" x14ac:dyDescent="0.3">
      <c r="A16" t="s">
        <v>248</v>
      </c>
      <c r="B16" s="26" t="s">
        <v>260</v>
      </c>
      <c r="C16" s="1">
        <v>17766216.23</v>
      </c>
      <c r="D16" s="1">
        <v>117250253.95999999</v>
      </c>
      <c r="E16" s="1">
        <v>255988800.71000001</v>
      </c>
      <c r="F16" s="1">
        <v>173369661.25</v>
      </c>
      <c r="G16" s="1">
        <v>42317117.759999998</v>
      </c>
      <c r="H16" s="1">
        <f t="shared" si="0"/>
        <v>-131052543.49000001</v>
      </c>
    </row>
    <row r="17" spans="1:8" x14ac:dyDescent="0.3">
      <c r="A17" t="s">
        <v>249</v>
      </c>
      <c r="B17" s="26" t="s">
        <v>260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0</v>
      </c>
    </row>
    <row r="18" spans="1:8" x14ac:dyDescent="0.3">
      <c r="A18" t="s">
        <v>250</v>
      </c>
      <c r="B18" s="26" t="s">
        <v>260</v>
      </c>
      <c r="C18" s="1">
        <v>69172444.540000007</v>
      </c>
      <c r="D18" s="1">
        <v>0</v>
      </c>
      <c r="E18" s="1">
        <v>0</v>
      </c>
      <c r="F18" s="1">
        <v>49221420.130000003</v>
      </c>
      <c r="G18" s="1">
        <v>0</v>
      </c>
      <c r="H18" s="1">
        <f t="shared" si="0"/>
        <v>-49221420.130000003</v>
      </c>
    </row>
    <row r="19" spans="1:8" x14ac:dyDescent="0.3">
      <c r="A19" t="s">
        <v>13</v>
      </c>
      <c r="B19" s="26" t="s">
        <v>260</v>
      </c>
      <c r="C19" s="1">
        <v>0</v>
      </c>
      <c r="D19" s="1">
        <v>0</v>
      </c>
      <c r="E19" s="1">
        <v>0</v>
      </c>
      <c r="F19" s="1">
        <v>0</v>
      </c>
      <c r="G19" s="1">
        <v>121693016.56999999</v>
      </c>
      <c r="H19" s="1">
        <f t="shared" si="0"/>
        <v>121693016.56999999</v>
      </c>
    </row>
    <row r="20" spans="1:8" x14ac:dyDescent="0.3">
      <c r="A20" s="32" t="s">
        <v>251</v>
      </c>
      <c r="B20" s="33" t="s">
        <v>260</v>
      </c>
      <c r="C20" s="34">
        <v>204407477.33000001</v>
      </c>
      <c r="D20" s="34">
        <v>137427620.41</v>
      </c>
      <c r="E20" s="34">
        <v>116863705.12</v>
      </c>
      <c r="F20" s="34">
        <v>96718514.599999994</v>
      </c>
      <c r="G20" s="34">
        <v>93469393.299999997</v>
      </c>
      <c r="H20" s="1">
        <f t="shared" si="0"/>
        <v>-3249121.299999997</v>
      </c>
    </row>
    <row r="21" spans="1:8" x14ac:dyDescent="0.3">
      <c r="A21" s="35" t="s">
        <v>264</v>
      </c>
      <c r="B21" s="36" t="s">
        <v>260</v>
      </c>
      <c r="C21" s="93">
        <f>SUM(C11:C20)</f>
        <v>15619707006.710001</v>
      </c>
      <c r="D21" s="93">
        <f t="shared" ref="D21:E21" si="4">SUM(D11:D20)</f>
        <v>14294799630.779999</v>
      </c>
      <c r="E21" s="93">
        <f t="shared" si="4"/>
        <v>15565196654.379999</v>
      </c>
      <c r="F21" s="93">
        <f t="shared" ref="F21:G21" si="5">SUM(F11:F20)</f>
        <v>15175082475.48</v>
      </c>
      <c r="G21" s="93">
        <f t="shared" si="5"/>
        <v>16198557624.429998</v>
      </c>
      <c r="H21" s="11">
        <f t="shared" si="0"/>
        <v>1023475148.9499989</v>
      </c>
    </row>
    <row r="22" spans="1:8" x14ac:dyDescent="0.3">
      <c r="A22" t="s">
        <v>252</v>
      </c>
      <c r="B22" s="26" t="s">
        <v>259</v>
      </c>
      <c r="C22" s="1">
        <v>89208398.5</v>
      </c>
      <c r="D22" s="1">
        <v>7444839.7599999998</v>
      </c>
      <c r="E22" s="1">
        <v>9149966.1899999995</v>
      </c>
      <c r="F22" s="1">
        <v>29596118.989999998</v>
      </c>
      <c r="G22" s="1">
        <v>9994622.2899999991</v>
      </c>
      <c r="H22" s="1">
        <f t="shared" si="0"/>
        <v>-19601496.699999999</v>
      </c>
    </row>
    <row r="23" spans="1:8" x14ac:dyDescent="0.3">
      <c r="A23" t="s">
        <v>253</v>
      </c>
      <c r="B23" s="26" t="s">
        <v>260</v>
      </c>
      <c r="C23" s="1">
        <v>246080927.96000001</v>
      </c>
      <c r="D23" s="1">
        <v>244723241.28</v>
      </c>
      <c r="E23" s="1">
        <v>228385600.25999999</v>
      </c>
      <c r="F23" s="1">
        <v>210773601.28999999</v>
      </c>
      <c r="G23" s="1">
        <v>277112934.20999998</v>
      </c>
      <c r="H23" s="1">
        <f t="shared" si="0"/>
        <v>66339332.919999987</v>
      </c>
    </row>
    <row r="24" spans="1:8" x14ac:dyDescent="0.3">
      <c r="A24" t="s">
        <v>254</v>
      </c>
      <c r="B24" s="26" t="s">
        <v>259</v>
      </c>
      <c r="C24" s="1">
        <v>-1287712</v>
      </c>
      <c r="D24" s="1">
        <v>-2072215</v>
      </c>
      <c r="E24" s="1">
        <v>0</v>
      </c>
      <c r="F24" s="1">
        <v>-66642</v>
      </c>
      <c r="G24" s="1">
        <v>0</v>
      </c>
      <c r="H24" s="1">
        <f t="shared" si="0"/>
        <v>66642</v>
      </c>
    </row>
    <row r="25" spans="1:8" x14ac:dyDescent="0.3">
      <c r="A25" t="s">
        <v>255</v>
      </c>
      <c r="B25" s="26" t="s">
        <v>259</v>
      </c>
      <c r="C25" s="1">
        <v>493827001.31</v>
      </c>
      <c r="D25" s="1">
        <v>767278807.39999998</v>
      </c>
      <c r="E25" s="1">
        <v>644336813.25999999</v>
      </c>
      <c r="F25" s="1">
        <v>2681559750.2600002</v>
      </c>
      <c r="G25" s="1">
        <v>896148840.78999996</v>
      </c>
      <c r="H25" s="1">
        <f t="shared" si="0"/>
        <v>-1785410909.4700003</v>
      </c>
    </row>
    <row r="26" spans="1:8" x14ac:dyDescent="0.3">
      <c r="A26" t="s">
        <v>256</v>
      </c>
      <c r="B26" s="26" t="s">
        <v>260</v>
      </c>
      <c r="C26" s="1">
        <v>546160487.72000003</v>
      </c>
      <c r="D26" s="1">
        <v>693265009.01999998</v>
      </c>
      <c r="E26" s="1">
        <v>721957170.10000002</v>
      </c>
      <c r="F26" s="1">
        <v>1290580417.6400001</v>
      </c>
      <c r="G26" s="1">
        <v>1741394536.0899999</v>
      </c>
      <c r="H26" s="1">
        <f t="shared" si="0"/>
        <v>450814118.44999981</v>
      </c>
    </row>
    <row r="27" spans="1:8" x14ac:dyDescent="0.3">
      <c r="A27" t="s">
        <v>257</v>
      </c>
      <c r="B27" s="26" t="s">
        <v>260</v>
      </c>
      <c r="C27" s="1">
        <v>17879197.5</v>
      </c>
      <c r="D27" s="1">
        <v>17553644.719999999</v>
      </c>
      <c r="E27" s="1">
        <v>17646229.09</v>
      </c>
      <c r="F27" s="1">
        <v>25056196.390000001</v>
      </c>
      <c r="G27" s="1">
        <v>16960586.23</v>
      </c>
      <c r="H27" s="1">
        <f t="shared" si="0"/>
        <v>-8095610.1600000001</v>
      </c>
    </row>
    <row r="28" spans="1:8" x14ac:dyDescent="0.3">
      <c r="A28" s="10" t="s">
        <v>258</v>
      </c>
      <c r="B28" s="36" t="s">
        <v>261</v>
      </c>
      <c r="C28" s="37">
        <f>C10-C21+C22-C23+C24+C25-C26-C27</f>
        <v>817476362.81000018</v>
      </c>
      <c r="D28" s="37">
        <f t="shared" ref="D28:E28" si="6">D10-D21+D22-D23+D24+D25-D26-D27</f>
        <v>1251200365.9100006</v>
      </c>
      <c r="E28" s="37">
        <f t="shared" si="6"/>
        <v>1261131446.2099993</v>
      </c>
      <c r="F28" s="37">
        <f t="shared" ref="F28:G28" si="7">F10-F21+F22-F23+F24+F25-F26-F27</f>
        <v>2383271806.7100005</v>
      </c>
      <c r="G28" s="37">
        <f t="shared" si="7"/>
        <v>-463947177.16999745</v>
      </c>
      <c r="H28" s="37">
        <f t="shared" si="0"/>
        <v>-2847218983.8799982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H19" sqref="H19"/>
    </sheetView>
  </sheetViews>
  <sheetFormatPr defaultRowHeight="14.4" x14ac:dyDescent="0.3"/>
  <cols>
    <col min="1" max="1" width="50.6640625" bestFit="1" customWidth="1"/>
    <col min="2" max="6" width="14.33203125" bestFit="1" customWidth="1"/>
    <col min="7" max="7" width="13.8867187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</row>
    <row r="2" spans="1:7" x14ac:dyDescent="0.3">
      <c r="A2" s="71" t="s">
        <v>342</v>
      </c>
      <c r="B2" s="64">
        <f>Conto_economico!C10</f>
        <v>16665556294.890001</v>
      </c>
      <c r="C2" s="64">
        <f>Conto_economico!D10</f>
        <v>15728890459.549999</v>
      </c>
      <c r="D2" s="64">
        <f>Conto_economico!E10</f>
        <v>17140830320.589998</v>
      </c>
      <c r="E2" s="64">
        <f>Conto_economico!F10</f>
        <v>16373675270.26</v>
      </c>
      <c r="F2" s="64">
        <f>Conto_economico!G10</f>
        <v>16863935040.710001</v>
      </c>
      <c r="G2" s="64">
        <f>F2-E2</f>
        <v>490259770.45000076</v>
      </c>
    </row>
    <row r="3" spans="1:7" x14ac:dyDescent="0.3">
      <c r="A3" s="71" t="s">
        <v>337</v>
      </c>
      <c r="B3" s="64">
        <f>Conto_economico!C2</f>
        <v>7357030355.3000002</v>
      </c>
      <c r="C3" s="64">
        <f>Conto_economico!D2</f>
        <v>7211268736.75</v>
      </c>
      <c r="D3" s="64">
        <f>Conto_economico!E2</f>
        <v>7513420218.8199997</v>
      </c>
      <c r="E3" s="64">
        <f>Conto_economico!F2</f>
        <v>7285214783.3299999</v>
      </c>
      <c r="F3" s="64">
        <f>Conto_economico!G2</f>
        <v>6963575516.7299995</v>
      </c>
      <c r="G3" s="64">
        <f t="shared" ref="G3:G15" si="0">F3-E3</f>
        <v>-321639266.60000038</v>
      </c>
    </row>
    <row r="4" spans="1:7" x14ac:dyDescent="0.3">
      <c r="A4" s="71" t="s">
        <v>338</v>
      </c>
      <c r="B4" s="64">
        <f>Conto_economico!C4</f>
        <v>4058748671.1199999</v>
      </c>
      <c r="C4" s="64">
        <f>Conto_economico!D4</f>
        <v>2748787482.6999998</v>
      </c>
      <c r="D4" s="64">
        <f>Conto_economico!E4</f>
        <v>4019020595.3200002</v>
      </c>
      <c r="E4" s="64">
        <f>Conto_economico!F4</f>
        <v>3538790696.6399999</v>
      </c>
      <c r="F4" s="64">
        <f>Conto_economico!G4</f>
        <v>3831386581.9299998</v>
      </c>
      <c r="G4" s="64">
        <f t="shared" si="0"/>
        <v>292595885.28999996</v>
      </c>
    </row>
    <row r="5" spans="1:7" x14ac:dyDescent="0.3">
      <c r="A5" s="71" t="s">
        <v>343</v>
      </c>
      <c r="B5" s="65">
        <f>Conto_economico!C21</f>
        <v>15619707006.710001</v>
      </c>
      <c r="C5" s="65">
        <f>Conto_economico!D21</f>
        <v>14294799630.779999</v>
      </c>
      <c r="D5" s="65">
        <f>Conto_economico!E21</f>
        <v>15565196654.379999</v>
      </c>
      <c r="E5" s="65">
        <f>Conto_economico!F21</f>
        <v>15175082475.48</v>
      </c>
      <c r="F5" s="65">
        <f>Conto_economico!G21</f>
        <v>16198557624.429998</v>
      </c>
      <c r="G5" s="64">
        <f t="shared" si="0"/>
        <v>1023475148.9499989</v>
      </c>
    </row>
    <row r="6" spans="1:7" x14ac:dyDescent="0.3">
      <c r="A6" s="71" t="s">
        <v>339</v>
      </c>
      <c r="B6" s="64">
        <f>Conto_economico!C12</f>
        <v>1733458284.6600001</v>
      </c>
      <c r="C6" s="64">
        <f>Conto_economico!D12</f>
        <v>1636103014.8099999</v>
      </c>
      <c r="D6" s="64">
        <f>Conto_economico!E12</f>
        <v>1650914646.9100001</v>
      </c>
      <c r="E6" s="64">
        <f>Conto_economico!F12</f>
        <v>1841537141.1300001</v>
      </c>
      <c r="F6" s="64">
        <f>Conto_economico!G12</f>
        <v>2108848156.0999999</v>
      </c>
      <c r="G6" s="64">
        <f t="shared" si="0"/>
        <v>267311014.96999979</v>
      </c>
    </row>
    <row r="7" spans="1:7" x14ac:dyDescent="0.3">
      <c r="A7" s="71" t="s">
        <v>340</v>
      </c>
      <c r="B7" s="64">
        <f>Conto_economico!C15</f>
        <v>241726886.19999999</v>
      </c>
      <c r="C7" s="64">
        <f>Conto_economico!D15</f>
        <v>252445726.41999999</v>
      </c>
      <c r="D7" s="64">
        <f>Conto_economico!E15</f>
        <v>236790817.55000001</v>
      </c>
      <c r="E7" s="64">
        <f>Conto_economico!F15</f>
        <v>246879632.13</v>
      </c>
      <c r="F7" s="64">
        <f>Conto_economico!G15</f>
        <v>222592878.09</v>
      </c>
      <c r="G7" s="64">
        <f t="shared" si="0"/>
        <v>-24286754.039999992</v>
      </c>
    </row>
    <row r="8" spans="1:7" x14ac:dyDescent="0.3">
      <c r="A8" s="71" t="s">
        <v>341</v>
      </c>
      <c r="B8" s="64">
        <f>Conto_economico!C16</f>
        <v>17766216.23</v>
      </c>
      <c r="C8" s="64">
        <f>Conto_economico!D16</f>
        <v>117250253.95999999</v>
      </c>
      <c r="D8" s="64">
        <f>Conto_economico!E16</f>
        <v>255988800.71000001</v>
      </c>
      <c r="E8" s="64">
        <f>Conto_economico!F16</f>
        <v>173369661.25</v>
      </c>
      <c r="F8" s="64">
        <f>Conto_economico!G16</f>
        <v>42317117.759999998</v>
      </c>
      <c r="G8" s="64">
        <f t="shared" si="0"/>
        <v>-131052543.49000001</v>
      </c>
    </row>
    <row r="9" spans="1:7" x14ac:dyDescent="0.3">
      <c r="A9" s="47" t="s">
        <v>305</v>
      </c>
      <c r="B9" s="66">
        <f t="shared" ref="B9:D9" si="1">B2-B5</f>
        <v>1045849288.1800003</v>
      </c>
      <c r="C9" s="66">
        <f t="shared" si="1"/>
        <v>1434090828.7700005</v>
      </c>
      <c r="D9" s="66">
        <f t="shared" si="1"/>
        <v>1575633666.2099991</v>
      </c>
      <c r="E9" s="66">
        <f t="shared" ref="E9:F9" si="2">E2-E5</f>
        <v>1198592794.7800007</v>
      </c>
      <c r="F9" s="66">
        <f t="shared" si="2"/>
        <v>665377416.28000259</v>
      </c>
      <c r="G9" s="66">
        <f t="shared" si="0"/>
        <v>-533215378.49999809</v>
      </c>
    </row>
    <row r="10" spans="1:7" x14ac:dyDescent="0.3">
      <c r="A10" s="71" t="s">
        <v>306</v>
      </c>
      <c r="B10" s="64">
        <f>Conto_economico!C22-Conto_economico!C23</f>
        <v>-156872529.46000001</v>
      </c>
      <c r="C10" s="64">
        <f>Conto_economico!D22-Conto_economico!D23</f>
        <v>-237278401.52000001</v>
      </c>
      <c r="D10" s="64">
        <f>Conto_economico!E22-Conto_economico!E23</f>
        <v>-219235634.06999999</v>
      </c>
      <c r="E10" s="64">
        <f>Conto_economico!F22-Conto_economico!F23</f>
        <v>-181177482.29999998</v>
      </c>
      <c r="F10" s="64">
        <f>Conto_economico!G22-Conto_economico!G23</f>
        <v>-267118311.91999999</v>
      </c>
      <c r="G10" s="64">
        <f t="shared" si="0"/>
        <v>-85940829.620000005</v>
      </c>
    </row>
    <row r="11" spans="1:7" x14ac:dyDescent="0.3">
      <c r="A11" s="71" t="s">
        <v>307</v>
      </c>
      <c r="B11" s="65">
        <f>Conto_economico!C25-Conto_economico!C26</f>
        <v>-52333486.410000026</v>
      </c>
      <c r="C11" s="65">
        <f>Conto_economico!D25-Conto_economico!D26</f>
        <v>74013798.379999995</v>
      </c>
      <c r="D11" s="65">
        <f>Conto_economico!E25-Conto_economico!E26</f>
        <v>-77620356.840000033</v>
      </c>
      <c r="E11" s="65">
        <f>Conto_economico!F25-Conto_economico!F26</f>
        <v>1390979332.6200001</v>
      </c>
      <c r="F11" s="65">
        <f>Conto_economico!G25-Conto_economico!G26</f>
        <v>-845245695.29999995</v>
      </c>
      <c r="G11" s="64">
        <f t="shared" si="0"/>
        <v>-2236225027.9200001</v>
      </c>
    </row>
    <row r="12" spans="1:7" x14ac:dyDescent="0.3">
      <c r="A12" s="71" t="s">
        <v>254</v>
      </c>
      <c r="B12" s="65">
        <f>Conto_economico!C24</f>
        <v>-1287712</v>
      </c>
      <c r="C12" s="65">
        <f>Conto_economico!D24</f>
        <v>-2072215</v>
      </c>
      <c r="D12" s="65">
        <f>Conto_economico!E24</f>
        <v>0</v>
      </c>
      <c r="E12" s="65">
        <f>Conto_economico!F24</f>
        <v>-66642</v>
      </c>
      <c r="F12" s="65">
        <f>Conto_economico!G24</f>
        <v>0</v>
      </c>
      <c r="G12" s="64">
        <f t="shared" si="0"/>
        <v>66642</v>
      </c>
    </row>
    <row r="13" spans="1:7" x14ac:dyDescent="0.3">
      <c r="A13" s="47" t="s">
        <v>308</v>
      </c>
      <c r="B13" s="66">
        <f t="shared" ref="B13:D13" si="3">SUM(B9:B12)</f>
        <v>835355560.31000018</v>
      </c>
      <c r="C13" s="66">
        <f t="shared" si="3"/>
        <v>1268754010.6300006</v>
      </c>
      <c r="D13" s="66">
        <f t="shared" si="3"/>
        <v>1278777675.2999992</v>
      </c>
      <c r="E13" s="66">
        <f t="shared" ref="E13:F13" si="4">SUM(E9:E12)</f>
        <v>2408328003.1000009</v>
      </c>
      <c r="F13" s="66">
        <f t="shared" si="4"/>
        <v>-446986590.93999732</v>
      </c>
      <c r="G13" s="66">
        <f t="shared" si="0"/>
        <v>-2855314594.0399981</v>
      </c>
    </row>
    <row r="14" spans="1:7" x14ac:dyDescent="0.3">
      <c r="A14" s="71" t="s">
        <v>257</v>
      </c>
      <c r="B14" s="64">
        <f>Conto_economico!C27</f>
        <v>17879197.5</v>
      </c>
      <c r="C14" s="64">
        <f>Conto_economico!D27</f>
        <v>17553644.719999999</v>
      </c>
      <c r="D14" s="64">
        <f>Conto_economico!E27</f>
        <v>17646229.09</v>
      </c>
      <c r="E14" s="64">
        <f>Conto_economico!F27</f>
        <v>25056196.390000001</v>
      </c>
      <c r="F14" s="64">
        <f>Conto_economico!G27</f>
        <v>16960586.23</v>
      </c>
      <c r="G14" s="64">
        <f t="shared" si="0"/>
        <v>-8095610.1600000001</v>
      </c>
    </row>
    <row r="15" spans="1:7" x14ac:dyDescent="0.3">
      <c r="A15" s="70" t="s">
        <v>258</v>
      </c>
      <c r="B15" s="67">
        <f t="shared" ref="B15:D15" si="5">B13-B14</f>
        <v>817476362.81000018</v>
      </c>
      <c r="C15" s="67">
        <f t="shared" si="5"/>
        <v>1251200365.9100006</v>
      </c>
      <c r="D15" s="67">
        <f t="shared" si="5"/>
        <v>1261131446.2099993</v>
      </c>
      <c r="E15" s="67">
        <f t="shared" ref="E15:F15" si="6">E13-E14</f>
        <v>2383271806.710001</v>
      </c>
      <c r="F15" s="67">
        <f t="shared" si="6"/>
        <v>-463947177.16999733</v>
      </c>
      <c r="G15" s="67">
        <f t="shared" si="0"/>
        <v>-2847218983.8799982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7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4.5546875" bestFit="1" customWidth="1"/>
    <col min="8" max="9" width="12.6640625" bestFit="1" customWidth="1"/>
  </cols>
  <sheetData>
    <row r="1" spans="1:7" x14ac:dyDescent="0.3">
      <c r="A1" s="73"/>
      <c r="B1" s="95">
        <v>2015</v>
      </c>
      <c r="C1" s="95">
        <v>2016</v>
      </c>
      <c r="D1" s="69">
        <v>2017</v>
      </c>
      <c r="E1" s="95">
        <v>2018</v>
      </c>
      <c r="F1" s="69">
        <v>2019</v>
      </c>
      <c r="G1" s="69">
        <v>2020</v>
      </c>
    </row>
    <row r="2" spans="1:7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213</v>
      </c>
      <c r="B3" s="1">
        <v>0</v>
      </c>
      <c r="C3" s="1">
        <v>15510518.560000001</v>
      </c>
      <c r="D3" s="1">
        <v>51352920.619999997</v>
      </c>
      <c r="E3" s="1">
        <v>91523885.459999993</v>
      </c>
      <c r="F3" s="1">
        <v>170447084.81</v>
      </c>
      <c r="G3" s="1">
        <v>271991770.24000001</v>
      </c>
    </row>
    <row r="4" spans="1:7" x14ac:dyDescent="0.3">
      <c r="A4" s="32" t="s">
        <v>214</v>
      </c>
      <c r="B4" s="1">
        <v>846852461.20000005</v>
      </c>
      <c r="C4" s="1">
        <v>956889373.60000002</v>
      </c>
      <c r="D4" s="1">
        <v>1046126810.46</v>
      </c>
      <c r="E4" s="1">
        <v>1145270087.75</v>
      </c>
      <c r="F4" s="1">
        <v>1288376582.46</v>
      </c>
      <c r="G4" s="1">
        <v>1385459605.0599999</v>
      </c>
    </row>
    <row r="5" spans="1:7" x14ac:dyDescent="0.3">
      <c r="A5" s="32" t="s">
        <v>228</v>
      </c>
      <c r="B5" s="1">
        <v>90676725</v>
      </c>
      <c r="C5" s="1">
        <v>168521164</v>
      </c>
      <c r="D5" s="1">
        <v>168448949</v>
      </c>
      <c r="E5" s="1">
        <v>169815931.28999999</v>
      </c>
      <c r="F5" s="1">
        <v>213278709.66</v>
      </c>
      <c r="G5" s="1">
        <v>218117158.37</v>
      </c>
    </row>
    <row r="6" spans="1:7" x14ac:dyDescent="0.3">
      <c r="A6" s="32" t="s">
        <v>229</v>
      </c>
      <c r="B6" s="1">
        <v>138510649.97999999</v>
      </c>
      <c r="C6" s="1">
        <v>84003436.560000002</v>
      </c>
      <c r="D6" s="1">
        <v>125889252.98999999</v>
      </c>
      <c r="E6" s="1">
        <v>139391612.75999999</v>
      </c>
      <c r="F6" s="1">
        <v>151358426.86000001</v>
      </c>
      <c r="G6" s="1">
        <v>1784439629.22</v>
      </c>
    </row>
    <row r="7" spans="1:7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7" x14ac:dyDescent="0.3">
      <c r="A9" s="32" t="s">
        <v>215</v>
      </c>
      <c r="B9" s="1">
        <v>7151442202</v>
      </c>
      <c r="C9" s="1">
        <v>7037248032.3500004</v>
      </c>
      <c r="D9" s="1">
        <v>7710354848.0299997</v>
      </c>
      <c r="E9" s="1">
        <v>9148448730.4300003</v>
      </c>
      <c r="F9" s="1">
        <v>10191430748.370001</v>
      </c>
      <c r="G9" s="1">
        <v>7009192396.9700003</v>
      </c>
    </row>
    <row r="10" spans="1:7" x14ac:dyDescent="0.3">
      <c r="A10" s="98" t="s">
        <v>359</v>
      </c>
      <c r="B10" s="1">
        <v>772096819.35000002</v>
      </c>
      <c r="C10" s="1">
        <v>728216063.71000004</v>
      </c>
      <c r="D10" s="1">
        <v>501815639.16000003</v>
      </c>
      <c r="E10" s="1">
        <v>451789797.69</v>
      </c>
      <c r="F10" s="1">
        <v>865988035.88</v>
      </c>
      <c r="G10" s="1">
        <v>124149293.06999999</v>
      </c>
    </row>
    <row r="11" spans="1:7" x14ac:dyDescent="0.3">
      <c r="A11" s="98" t="s">
        <v>365</v>
      </c>
      <c r="B11" s="1">
        <v>2445016729.9099998</v>
      </c>
      <c r="C11" s="1">
        <v>3524562886.77</v>
      </c>
      <c r="D11" s="1">
        <v>3817311931.6700001</v>
      </c>
      <c r="E11" s="1">
        <v>4365457344.7299995</v>
      </c>
      <c r="F11" s="1">
        <v>4395864880.6300001</v>
      </c>
      <c r="G11" s="1">
        <v>4276981216.21</v>
      </c>
    </row>
    <row r="12" spans="1:7" x14ac:dyDescent="0.3">
      <c r="A12" s="32" t="s">
        <v>232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">
      <c r="A13" s="32" t="s">
        <v>216</v>
      </c>
      <c r="B13" s="1">
        <v>446615953.18000001</v>
      </c>
      <c r="C13" s="1">
        <v>709903023.54999995</v>
      </c>
      <c r="D13" s="1">
        <v>854619005.14999998</v>
      </c>
      <c r="E13" s="1">
        <v>511863225.74000001</v>
      </c>
      <c r="F13" s="1">
        <v>444742823.68000001</v>
      </c>
      <c r="G13" s="1">
        <v>939430060.42999995</v>
      </c>
    </row>
    <row r="14" spans="1:7" x14ac:dyDescent="0.3">
      <c r="A14" s="32" t="s">
        <v>217</v>
      </c>
      <c r="B14" s="1">
        <v>0</v>
      </c>
      <c r="C14" s="1">
        <v>7859415.9400000004</v>
      </c>
      <c r="D14" s="1">
        <v>1341512.69</v>
      </c>
      <c r="E14" s="1">
        <v>3704797.49</v>
      </c>
      <c r="F14" s="1">
        <v>9806442.9600000009</v>
      </c>
      <c r="G14" s="1">
        <v>3105594.34</v>
      </c>
    </row>
    <row r="15" spans="1:7" x14ac:dyDescent="0.3">
      <c r="A15" s="10" t="s">
        <v>218</v>
      </c>
      <c r="B15" s="11">
        <f t="shared" ref="B15:C15" si="0">SUM(B2:B9)+SUM(B12:B14)</f>
        <v>8674097991.3600006</v>
      </c>
      <c r="C15" s="11">
        <f t="shared" si="0"/>
        <v>8979934964.5599995</v>
      </c>
      <c r="D15" s="93">
        <f t="shared" ref="D15" si="1">SUM(D2:D9)+SUM(D12:D14)</f>
        <v>9958133298.9400005</v>
      </c>
      <c r="E15" s="11">
        <f>SUM(E2:E9)+SUM(E12:E14)</f>
        <v>11210018270.92</v>
      </c>
      <c r="F15" s="11">
        <f>SUM(F2:F9)+SUM(F12:F14)</f>
        <v>12469440818.799999</v>
      </c>
      <c r="G15" s="11">
        <f>SUM(G2:G9)+SUM(G12:G14)</f>
        <v>11611736214.630001</v>
      </c>
    </row>
    <row r="16" spans="1:7" x14ac:dyDescent="0.3">
      <c r="A16" s="32" t="s">
        <v>219</v>
      </c>
      <c r="B16" s="1">
        <v>-14060979113.01</v>
      </c>
      <c r="C16" s="1">
        <v>-14057579388.43</v>
      </c>
      <c r="D16" s="1">
        <v>-13740239814.309999</v>
      </c>
      <c r="E16" s="1">
        <v>-13571382728.34</v>
      </c>
      <c r="F16" s="1">
        <v>-13738682073.27</v>
      </c>
      <c r="G16" s="1">
        <v>-13738834074.709999</v>
      </c>
    </row>
    <row r="17" spans="1:9" x14ac:dyDescent="0.3">
      <c r="A17" s="32" t="s">
        <v>220</v>
      </c>
      <c r="B17" s="1">
        <v>0</v>
      </c>
      <c r="C17" s="1">
        <v>77198843.359999999</v>
      </c>
      <c r="D17" s="1">
        <v>1542920517.5799999</v>
      </c>
      <c r="E17" s="1">
        <v>2778815708.4699998</v>
      </c>
      <c r="F17" s="1">
        <v>4040477648.8699999</v>
      </c>
      <c r="G17" s="1">
        <v>6419134543.6000004</v>
      </c>
    </row>
    <row r="18" spans="1:9" x14ac:dyDescent="0.3">
      <c r="A18" s="32" t="s">
        <v>221</v>
      </c>
      <c r="B18" s="1">
        <v>0</v>
      </c>
      <c r="C18" s="1">
        <v>817476362.80999994</v>
      </c>
      <c r="D18" s="1">
        <v>1251200365.9100001</v>
      </c>
      <c r="E18" s="1">
        <v>1261131446.21</v>
      </c>
      <c r="F18" s="1">
        <v>2383271806.71</v>
      </c>
      <c r="G18" s="1">
        <v>-463947177.17000002</v>
      </c>
    </row>
    <row r="19" spans="1:9" x14ac:dyDescent="0.3">
      <c r="A19" s="32" t="s">
        <v>222</v>
      </c>
      <c r="B19" s="1">
        <v>919897286.46000004</v>
      </c>
      <c r="C19" s="1">
        <v>989069731</v>
      </c>
      <c r="D19" s="1">
        <v>854597685.96000004</v>
      </c>
      <c r="E19" s="1">
        <v>565564738.64999998</v>
      </c>
      <c r="F19" s="1">
        <v>614786158.77999997</v>
      </c>
      <c r="G19" s="1">
        <v>399796539.79000002</v>
      </c>
    </row>
    <row r="20" spans="1:9" x14ac:dyDescent="0.3">
      <c r="A20" s="32" t="s">
        <v>209</v>
      </c>
      <c r="B20" s="1">
        <v>9850497913.8700008</v>
      </c>
      <c r="C20" s="1">
        <v>9591199804.1900005</v>
      </c>
      <c r="D20" s="1">
        <v>9314700269.4200001</v>
      </c>
      <c r="E20" s="1">
        <v>9028504469.0499992</v>
      </c>
      <c r="F20" s="1">
        <v>8730930635.4899998</v>
      </c>
      <c r="G20" s="1">
        <v>8518516138.1700001</v>
      </c>
    </row>
    <row r="21" spans="1:9" x14ac:dyDescent="0.3">
      <c r="A21" s="32" t="s">
        <v>223</v>
      </c>
      <c r="B21" s="1">
        <v>10200000</v>
      </c>
      <c r="C21" s="1">
        <v>15312167.24</v>
      </c>
      <c r="D21" s="1">
        <v>55514351.479999997</v>
      </c>
      <c r="E21" s="1">
        <v>48678506.469999999</v>
      </c>
      <c r="F21" s="1">
        <v>19178336.329999998</v>
      </c>
      <c r="G21" s="1">
        <v>19117674.219999999</v>
      </c>
    </row>
    <row r="22" spans="1:9" x14ac:dyDescent="0.3">
      <c r="A22" s="32" t="s">
        <v>224</v>
      </c>
      <c r="B22" s="1">
        <v>5616456010.1899996</v>
      </c>
      <c r="C22" s="1">
        <v>5774608893.3100004</v>
      </c>
      <c r="D22" s="1">
        <v>5613228406.04</v>
      </c>
      <c r="E22" s="1">
        <v>6395361518.2399998</v>
      </c>
      <c r="F22" s="1">
        <v>6760128010.79</v>
      </c>
      <c r="G22" s="1">
        <v>7495048795.9300003</v>
      </c>
    </row>
    <row r="23" spans="1:9" x14ac:dyDescent="0.3">
      <c r="A23" s="98" t="s">
        <v>360</v>
      </c>
      <c r="B23" s="1">
        <v>588635804.72000003</v>
      </c>
      <c r="C23" s="1">
        <v>1062014448.26</v>
      </c>
      <c r="D23" s="1">
        <v>1456931828.54</v>
      </c>
      <c r="E23" s="1">
        <v>1792399222.26</v>
      </c>
      <c r="F23" s="1">
        <v>2090441229.01</v>
      </c>
      <c r="G23" s="1">
        <v>3402819717.1999998</v>
      </c>
    </row>
    <row r="24" spans="1:9" x14ac:dyDescent="0.3">
      <c r="A24" s="98" t="s">
        <v>361</v>
      </c>
      <c r="B24" s="1">
        <v>3692877437.6999998</v>
      </c>
      <c r="C24" s="1">
        <v>3471454086.6900001</v>
      </c>
      <c r="D24" s="1">
        <v>3477908005.9400001</v>
      </c>
      <c r="E24" s="1">
        <v>3433572304.3800001</v>
      </c>
      <c r="F24" s="1">
        <v>3626502784</v>
      </c>
      <c r="G24" s="1">
        <v>3093703524.3699999</v>
      </c>
    </row>
    <row r="25" spans="1:9" x14ac:dyDescent="0.3">
      <c r="A25" s="32" t="s">
        <v>225</v>
      </c>
      <c r="B25" s="1">
        <v>4320622398.9300003</v>
      </c>
      <c r="C25" s="1">
        <v>3943236362.8400002</v>
      </c>
      <c r="D25" s="1">
        <v>3085319484.4899998</v>
      </c>
      <c r="E25" s="1">
        <v>3304338091.0500002</v>
      </c>
      <c r="F25" s="1">
        <v>2198588205.04</v>
      </c>
      <c r="G25" s="1">
        <v>1429553090.2</v>
      </c>
      <c r="H25" s="1"/>
      <c r="I25" s="1"/>
    </row>
    <row r="26" spans="1:9" x14ac:dyDescent="0.3">
      <c r="A26" s="32" t="s">
        <v>226</v>
      </c>
      <c r="B26" s="1">
        <v>2017403494.9200001</v>
      </c>
      <c r="C26" s="1">
        <v>1829412188.24</v>
      </c>
      <c r="D26" s="1">
        <v>1980892032.3699999</v>
      </c>
      <c r="E26" s="1">
        <v>1399006521.1199999</v>
      </c>
      <c r="F26" s="1">
        <v>1460762090.0599999</v>
      </c>
      <c r="G26" s="1">
        <v>1533350684.5999999</v>
      </c>
    </row>
    <row r="27" spans="1:9" x14ac:dyDescent="0.3">
      <c r="A27" s="72" t="s">
        <v>227</v>
      </c>
      <c r="B27" s="3">
        <f t="shared" ref="B27:C27" si="2">SUM(B16:B26)-B23-B24</f>
        <v>8674097991.3600006</v>
      </c>
      <c r="C27" s="3">
        <f t="shared" si="2"/>
        <v>8979934964.5599995</v>
      </c>
      <c r="D27" s="3">
        <f t="shared" ref="D27" si="3">SUM(D16:D26)-D23-D24</f>
        <v>9958133298.9399967</v>
      </c>
      <c r="E27" s="3">
        <f>SUM(E16:E26)-E23-E24</f>
        <v>11210018270.919998</v>
      </c>
      <c r="F27" s="3">
        <f>SUM(F16:F26)-F23-F24</f>
        <v>12469440818.799997</v>
      </c>
      <c r="G27" s="3">
        <f>SUM(G16:G26)-G23-G24</f>
        <v>11611736214.630001</v>
      </c>
    </row>
    <row r="28" spans="1:9" x14ac:dyDescent="0.3">
      <c r="A28" s="10" t="s">
        <v>266</v>
      </c>
      <c r="B28" s="11">
        <f t="shared" ref="B28:C28" si="4">B16+B17+B18</f>
        <v>-14060979113.01</v>
      </c>
      <c r="C28" s="11">
        <f t="shared" si="4"/>
        <v>-13162904182.26</v>
      </c>
      <c r="D28" s="11">
        <f>D16+D17+D18</f>
        <v>-10946118930.82</v>
      </c>
      <c r="E28" s="11">
        <f>E16+E17+E18</f>
        <v>-9531435573.6599998</v>
      </c>
      <c r="F28" s="11">
        <f>F16+F17+F18</f>
        <v>-7314932617.6900015</v>
      </c>
      <c r="G28" s="11">
        <f>G16+G17+G18</f>
        <v>-7783646708.2799988</v>
      </c>
    </row>
    <row r="29" spans="1:9" x14ac:dyDescent="0.3">
      <c r="E29" s="6">
        <f>E28/E27*100</f>
        <v>-85.026048515777859</v>
      </c>
      <c r="F29" s="6">
        <f>F28/F27*100</f>
        <v>-58.662876098352235</v>
      </c>
      <c r="G29" s="6">
        <f>G28/G27*100</f>
        <v>-67.032582935126712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05" workbookViewId="0">
      <selection activeCell="G146" sqref="G146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6" t="s">
        <v>210</v>
      </c>
      <c r="B1" s="116"/>
      <c r="C1" s="2" t="s">
        <v>211</v>
      </c>
      <c r="D1" s="96">
        <v>2016</v>
      </c>
      <c r="E1" s="96">
        <v>2017</v>
      </c>
      <c r="F1" s="96">
        <v>2018</v>
      </c>
      <c r="G1" s="96">
        <v>2019</v>
      </c>
      <c r="H1" s="96">
        <v>2020</v>
      </c>
    </row>
    <row r="2" spans="1:8" x14ac:dyDescent="0.3">
      <c r="A2" t="s">
        <v>77</v>
      </c>
    </row>
    <row r="3" spans="1:8" x14ac:dyDescent="0.3">
      <c r="A3" s="8" t="s">
        <v>78</v>
      </c>
      <c r="B3" s="8" t="s">
        <v>79</v>
      </c>
      <c r="C3" s="9">
        <v>48</v>
      </c>
      <c r="D3" s="7">
        <v>10.48</v>
      </c>
      <c r="E3" s="7">
        <v>6.99</v>
      </c>
      <c r="F3" s="7">
        <v>6.93</v>
      </c>
      <c r="G3" s="7">
        <v>6.41</v>
      </c>
      <c r="H3" s="7">
        <v>9.6</v>
      </c>
    </row>
    <row r="4" spans="1:8" x14ac:dyDescent="0.3">
      <c r="A4" t="s">
        <v>80</v>
      </c>
      <c r="D4" s="7"/>
      <c r="E4" s="7"/>
      <c r="F4" s="7"/>
      <c r="G4" s="7"/>
      <c r="H4" s="7"/>
    </row>
    <row r="5" spans="1:8" x14ac:dyDescent="0.3">
      <c r="A5" t="s">
        <v>81</v>
      </c>
      <c r="B5" t="s">
        <v>82</v>
      </c>
      <c r="D5" s="7">
        <v>107.54</v>
      </c>
      <c r="E5" s="7">
        <v>102.96</v>
      </c>
      <c r="F5" s="7">
        <v>100.46</v>
      </c>
      <c r="G5" s="7">
        <v>101.87</v>
      </c>
      <c r="H5" s="7">
        <v>104.29</v>
      </c>
    </row>
    <row r="6" spans="1:8" x14ac:dyDescent="0.3">
      <c r="A6" t="s">
        <v>83</v>
      </c>
      <c r="B6" t="s">
        <v>84</v>
      </c>
      <c r="D6" s="7">
        <v>99.87</v>
      </c>
      <c r="E6" s="7">
        <v>98.03</v>
      </c>
      <c r="F6" s="7">
        <v>97.45</v>
      </c>
      <c r="G6" s="7">
        <v>97.99</v>
      </c>
      <c r="H6" s="7">
        <v>97.09</v>
      </c>
    </row>
    <row r="7" spans="1:8" x14ac:dyDescent="0.3">
      <c r="A7" t="s">
        <v>85</v>
      </c>
      <c r="B7" t="s">
        <v>86</v>
      </c>
      <c r="D7" s="7">
        <v>59.59</v>
      </c>
      <c r="E7" s="7">
        <v>58.39</v>
      </c>
      <c r="F7" s="7">
        <v>57.24</v>
      </c>
      <c r="G7" s="7">
        <v>57.63</v>
      </c>
      <c r="H7" s="7">
        <v>53.5</v>
      </c>
    </row>
    <row r="8" spans="1:8" x14ac:dyDescent="0.3">
      <c r="A8" t="s">
        <v>87</v>
      </c>
      <c r="B8" t="s">
        <v>88</v>
      </c>
      <c r="D8" s="7">
        <v>55.34</v>
      </c>
      <c r="E8" s="7">
        <v>55.6</v>
      </c>
      <c r="F8" s="7">
        <v>55.52</v>
      </c>
      <c r="G8" s="7">
        <v>55.44</v>
      </c>
      <c r="H8" s="7">
        <v>49.8</v>
      </c>
    </row>
    <row r="9" spans="1:8" x14ac:dyDescent="0.3">
      <c r="A9" t="s">
        <v>89</v>
      </c>
      <c r="B9" t="s">
        <v>90</v>
      </c>
      <c r="D9" s="7">
        <v>84.27</v>
      </c>
      <c r="E9" s="7">
        <v>79.92</v>
      </c>
      <c r="F9" s="7">
        <v>83.31</v>
      </c>
      <c r="G9" s="7">
        <v>86.16</v>
      </c>
      <c r="H9" s="7">
        <v>102.98</v>
      </c>
    </row>
    <row r="10" spans="1:8" x14ac:dyDescent="0.3">
      <c r="A10" t="s">
        <v>91</v>
      </c>
      <c r="B10" t="s">
        <v>92</v>
      </c>
      <c r="D10" s="7">
        <v>84.3</v>
      </c>
      <c r="E10" s="7">
        <v>80.44</v>
      </c>
      <c r="F10" s="7">
        <v>80.12</v>
      </c>
      <c r="G10" s="7">
        <v>77.44</v>
      </c>
      <c r="H10" s="7">
        <v>86.55</v>
      </c>
    </row>
    <row r="11" spans="1:8" x14ac:dyDescent="0.3">
      <c r="A11" t="s">
        <v>93</v>
      </c>
      <c r="B11" t="s">
        <v>94</v>
      </c>
      <c r="D11" s="7">
        <v>45.15</v>
      </c>
      <c r="E11" s="7">
        <v>45.81</v>
      </c>
      <c r="F11" s="7">
        <v>45.36</v>
      </c>
      <c r="G11" s="7">
        <v>48.43</v>
      </c>
      <c r="H11" s="7">
        <v>55.04</v>
      </c>
    </row>
    <row r="12" spans="1:8" x14ac:dyDescent="0.3">
      <c r="A12" s="8" t="s">
        <v>95</v>
      </c>
      <c r="B12" s="8" t="s">
        <v>96</v>
      </c>
      <c r="C12" s="9">
        <v>22</v>
      </c>
      <c r="D12" s="7">
        <v>45.17</v>
      </c>
      <c r="E12" s="7">
        <v>46.1</v>
      </c>
      <c r="F12" s="7">
        <v>43.62</v>
      </c>
      <c r="G12" s="7">
        <v>43.53</v>
      </c>
      <c r="H12" s="7">
        <v>46.26</v>
      </c>
    </row>
    <row r="13" spans="1:8" x14ac:dyDescent="0.3">
      <c r="A13" t="s">
        <v>97</v>
      </c>
      <c r="D13" s="7"/>
      <c r="E13" s="7"/>
      <c r="F13" s="7"/>
      <c r="G13" s="7"/>
      <c r="H13" s="7"/>
    </row>
    <row r="14" spans="1:8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102</v>
      </c>
      <c r="D16" s="7"/>
      <c r="E16" s="7"/>
      <c r="F16" s="7"/>
      <c r="G16" s="7"/>
      <c r="H16" s="7"/>
    </row>
    <row r="17" spans="1:8" x14ac:dyDescent="0.3">
      <c r="A17" t="s">
        <v>103</v>
      </c>
      <c r="B17" t="s">
        <v>104</v>
      </c>
      <c r="D17" s="7">
        <v>2.2799999999999998</v>
      </c>
      <c r="E17" s="7">
        <v>2.27</v>
      </c>
      <c r="F17" s="7">
        <v>2.38</v>
      </c>
      <c r="G17" s="7">
        <v>2.0299999999999998</v>
      </c>
      <c r="H17" s="7">
        <v>1.82</v>
      </c>
    </row>
    <row r="18" spans="1:8" x14ac:dyDescent="0.3">
      <c r="A18" t="s">
        <v>105</v>
      </c>
      <c r="B18" t="s">
        <v>106</v>
      </c>
      <c r="D18" s="7">
        <v>16.87</v>
      </c>
      <c r="E18" s="7">
        <v>23.09</v>
      </c>
      <c r="F18" s="7">
        <v>31.52</v>
      </c>
      <c r="G18" s="7">
        <v>19.29</v>
      </c>
      <c r="H18" s="7">
        <v>23.14</v>
      </c>
    </row>
    <row r="19" spans="1:8" x14ac:dyDescent="0.3">
      <c r="A19" t="s">
        <v>107</v>
      </c>
      <c r="B19" t="s">
        <v>108</v>
      </c>
      <c r="D19" s="7">
        <v>1.92</v>
      </c>
      <c r="E19" s="7">
        <v>4.99</v>
      </c>
      <c r="F19" s="7">
        <v>1.45</v>
      </c>
      <c r="G19" s="7">
        <v>1.9</v>
      </c>
      <c r="H19" s="7">
        <v>2.1</v>
      </c>
    </row>
    <row r="20" spans="1:8" x14ac:dyDescent="0.3">
      <c r="A20" t="s">
        <v>109</v>
      </c>
      <c r="B20" t="s">
        <v>110</v>
      </c>
      <c r="D20" s="7">
        <v>47.69</v>
      </c>
      <c r="E20" s="7">
        <v>40.79</v>
      </c>
      <c r="F20" s="7">
        <v>42.16</v>
      </c>
      <c r="G20" s="7">
        <v>42.104999999999997</v>
      </c>
      <c r="H20" s="7">
        <v>40.31</v>
      </c>
    </row>
    <row r="21" spans="1:8" x14ac:dyDescent="0.3">
      <c r="A21" t="s">
        <v>111</v>
      </c>
      <c r="D21" s="7"/>
      <c r="E21" s="7"/>
      <c r="F21" s="7"/>
      <c r="G21" s="7"/>
      <c r="H21" s="7"/>
    </row>
    <row r="22" spans="1:8" x14ac:dyDescent="0.3">
      <c r="A22" t="s">
        <v>112</v>
      </c>
      <c r="B22" t="s">
        <v>113</v>
      </c>
      <c r="D22" s="7">
        <v>11.401999999999999</v>
      </c>
      <c r="E22" s="7">
        <v>6.3120000000000003</v>
      </c>
      <c r="F22" s="7">
        <v>6.601</v>
      </c>
      <c r="G22" s="7">
        <v>7.867</v>
      </c>
      <c r="H22" s="7">
        <v>6.6989999999999998</v>
      </c>
    </row>
    <row r="23" spans="1:8" x14ac:dyDescent="0.3">
      <c r="A23" t="s">
        <v>114</v>
      </c>
      <c r="D23" s="7"/>
      <c r="E23" s="7"/>
      <c r="F23" s="7"/>
      <c r="G23" s="7"/>
      <c r="H23" s="7"/>
    </row>
    <row r="24" spans="1:8" x14ac:dyDescent="0.3">
      <c r="A24" t="s">
        <v>115</v>
      </c>
      <c r="B24" t="s">
        <v>116</v>
      </c>
      <c r="D24" s="7">
        <v>1.78</v>
      </c>
      <c r="E24" s="7">
        <v>1.66</v>
      </c>
      <c r="F24" s="7">
        <v>1.59</v>
      </c>
      <c r="G24" s="7">
        <v>1.48</v>
      </c>
      <c r="H24" s="7">
        <v>1.35</v>
      </c>
    </row>
    <row r="25" spans="1:8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119</v>
      </c>
      <c r="B26" t="s">
        <v>120</v>
      </c>
      <c r="D26" s="7">
        <v>0.03</v>
      </c>
      <c r="E26" s="7">
        <v>0.06</v>
      </c>
      <c r="F26" s="7">
        <v>0.02</v>
      </c>
      <c r="G26" s="7">
        <v>0</v>
      </c>
      <c r="H26" s="7">
        <v>0</v>
      </c>
    </row>
    <row r="27" spans="1:8" x14ac:dyDescent="0.3">
      <c r="A27" t="s">
        <v>121</v>
      </c>
      <c r="D27" s="7"/>
      <c r="E27" s="7"/>
      <c r="F27" s="7"/>
      <c r="G27" s="7"/>
      <c r="H27" s="7"/>
    </row>
    <row r="28" spans="1:8" x14ac:dyDescent="0.3">
      <c r="A28" t="s">
        <v>122</v>
      </c>
      <c r="B28" t="s">
        <v>123</v>
      </c>
      <c r="D28" s="7">
        <v>16.21</v>
      </c>
      <c r="E28" s="7">
        <v>12.37</v>
      </c>
      <c r="F28" s="7">
        <v>18.13</v>
      </c>
      <c r="G28" s="7">
        <v>15.86</v>
      </c>
      <c r="H28" s="7">
        <v>14.26</v>
      </c>
    </row>
    <row r="29" spans="1:8" x14ac:dyDescent="0.3">
      <c r="A29" t="s">
        <v>124</v>
      </c>
      <c r="B29" t="s">
        <v>125</v>
      </c>
      <c r="D29" s="7">
        <v>33.47</v>
      </c>
      <c r="E29" s="7">
        <v>26.12</v>
      </c>
      <c r="F29" s="7">
        <v>53.02</v>
      </c>
      <c r="G29" s="7">
        <v>46.96</v>
      </c>
      <c r="H29" s="7">
        <v>32.380000000000003</v>
      </c>
    </row>
    <row r="30" spans="1:8" x14ac:dyDescent="0.3">
      <c r="A30" t="s">
        <v>126</v>
      </c>
      <c r="B30" t="s">
        <v>127</v>
      </c>
      <c r="D30" s="7">
        <v>415.79</v>
      </c>
      <c r="E30" s="7">
        <v>285.95999999999998</v>
      </c>
      <c r="F30" s="7">
        <v>442.57</v>
      </c>
      <c r="G30" s="7">
        <v>387.24</v>
      </c>
      <c r="H30" s="7">
        <v>383.37</v>
      </c>
    </row>
    <row r="31" spans="1:8" x14ac:dyDescent="0.3">
      <c r="A31" t="s">
        <v>128</v>
      </c>
      <c r="B31" t="s">
        <v>129</v>
      </c>
      <c r="D31" s="7">
        <v>449.26</v>
      </c>
      <c r="E31" s="7">
        <v>312.07</v>
      </c>
      <c r="F31" s="7">
        <v>495.59</v>
      </c>
      <c r="G31" s="7">
        <v>434.2</v>
      </c>
      <c r="H31" s="7">
        <v>415.75</v>
      </c>
    </row>
    <row r="32" spans="1:8" x14ac:dyDescent="0.3">
      <c r="A32" t="s">
        <v>130</v>
      </c>
      <c r="B32" t="s">
        <v>131</v>
      </c>
      <c r="D32" s="7">
        <v>25.07</v>
      </c>
      <c r="E32" s="7">
        <v>46.05</v>
      </c>
      <c r="F32" s="7">
        <v>33.590000000000003</v>
      </c>
      <c r="G32" s="7">
        <v>38.799999999999997</v>
      </c>
      <c r="H32" s="7">
        <v>34.57</v>
      </c>
    </row>
    <row r="33" spans="1:8" x14ac:dyDescent="0.3">
      <c r="A33" t="s">
        <v>132</v>
      </c>
      <c r="B33" t="s">
        <v>133</v>
      </c>
      <c r="D33" s="7">
        <v>2.77</v>
      </c>
      <c r="E33" s="7">
        <v>0</v>
      </c>
      <c r="F33" s="7">
        <v>0.61</v>
      </c>
      <c r="G33" s="7">
        <v>0</v>
      </c>
      <c r="H33" s="7">
        <v>0</v>
      </c>
    </row>
    <row r="34" spans="1:8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1:8" x14ac:dyDescent="0.3">
      <c r="A35" t="s">
        <v>136</v>
      </c>
      <c r="D35" s="7"/>
      <c r="E35" s="7"/>
      <c r="F35" s="7"/>
      <c r="G35" s="7"/>
      <c r="H35" s="7"/>
    </row>
    <row r="36" spans="1:8" x14ac:dyDescent="0.3">
      <c r="A36" t="s">
        <v>137</v>
      </c>
      <c r="B36" t="s">
        <v>138</v>
      </c>
      <c r="D36" s="7">
        <v>42.34</v>
      </c>
      <c r="E36" s="7">
        <v>44.29</v>
      </c>
      <c r="F36" s="7">
        <v>40.4</v>
      </c>
      <c r="G36" s="7">
        <v>51.93</v>
      </c>
      <c r="H36" s="7">
        <v>68.41</v>
      </c>
    </row>
    <row r="37" spans="1:8" x14ac:dyDescent="0.3">
      <c r="A37" t="s">
        <v>139</v>
      </c>
      <c r="B37" t="s">
        <v>140</v>
      </c>
      <c r="D37" s="7">
        <v>49.6</v>
      </c>
      <c r="E37" s="7">
        <v>37.14</v>
      </c>
      <c r="F37" s="7">
        <v>45.55</v>
      </c>
      <c r="G37" s="7">
        <v>36.159999999999997</v>
      </c>
      <c r="H37" s="7">
        <v>21.88</v>
      </c>
    </row>
    <row r="38" spans="1:8" x14ac:dyDescent="0.3">
      <c r="A38" t="s">
        <v>141</v>
      </c>
      <c r="B38" t="s">
        <v>142</v>
      </c>
      <c r="D38" s="7">
        <v>0</v>
      </c>
      <c r="E38" s="7">
        <v>99.24</v>
      </c>
      <c r="F38" s="7">
        <v>9.43</v>
      </c>
      <c r="G38" s="7">
        <v>95.42</v>
      </c>
      <c r="H38" s="7">
        <v>98.96</v>
      </c>
    </row>
    <row r="39" spans="1:8" x14ac:dyDescent="0.3">
      <c r="A39" t="s">
        <v>143</v>
      </c>
      <c r="B39" t="s">
        <v>144</v>
      </c>
      <c r="D39" s="7">
        <v>34.549999999999997</v>
      </c>
      <c r="E39" s="7">
        <v>39.32</v>
      </c>
      <c r="F39" s="7">
        <v>41.94</v>
      </c>
      <c r="G39" s="7">
        <v>36.549999999999997</v>
      </c>
      <c r="H39" s="7">
        <v>43.03</v>
      </c>
    </row>
    <row r="40" spans="1:8" x14ac:dyDescent="0.3">
      <c r="A40" t="s">
        <v>145</v>
      </c>
      <c r="B40" t="s">
        <v>146</v>
      </c>
      <c r="D40" s="7">
        <v>48.13</v>
      </c>
      <c r="E40" s="7">
        <v>34.35</v>
      </c>
      <c r="F40" s="7">
        <v>46.16</v>
      </c>
      <c r="G40" s="7">
        <v>38.42</v>
      </c>
      <c r="H40" s="7">
        <v>28.95</v>
      </c>
    </row>
    <row r="41" spans="1:8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1:8" x14ac:dyDescent="0.3">
      <c r="A42" t="s">
        <v>149</v>
      </c>
      <c r="D42" s="7"/>
      <c r="E42" s="7"/>
      <c r="F42" s="7"/>
      <c r="G42" s="7"/>
      <c r="H42" s="7"/>
    </row>
    <row r="43" spans="1:8" x14ac:dyDescent="0.3">
      <c r="A43" t="s">
        <v>150</v>
      </c>
      <c r="B43" t="s">
        <v>151</v>
      </c>
      <c r="D43" s="7">
        <v>74.92</v>
      </c>
      <c r="E43" s="7">
        <v>77.87</v>
      </c>
      <c r="F43" s="7">
        <v>75.89</v>
      </c>
      <c r="G43" s="7">
        <v>76.87</v>
      </c>
      <c r="H43" s="7">
        <v>84.22</v>
      </c>
    </row>
    <row r="44" spans="1:8" x14ac:dyDescent="0.3">
      <c r="A44" t="s">
        <v>152</v>
      </c>
      <c r="B44" t="s">
        <v>153</v>
      </c>
      <c r="D44" s="7">
        <v>60.72</v>
      </c>
      <c r="E44" s="7">
        <v>48.16</v>
      </c>
      <c r="F44" s="7">
        <v>41.07</v>
      </c>
      <c r="G44" s="7">
        <v>50.1</v>
      </c>
      <c r="H44" s="7">
        <v>52.29</v>
      </c>
    </row>
    <row r="45" spans="1:8" x14ac:dyDescent="0.3">
      <c r="A45" t="s">
        <v>154</v>
      </c>
      <c r="B45" t="s">
        <v>155</v>
      </c>
      <c r="D45" s="7">
        <v>83.56</v>
      </c>
      <c r="E45" s="7">
        <v>83.39</v>
      </c>
      <c r="F45" s="7">
        <v>83.47</v>
      </c>
      <c r="G45" s="7">
        <v>80.599999999999994</v>
      </c>
      <c r="H45" s="7">
        <v>75.150000000000006</v>
      </c>
    </row>
    <row r="46" spans="1:8" x14ac:dyDescent="0.3">
      <c r="A46" t="s">
        <v>156</v>
      </c>
      <c r="B46" t="s">
        <v>157</v>
      </c>
      <c r="D46" s="7">
        <v>38.44</v>
      </c>
      <c r="E46" s="7">
        <v>32.090000000000003</v>
      </c>
      <c r="F46" s="7">
        <v>31.8</v>
      </c>
      <c r="G46" s="7">
        <v>28.19</v>
      </c>
      <c r="H46" s="7">
        <v>38.020000000000003</v>
      </c>
    </row>
    <row r="47" spans="1:8" x14ac:dyDescent="0.3">
      <c r="A47" t="s">
        <v>158</v>
      </c>
      <c r="B47" t="s">
        <v>159</v>
      </c>
      <c r="D47" s="7">
        <v>25</v>
      </c>
      <c r="E47" s="7">
        <v>18</v>
      </c>
      <c r="F47" s="7">
        <v>17.64</v>
      </c>
      <c r="G47" s="7">
        <v>34.119999999999997</v>
      </c>
      <c r="H47" s="7">
        <v>48.1</v>
      </c>
    </row>
    <row r="48" spans="1:8" x14ac:dyDescent="0.3">
      <c r="A48" t="s">
        <v>160</v>
      </c>
      <c r="D48" s="7"/>
      <c r="E48" s="7"/>
      <c r="F48" s="7"/>
      <c r="G48" s="7"/>
      <c r="H48" s="7"/>
    </row>
    <row r="49" spans="1:8" x14ac:dyDescent="0.3">
      <c r="A49" t="s">
        <v>161</v>
      </c>
      <c r="B49" t="s">
        <v>162</v>
      </c>
      <c r="D49" s="7">
        <v>5.41</v>
      </c>
      <c r="E49" s="7">
        <v>0</v>
      </c>
      <c r="F49" s="7">
        <v>0</v>
      </c>
      <c r="G49" s="7">
        <v>0</v>
      </c>
      <c r="H49" s="7">
        <v>6.87</v>
      </c>
    </row>
    <row r="50" spans="1:8" x14ac:dyDescent="0.3">
      <c r="A50" t="s">
        <v>163</v>
      </c>
      <c r="B50" t="s">
        <v>164</v>
      </c>
      <c r="D50" s="7">
        <v>2.5299999999999998</v>
      </c>
      <c r="E50" s="7">
        <v>2.66</v>
      </c>
      <c r="F50" s="7">
        <v>2.75</v>
      </c>
      <c r="G50" s="7">
        <v>2.75</v>
      </c>
      <c r="H50" s="7">
        <v>2.1800000000000002</v>
      </c>
    </row>
    <row r="51" spans="1:8" x14ac:dyDescent="0.3">
      <c r="A51" s="8" t="s">
        <v>165</v>
      </c>
      <c r="B51" s="8" t="s">
        <v>166</v>
      </c>
      <c r="C51" s="9">
        <v>16</v>
      </c>
      <c r="D51" s="7">
        <v>2.9</v>
      </c>
      <c r="E51" s="7">
        <v>3.34</v>
      </c>
      <c r="F51" s="7">
        <v>3.32</v>
      </c>
      <c r="G51" s="7">
        <v>3.23</v>
      </c>
      <c r="H51" s="7">
        <v>2.62</v>
      </c>
    </row>
    <row r="52" spans="1:8" x14ac:dyDescent="0.3">
      <c r="A52" t="s">
        <v>167</v>
      </c>
      <c r="B52" t="s">
        <v>168</v>
      </c>
      <c r="D52" s="7">
        <v>1639.28</v>
      </c>
      <c r="E52" s="7">
        <v>1595.23</v>
      </c>
      <c r="F52" s="7">
        <v>1549.46</v>
      </c>
      <c r="G52" s="7">
        <v>1504.89</v>
      </c>
      <c r="H52" s="7">
        <v>1499.8</v>
      </c>
    </row>
    <row r="53" spans="1:8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-555.31075984700294</v>
      </c>
      <c r="H54" s="7">
        <v>-644.54471378300559</v>
      </c>
    </row>
    <row r="55" spans="1:8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536.9786418156591</v>
      </c>
      <c r="H56" s="7">
        <v>592.80391206940863</v>
      </c>
    </row>
    <row r="57" spans="1:8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118.33211803134394</v>
      </c>
      <c r="H57" s="7">
        <v>151.74080171359697</v>
      </c>
    </row>
    <row r="58" spans="1:8" x14ac:dyDescent="0.3">
      <c r="A58" t="s">
        <v>178</v>
      </c>
      <c r="D58" s="7"/>
      <c r="E58" s="7"/>
      <c r="F58" s="7"/>
      <c r="G58" s="7"/>
      <c r="H58" s="7"/>
    </row>
    <row r="59" spans="1:8" x14ac:dyDescent="0.3">
      <c r="A59" t="s">
        <v>179</v>
      </c>
      <c r="B59" t="s">
        <v>180</v>
      </c>
      <c r="D59" s="7">
        <v>2.37</v>
      </c>
      <c r="E59" s="7">
        <v>5.27</v>
      </c>
      <c r="F59" s="7">
        <v>6.85</v>
      </c>
      <c r="G59" s="7">
        <v>4.527098753411666</v>
      </c>
      <c r="H59" s="7">
        <v>5.0667298244036294</v>
      </c>
    </row>
    <row r="60" spans="1:8" x14ac:dyDescent="0.3">
      <c r="A60" t="s">
        <v>181</v>
      </c>
      <c r="B60" t="s">
        <v>182</v>
      </c>
      <c r="D60" s="7"/>
      <c r="E60" s="7"/>
      <c r="F60" s="7"/>
      <c r="G60" s="7">
        <v>-4.527098753411666</v>
      </c>
      <c r="H60" s="7">
        <v>-5.0667298244036294</v>
      </c>
    </row>
    <row r="61" spans="1:8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100</v>
      </c>
      <c r="H61" s="7">
        <v>100</v>
      </c>
    </row>
    <row r="62" spans="1:8" x14ac:dyDescent="0.3">
      <c r="A62" s="8" t="s">
        <v>185</v>
      </c>
      <c r="B62" s="8" t="s">
        <v>186</v>
      </c>
      <c r="C62" s="9">
        <v>1.2</v>
      </c>
      <c r="D62" s="7">
        <v>1.07</v>
      </c>
      <c r="E62" s="7">
        <v>1.46</v>
      </c>
      <c r="F62" s="7">
        <v>1.41</v>
      </c>
      <c r="G62" s="7">
        <v>1.39</v>
      </c>
      <c r="H62" s="7">
        <v>1.34</v>
      </c>
    </row>
    <row r="63" spans="1:8" x14ac:dyDescent="0.3">
      <c r="A63" t="s">
        <v>353</v>
      </c>
      <c r="B63" t="s">
        <v>354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3">
      <c r="A64" t="s">
        <v>187</v>
      </c>
      <c r="D64" s="7"/>
      <c r="E64" s="7"/>
      <c r="F64" s="7"/>
      <c r="G64" s="7"/>
      <c r="H64" s="7"/>
    </row>
    <row r="65" spans="1:8" x14ac:dyDescent="0.3">
      <c r="A65" s="8" t="s">
        <v>188</v>
      </c>
      <c r="B65" s="8" t="s">
        <v>189</v>
      </c>
      <c r="C65" s="9">
        <v>1</v>
      </c>
      <c r="D65" s="7">
        <v>0.01</v>
      </c>
      <c r="E65" s="7">
        <v>0.25</v>
      </c>
      <c r="F65" s="7">
        <v>0.44</v>
      </c>
      <c r="G65" s="7">
        <v>0.26</v>
      </c>
      <c r="H65" s="7">
        <v>0.14000000000000001</v>
      </c>
    </row>
    <row r="66" spans="1:8" x14ac:dyDescent="0.3">
      <c r="A66" s="8" t="s">
        <v>190</v>
      </c>
      <c r="B66" s="8" t="s">
        <v>191</v>
      </c>
      <c r="C66" s="9"/>
      <c r="D66" s="7">
        <v>0</v>
      </c>
      <c r="E66" s="7">
        <v>0</v>
      </c>
      <c r="F66" s="7">
        <v>0.31</v>
      </c>
      <c r="G66" s="7">
        <v>0.32</v>
      </c>
      <c r="H66" s="7">
        <v>0.4</v>
      </c>
    </row>
    <row r="67" spans="1:8" x14ac:dyDescent="0.3">
      <c r="A67" s="8" t="s">
        <v>192</v>
      </c>
      <c r="B67" s="8" t="s">
        <v>193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194</v>
      </c>
      <c r="D68" s="7"/>
      <c r="E68" s="7"/>
      <c r="F68" s="7"/>
      <c r="G68" s="7"/>
      <c r="H68" s="7"/>
    </row>
    <row r="69" spans="1:8" x14ac:dyDescent="0.3">
      <c r="A69" t="s">
        <v>195</v>
      </c>
      <c r="B69" t="s">
        <v>196</v>
      </c>
      <c r="D69" s="7">
        <v>81.040000000000006</v>
      </c>
      <c r="E69" s="7">
        <v>34.07</v>
      </c>
      <c r="F69" s="30">
        <v>68.36</v>
      </c>
      <c r="G69" s="30">
        <v>44.5</v>
      </c>
      <c r="H69" s="30">
        <v>45.38</v>
      </c>
    </row>
    <row r="70" spans="1:8" x14ac:dyDescent="0.3">
      <c r="A70" t="s">
        <v>197</v>
      </c>
      <c r="D70" s="7"/>
      <c r="E70" s="7"/>
      <c r="F70" s="7"/>
      <c r="G70" s="7"/>
      <c r="H70" s="7"/>
    </row>
    <row r="71" spans="1:8" x14ac:dyDescent="0.3">
      <c r="A71" t="s">
        <v>198</v>
      </c>
      <c r="B71" t="s">
        <v>199</v>
      </c>
      <c r="D71" s="7">
        <v>1.52</v>
      </c>
      <c r="E71" s="30">
        <v>1.93</v>
      </c>
      <c r="F71" s="7">
        <v>4.6399999999999997</v>
      </c>
      <c r="G71" s="7">
        <v>5.09</v>
      </c>
      <c r="H71" s="7">
        <v>2.4</v>
      </c>
    </row>
    <row r="72" spans="1:8" x14ac:dyDescent="0.3">
      <c r="A72" t="s">
        <v>200</v>
      </c>
      <c r="B72" t="s">
        <v>201</v>
      </c>
      <c r="D72" s="7">
        <v>1.6</v>
      </c>
      <c r="E72" s="30">
        <v>2.08</v>
      </c>
      <c r="F72" s="7">
        <v>4.99</v>
      </c>
      <c r="G72" s="7">
        <v>5.49</v>
      </c>
      <c r="H72" s="7">
        <v>2.5499999999999998</v>
      </c>
    </row>
    <row r="73" spans="1:8" x14ac:dyDescent="0.3">
      <c r="A73" t="s">
        <v>304</v>
      </c>
      <c r="D73" s="7"/>
      <c r="E73" s="7"/>
      <c r="F73" s="7"/>
      <c r="G73" s="7"/>
      <c r="H73" s="7"/>
    </row>
    <row r="74" spans="1:8" x14ac:dyDescent="0.3">
      <c r="B74" t="s">
        <v>202</v>
      </c>
      <c r="D74" s="7">
        <v>87.72</v>
      </c>
      <c r="E74" s="7">
        <v>85.32</v>
      </c>
      <c r="F74" s="7">
        <v>86.22</v>
      </c>
      <c r="G74" s="7">
        <v>83.83</v>
      </c>
      <c r="H74" s="7">
        <v>91.92</v>
      </c>
    </row>
    <row r="75" spans="1:8" x14ac:dyDescent="0.3">
      <c r="B75" t="s">
        <v>203</v>
      </c>
      <c r="D75" s="7">
        <v>93.61</v>
      </c>
      <c r="E75" s="7">
        <v>92.49</v>
      </c>
      <c r="F75" s="7">
        <v>90.71</v>
      </c>
      <c r="G75" s="7">
        <v>92.48</v>
      </c>
      <c r="H75" s="7">
        <v>94.21</v>
      </c>
    </row>
    <row r="76" spans="1:8" x14ac:dyDescent="0.3">
      <c r="B76" t="s">
        <v>204</v>
      </c>
      <c r="D76" s="7">
        <v>57.14</v>
      </c>
      <c r="E76" s="7">
        <v>38.369999999999997</v>
      </c>
      <c r="F76" s="7">
        <v>58.8</v>
      </c>
      <c r="G76" s="7">
        <v>30.47</v>
      </c>
      <c r="H76" s="7">
        <v>79.38</v>
      </c>
    </row>
    <row r="77" spans="1:8" x14ac:dyDescent="0.3">
      <c r="A77" s="8" t="s">
        <v>36</v>
      </c>
      <c r="B77" s="8"/>
      <c r="C77" s="9">
        <v>47</v>
      </c>
      <c r="D77" s="7">
        <v>73.901225794357501</v>
      </c>
      <c r="E77" s="7">
        <v>69.807949201399893</v>
      </c>
      <c r="F77" s="30">
        <v>65.415712743944439</v>
      </c>
      <c r="G77" s="30">
        <v>65.051627459454906</v>
      </c>
      <c r="H77" s="30">
        <v>75.132580893944862</v>
      </c>
    </row>
    <row r="78" spans="1:8" x14ac:dyDescent="0.3">
      <c r="A78" s="31" t="s">
        <v>334</v>
      </c>
      <c r="B78" s="31"/>
      <c r="C78" s="63"/>
      <c r="D78" s="30">
        <v>71.842419470452128</v>
      </c>
      <c r="E78" s="30">
        <v>67.220679427134201</v>
      </c>
      <c r="F78" s="30">
        <v>64.888900287014337</v>
      </c>
      <c r="G78" s="30">
        <v>64.675915566526214</v>
      </c>
      <c r="H78" s="30">
        <v>74.290778667422003</v>
      </c>
    </row>
    <row r="79" spans="1:8" x14ac:dyDescent="0.3">
      <c r="A79" t="s">
        <v>267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205</v>
      </c>
      <c r="D80" s="7">
        <v>0.62111801242236031</v>
      </c>
      <c r="E80" s="7">
        <v>0.583893356835959</v>
      </c>
      <c r="F80" s="30">
        <v>0.91250670960815872</v>
      </c>
      <c r="G80" s="30">
        <v>0.56941122878943173</v>
      </c>
      <c r="H80" s="30">
        <v>0.3209070510307841</v>
      </c>
    </row>
    <row r="81" spans="1:8" x14ac:dyDescent="0.3">
      <c r="A81">
        <v>9</v>
      </c>
      <c r="B81" t="s">
        <v>346</v>
      </c>
      <c r="D81" s="7">
        <v>3.4046468829077527</v>
      </c>
      <c r="E81" s="7">
        <v>6.9846865704527934</v>
      </c>
      <c r="F81" s="30">
        <v>6.8599033816425115</v>
      </c>
      <c r="G81" s="30">
        <v>7.3454048513836687</v>
      </c>
      <c r="H81" s="30">
        <v>4.3215482872145587</v>
      </c>
    </row>
    <row r="82" spans="1:8" x14ac:dyDescent="0.3">
      <c r="A82">
        <v>10</v>
      </c>
      <c r="B82" t="s">
        <v>206</v>
      </c>
      <c r="D82" s="7">
        <v>11.352657004830917</v>
      </c>
      <c r="E82" s="7">
        <v>7.5024787925526057</v>
      </c>
      <c r="F82" s="30">
        <v>8.8888888888888875</v>
      </c>
      <c r="G82" s="30">
        <v>7.2429108302015726</v>
      </c>
      <c r="H82" s="30">
        <v>3.8508846123694096</v>
      </c>
    </row>
    <row r="83" spans="1:8" x14ac:dyDescent="0.3">
      <c r="A83">
        <v>12</v>
      </c>
      <c r="B83" t="s">
        <v>207</v>
      </c>
      <c r="D83" s="7">
        <v>0.40257648953301123</v>
      </c>
      <c r="E83" s="7">
        <v>0.77117990525504021</v>
      </c>
      <c r="F83" s="30">
        <v>1.2345679012345676</v>
      </c>
      <c r="G83" s="30">
        <v>1.4804691948525226</v>
      </c>
      <c r="H83" s="30">
        <v>2.802588245668848</v>
      </c>
    </row>
    <row r="84" spans="1:8" x14ac:dyDescent="0.3">
      <c r="A84">
        <v>13</v>
      </c>
      <c r="B84" t="s">
        <v>355</v>
      </c>
      <c r="D84" s="7">
        <v>63.031976075454331</v>
      </c>
      <c r="E84" s="7">
        <v>68.183320480334913</v>
      </c>
      <c r="F84" s="30">
        <v>64.98121309715512</v>
      </c>
      <c r="G84" s="30">
        <v>64.184033709144742</v>
      </c>
      <c r="H84" s="30">
        <v>77.253024084810761</v>
      </c>
    </row>
    <row r="85" spans="1:8" x14ac:dyDescent="0.3">
      <c r="A85" t="s">
        <v>208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205</v>
      </c>
      <c r="D86" s="7">
        <v>45.3</v>
      </c>
      <c r="E86" s="7">
        <v>27.82</v>
      </c>
      <c r="F86" s="7">
        <v>38.81</v>
      </c>
      <c r="G86" s="7">
        <v>35.35</v>
      </c>
      <c r="H86" s="7">
        <v>33.087317433324053</v>
      </c>
    </row>
    <row r="87" spans="1:8" x14ac:dyDescent="0.3">
      <c r="A87">
        <v>9</v>
      </c>
      <c r="B87" t="s">
        <v>346</v>
      </c>
      <c r="D87" s="7">
        <v>49.92</v>
      </c>
      <c r="E87" s="7">
        <v>40.36</v>
      </c>
      <c r="F87" s="7">
        <v>37.090000000000003</v>
      </c>
      <c r="G87" s="7">
        <v>43.14</v>
      </c>
      <c r="H87" s="7">
        <v>50.422938424007377</v>
      </c>
    </row>
    <row r="88" spans="1:8" x14ac:dyDescent="0.3">
      <c r="A88">
        <v>10</v>
      </c>
      <c r="B88" t="s">
        <v>206</v>
      </c>
      <c r="D88" s="7">
        <v>57.14</v>
      </c>
      <c r="E88" s="7">
        <v>40.19</v>
      </c>
      <c r="F88" s="7">
        <v>32.94</v>
      </c>
      <c r="G88" s="7">
        <v>32.119999999999997</v>
      </c>
      <c r="H88" s="7">
        <v>42.530490113121147</v>
      </c>
    </row>
    <row r="89" spans="1:8" x14ac:dyDescent="0.3">
      <c r="A89">
        <v>12</v>
      </c>
      <c r="B89" t="s">
        <v>207</v>
      </c>
      <c r="D89" s="7">
        <v>61.41</v>
      </c>
      <c r="E89" s="7">
        <v>61.96</v>
      </c>
      <c r="F89" s="7">
        <v>47.21</v>
      </c>
      <c r="G89" s="7">
        <v>34.04</v>
      </c>
      <c r="H89" s="7">
        <v>67.438077854443037</v>
      </c>
    </row>
    <row r="90" spans="1:8" x14ac:dyDescent="0.3">
      <c r="A90">
        <v>13</v>
      </c>
      <c r="B90" t="s">
        <v>355</v>
      </c>
      <c r="D90" s="7">
        <v>83.23</v>
      </c>
      <c r="E90" s="7">
        <v>80.88</v>
      </c>
      <c r="F90" s="7">
        <v>82.91</v>
      </c>
      <c r="G90" s="7">
        <v>81.62</v>
      </c>
      <c r="H90" s="7">
        <v>81.850570460755492</v>
      </c>
    </row>
    <row r="91" spans="1:8" x14ac:dyDescent="0.3">
      <c r="B91" s="68" t="s">
        <v>358</v>
      </c>
      <c r="D91" s="7"/>
      <c r="E91" s="7"/>
      <c r="F91" s="7"/>
      <c r="G91" s="7"/>
      <c r="H91" s="7"/>
    </row>
    <row r="92" spans="1:8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302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303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159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168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301</v>
      </c>
    </row>
    <row r="182" spans="2:8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2022-06-11T17:22:18Z</dcterms:modified>
</cp:coreProperties>
</file>