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i\rendiconti\Regioni\"/>
    </mc:Choice>
  </mc:AlternateContent>
  <bookViews>
    <workbookView xWindow="240" yWindow="48" windowWidth="20112" windowHeight="7992" firstSheet="5" activeTab="9"/>
  </bookViews>
  <sheets>
    <sheet name="Entrate_Uscite" sheetId="2" r:id="rId1"/>
    <sheet name="Tav_Entrate" sheetId="7" r:id="rId2"/>
    <sheet name="Tav_Uscite" sheetId="8" r:id="rId3"/>
    <sheet name="Tav_Saldi" sheetId="9" r:id="rId4"/>
    <sheet name="Risultato_amministrazione" sheetId="1" r:id="rId5"/>
    <sheet name="Conto_economico" sheetId="6" r:id="rId6"/>
    <sheet name="Tav_contoeconomico" sheetId="10" r:id="rId7"/>
    <sheet name="Stato_patrimoniale" sheetId="5" r:id="rId8"/>
    <sheet name="Piano_indicatori" sheetId="4" r:id="rId9"/>
    <sheet name="Tav_indicatori" sheetId="12" r:id="rId10"/>
    <sheet name="Popolazione" sheetId="13" r:id="rId11"/>
  </sheets>
  <calcPr calcId="152511"/>
</workbook>
</file>

<file path=xl/calcChain.xml><?xml version="1.0" encoding="utf-8"?>
<calcChain xmlns="http://schemas.openxmlformats.org/spreadsheetml/2006/main">
  <c r="H9" i="12" l="1"/>
  <c r="H8" i="12"/>
  <c r="H7" i="12"/>
  <c r="H6" i="12"/>
  <c r="H5" i="12"/>
  <c r="H4" i="12"/>
  <c r="H3" i="12"/>
  <c r="H2" i="12"/>
  <c r="H6" i="9"/>
  <c r="F6" i="9"/>
  <c r="E6" i="9"/>
  <c r="D6" i="9"/>
  <c r="C6" i="9"/>
  <c r="B6" i="9"/>
  <c r="H5" i="9"/>
  <c r="F5" i="9"/>
  <c r="E5" i="9"/>
  <c r="G5" i="9" s="1"/>
  <c r="D5" i="9"/>
  <c r="C5" i="9"/>
  <c r="B5" i="9"/>
  <c r="H3" i="9"/>
  <c r="F3" i="9"/>
  <c r="G3" i="9" s="1"/>
  <c r="E3" i="9"/>
  <c r="D3" i="9"/>
  <c r="C3" i="9"/>
  <c r="B3" i="9"/>
  <c r="H2" i="9"/>
  <c r="F2" i="9"/>
  <c r="E2" i="9"/>
  <c r="G2" i="9" s="1"/>
  <c r="D2" i="9"/>
  <c r="C2" i="9"/>
  <c r="B2" i="9"/>
  <c r="G6" i="9"/>
  <c r="G4" i="9"/>
  <c r="E4" i="9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" i="8"/>
  <c r="H2" i="8"/>
  <c r="E29" i="8"/>
  <c r="E28" i="8"/>
  <c r="E26" i="8"/>
  <c r="E25" i="8"/>
  <c r="E24" i="8"/>
  <c r="E23" i="8"/>
  <c r="E22" i="8"/>
  <c r="E19" i="8"/>
  <c r="E18" i="8"/>
  <c r="E17" i="8"/>
  <c r="E16" i="8"/>
  <c r="E14" i="8"/>
  <c r="E13" i="8"/>
  <c r="E12" i="8"/>
  <c r="E11" i="8"/>
  <c r="E15" i="8" s="1"/>
  <c r="E9" i="8"/>
  <c r="E8" i="8"/>
  <c r="E7" i="8"/>
  <c r="E6" i="8"/>
  <c r="E5" i="8"/>
  <c r="E4" i="8"/>
  <c r="E3" i="8"/>
  <c r="E2" i="8"/>
  <c r="E10" i="8" s="1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  <c r="E19" i="7"/>
  <c r="E18" i="7"/>
  <c r="E17" i="7"/>
  <c r="E14" i="7"/>
  <c r="E13" i="7"/>
  <c r="E12" i="7"/>
  <c r="E15" i="7" s="1"/>
  <c r="E10" i="7"/>
  <c r="E9" i="7"/>
  <c r="E8" i="7"/>
  <c r="E7" i="7"/>
  <c r="E6" i="7"/>
  <c r="E4" i="7"/>
  <c r="E3" i="7"/>
  <c r="E2" i="7"/>
  <c r="O63" i="2"/>
  <c r="L63" i="2"/>
  <c r="I63" i="2"/>
  <c r="F63" i="2"/>
  <c r="C63" i="2"/>
  <c r="O62" i="2"/>
  <c r="L62" i="2"/>
  <c r="I62" i="2"/>
  <c r="F62" i="2"/>
  <c r="C62" i="2"/>
  <c r="O61" i="2"/>
  <c r="N61" i="2"/>
  <c r="L61" i="2"/>
  <c r="K61" i="2"/>
  <c r="I61" i="2"/>
  <c r="H61" i="2"/>
  <c r="F61" i="2"/>
  <c r="E61" i="2"/>
  <c r="C61" i="2"/>
  <c r="B61" i="2"/>
  <c r="O60" i="2"/>
  <c r="R60" i="2" s="1"/>
  <c r="N60" i="2"/>
  <c r="Q60" i="2" s="1"/>
  <c r="L60" i="2"/>
  <c r="K60" i="2"/>
  <c r="I60" i="2"/>
  <c r="H60" i="2"/>
  <c r="F60" i="2"/>
  <c r="E60" i="2"/>
  <c r="C60" i="2"/>
  <c r="B60" i="2"/>
  <c r="O59" i="2"/>
  <c r="N59" i="2"/>
  <c r="L59" i="2"/>
  <c r="R59" i="2" s="1"/>
  <c r="K59" i="2"/>
  <c r="Q59" i="2" s="1"/>
  <c r="I59" i="2"/>
  <c r="H59" i="2"/>
  <c r="F59" i="2"/>
  <c r="E59" i="2"/>
  <c r="C59" i="2"/>
  <c r="B59" i="2"/>
  <c r="O58" i="2"/>
  <c r="R58" i="2" s="1"/>
  <c r="N58" i="2"/>
  <c r="Q58" i="2" s="1"/>
  <c r="L58" i="2"/>
  <c r="K58" i="2"/>
  <c r="I58" i="2"/>
  <c r="H58" i="2"/>
  <c r="F58" i="2"/>
  <c r="E58" i="2"/>
  <c r="C58" i="2"/>
  <c r="B58" i="2"/>
  <c r="N55" i="2"/>
  <c r="O54" i="2"/>
  <c r="N54" i="2"/>
  <c r="O53" i="2"/>
  <c r="N53" i="2"/>
  <c r="O52" i="2"/>
  <c r="N52" i="2"/>
  <c r="O51" i="2"/>
  <c r="N51" i="2"/>
  <c r="O50" i="2"/>
  <c r="N50" i="2"/>
  <c r="O16" i="2"/>
  <c r="N16" i="2"/>
  <c r="O15" i="2"/>
  <c r="R15" i="2" s="1"/>
  <c r="N15" i="2"/>
  <c r="O14" i="2"/>
  <c r="O20" i="2" s="1"/>
  <c r="N14" i="2"/>
  <c r="N20" i="2" s="1"/>
  <c r="R55" i="2"/>
  <c r="Q55" i="2"/>
  <c r="R54" i="2"/>
  <c r="Q54" i="2"/>
  <c r="R53" i="2"/>
  <c r="Q53" i="2"/>
  <c r="R52" i="2"/>
  <c r="Q52" i="2"/>
  <c r="R51" i="2"/>
  <c r="Q51" i="2"/>
  <c r="R50" i="2"/>
  <c r="Q50" i="2"/>
  <c r="R49" i="2"/>
  <c r="Q49" i="2"/>
  <c r="R48" i="2"/>
  <c r="Q48" i="2"/>
  <c r="R47" i="2"/>
  <c r="Q47" i="2"/>
  <c r="R46" i="2"/>
  <c r="Q46" i="2"/>
  <c r="R45" i="2"/>
  <c r="Q45" i="2"/>
  <c r="R44" i="2"/>
  <c r="Q44" i="2"/>
  <c r="R43" i="2"/>
  <c r="Q43" i="2"/>
  <c r="R42" i="2"/>
  <c r="Q42" i="2"/>
  <c r="R41" i="2"/>
  <c r="Q41" i="2"/>
  <c r="R40" i="2"/>
  <c r="Q40" i="2"/>
  <c r="R39" i="2"/>
  <c r="Q39" i="2"/>
  <c r="R38" i="2"/>
  <c r="Q38" i="2"/>
  <c r="R37" i="2"/>
  <c r="Q37" i="2"/>
  <c r="R36" i="2"/>
  <c r="Q36" i="2"/>
  <c r="R35" i="2"/>
  <c r="Q35" i="2"/>
  <c r="R34" i="2"/>
  <c r="Q34" i="2"/>
  <c r="R33" i="2"/>
  <c r="Q33" i="2"/>
  <c r="R32" i="2"/>
  <c r="Q32" i="2"/>
  <c r="R31" i="2"/>
  <c r="Q31" i="2"/>
  <c r="R30" i="2"/>
  <c r="Q30" i="2"/>
  <c r="R29" i="2"/>
  <c r="Q29" i="2"/>
  <c r="R28" i="2"/>
  <c r="Q28" i="2"/>
  <c r="R27" i="2"/>
  <c r="Q27" i="2"/>
  <c r="R26" i="2"/>
  <c r="Q26" i="2"/>
  <c r="R25" i="2"/>
  <c r="Q25" i="2"/>
  <c r="R24" i="2"/>
  <c r="Q24" i="2"/>
  <c r="R23" i="2"/>
  <c r="Q23" i="2"/>
  <c r="R19" i="2"/>
  <c r="Q19" i="2"/>
  <c r="R18" i="2"/>
  <c r="Q18" i="2"/>
  <c r="R17" i="2"/>
  <c r="Q17" i="2"/>
  <c r="R16" i="2"/>
  <c r="Q16" i="2"/>
  <c r="Q15" i="2"/>
  <c r="R14" i="2"/>
  <c r="Q14" i="2"/>
  <c r="R13" i="2"/>
  <c r="Q13" i="2"/>
  <c r="R12" i="2"/>
  <c r="Q12" i="2"/>
  <c r="R11" i="2"/>
  <c r="Q11" i="2"/>
  <c r="R10" i="2"/>
  <c r="Q10" i="2"/>
  <c r="R9" i="2"/>
  <c r="Q9" i="2"/>
  <c r="R8" i="2"/>
  <c r="Q8" i="2"/>
  <c r="R7" i="2"/>
  <c r="Q7" i="2"/>
  <c r="R6" i="2"/>
  <c r="Q6" i="2"/>
  <c r="R5" i="2"/>
  <c r="Q5" i="2"/>
  <c r="R4" i="2"/>
  <c r="Q4" i="2"/>
  <c r="R3" i="2"/>
  <c r="Q3" i="2"/>
  <c r="E27" i="8" l="1"/>
  <c r="E20" i="8"/>
  <c r="E30" i="8"/>
  <c r="E31" i="8" s="1"/>
  <c r="E21" i="8"/>
  <c r="E5" i="7"/>
  <c r="E11" i="7"/>
  <c r="E20" i="7"/>
  <c r="E21" i="7" s="1"/>
  <c r="E16" i="7"/>
  <c r="O21" i="2"/>
  <c r="R21" i="2" s="1"/>
  <c r="R20" i="2"/>
  <c r="N21" i="2"/>
  <c r="Q21" i="2" s="1"/>
  <c r="Q20" i="2"/>
  <c r="M55" i="2" l="1"/>
  <c r="K55" i="2"/>
  <c r="L54" i="2"/>
  <c r="K54" i="2"/>
  <c r="M54" i="2" s="1"/>
  <c r="L53" i="2"/>
  <c r="K53" i="2"/>
  <c r="M53" i="2" s="1"/>
  <c r="L52" i="2"/>
  <c r="K52" i="2"/>
  <c r="M52" i="2" s="1"/>
  <c r="L51" i="2"/>
  <c r="M51" i="2" s="1"/>
  <c r="K51" i="2"/>
  <c r="L50" i="2"/>
  <c r="L56" i="2" s="1"/>
  <c r="L57" i="2" s="1"/>
  <c r="K50" i="2"/>
  <c r="M50" i="2" s="1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6" i="2"/>
  <c r="M25" i="2"/>
  <c r="M24" i="2"/>
  <c r="M23" i="2"/>
  <c r="M19" i="2"/>
  <c r="M18" i="2"/>
  <c r="M17" i="2"/>
  <c r="L16" i="2"/>
  <c r="M16" i="2" s="1"/>
  <c r="K16" i="2"/>
  <c r="L15" i="2"/>
  <c r="K15" i="2"/>
  <c r="L14" i="2"/>
  <c r="K14" i="2"/>
  <c r="M13" i="2"/>
  <c r="M12" i="2"/>
  <c r="M11" i="2"/>
  <c r="M10" i="2"/>
  <c r="M9" i="2"/>
  <c r="M8" i="2"/>
  <c r="M7" i="2"/>
  <c r="M6" i="2"/>
  <c r="M5" i="2"/>
  <c r="M4" i="2"/>
  <c r="M3" i="2"/>
  <c r="E28" i="5"/>
  <c r="E29" i="5" s="1"/>
  <c r="E27" i="5"/>
  <c r="E15" i="5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2" i="10"/>
  <c r="E14" i="10"/>
  <c r="E12" i="10"/>
  <c r="E11" i="10"/>
  <c r="E10" i="10"/>
  <c r="E8" i="10"/>
  <c r="E7" i="10"/>
  <c r="E6" i="10"/>
  <c r="E5" i="10"/>
  <c r="E4" i="10"/>
  <c r="E3" i="10"/>
  <c r="E2" i="10"/>
  <c r="E9" i="10" s="1"/>
  <c r="E13" i="10" s="1"/>
  <c r="E15" i="10" s="1"/>
  <c r="H27" i="6"/>
  <c r="H26" i="6"/>
  <c r="H25" i="6"/>
  <c r="H24" i="6"/>
  <c r="H23" i="6"/>
  <c r="H22" i="6"/>
  <c r="H20" i="6"/>
  <c r="H19" i="6"/>
  <c r="H18" i="6"/>
  <c r="H17" i="6"/>
  <c r="H16" i="6"/>
  <c r="H15" i="6"/>
  <c r="H14" i="6"/>
  <c r="H13" i="6"/>
  <c r="H12" i="6"/>
  <c r="H11" i="6"/>
  <c r="H9" i="6"/>
  <c r="H8" i="6"/>
  <c r="H7" i="6"/>
  <c r="H6" i="6"/>
  <c r="H5" i="6"/>
  <c r="H4" i="6"/>
  <c r="H3" i="6"/>
  <c r="H2" i="6"/>
  <c r="F21" i="6"/>
  <c r="F10" i="6"/>
  <c r="F28" i="6" s="1"/>
  <c r="E52" i="1"/>
  <c r="E24" i="1"/>
  <c r="E20" i="1"/>
  <c r="E14" i="1"/>
  <c r="E7" i="1"/>
  <c r="E22" i="1" s="1"/>
  <c r="F3" i="13"/>
  <c r="C2" i="13"/>
  <c r="M14" i="2" l="1"/>
  <c r="K20" i="2"/>
  <c r="K56" i="2"/>
  <c r="M15" i="2"/>
  <c r="L20" i="2"/>
  <c r="L21" i="2" s="1"/>
  <c r="G9" i="12"/>
  <c r="G8" i="12"/>
  <c r="G7" i="12"/>
  <c r="G6" i="12"/>
  <c r="G5" i="12"/>
  <c r="G4" i="12"/>
  <c r="G3" i="12"/>
  <c r="G2" i="12"/>
  <c r="D26" i="8"/>
  <c r="D25" i="8"/>
  <c r="D24" i="8"/>
  <c r="D23" i="8"/>
  <c r="D22" i="8"/>
  <c r="D19" i="8"/>
  <c r="D18" i="8"/>
  <c r="D17" i="8"/>
  <c r="D16" i="8"/>
  <c r="D14" i="8"/>
  <c r="D13" i="8"/>
  <c r="D12" i="8"/>
  <c r="D11" i="8"/>
  <c r="D9" i="8"/>
  <c r="D8" i="8"/>
  <c r="D7" i="8"/>
  <c r="D6" i="8"/>
  <c r="D5" i="8"/>
  <c r="D4" i="8"/>
  <c r="D3" i="8"/>
  <c r="D2" i="8"/>
  <c r="D19" i="7"/>
  <c r="D18" i="7"/>
  <c r="D17" i="7"/>
  <c r="D14" i="7"/>
  <c r="D13" i="7"/>
  <c r="D12" i="7"/>
  <c r="D10" i="7"/>
  <c r="D9" i="7"/>
  <c r="D8" i="7"/>
  <c r="D7" i="7"/>
  <c r="D6" i="7"/>
  <c r="D4" i="7"/>
  <c r="D3" i="7"/>
  <c r="D2" i="7"/>
  <c r="M56" i="2" l="1"/>
  <c r="K57" i="2"/>
  <c r="M57" i="2" s="1"/>
  <c r="M20" i="2"/>
  <c r="K21" i="2"/>
  <c r="D27" i="8"/>
  <c r="D10" i="8"/>
  <c r="D20" i="8"/>
  <c r="D15" i="8"/>
  <c r="D5" i="7"/>
  <c r="D15" i="7"/>
  <c r="D11" i="7"/>
  <c r="M21" i="2" l="1"/>
  <c r="D16" i="7"/>
  <c r="D21" i="8"/>
  <c r="D20" i="7"/>
  <c r="D21" i="7" l="1"/>
  <c r="H55" i="2"/>
  <c r="I54" i="2"/>
  <c r="H54" i="2"/>
  <c r="J54" i="2" s="1"/>
  <c r="J53" i="2"/>
  <c r="I53" i="2"/>
  <c r="H53" i="2"/>
  <c r="I52" i="2"/>
  <c r="H52" i="2"/>
  <c r="I51" i="2"/>
  <c r="H51" i="2"/>
  <c r="I50" i="2"/>
  <c r="H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6" i="2"/>
  <c r="J25" i="2"/>
  <c r="J24" i="2"/>
  <c r="J23" i="2"/>
  <c r="J19" i="2"/>
  <c r="J18" i="2"/>
  <c r="J17" i="2"/>
  <c r="I16" i="2"/>
  <c r="H16" i="2"/>
  <c r="I15" i="2"/>
  <c r="H15" i="2"/>
  <c r="I14" i="2"/>
  <c r="H14" i="2"/>
  <c r="J13" i="2"/>
  <c r="J12" i="2"/>
  <c r="J11" i="2"/>
  <c r="J10" i="2"/>
  <c r="J9" i="2"/>
  <c r="J8" i="2"/>
  <c r="J7" i="2"/>
  <c r="J6" i="2"/>
  <c r="J5" i="2"/>
  <c r="J4" i="2"/>
  <c r="J3" i="2"/>
  <c r="F28" i="5"/>
  <c r="F27" i="5"/>
  <c r="F15" i="5"/>
  <c r="F14" i="10"/>
  <c r="F12" i="10"/>
  <c r="F11" i="10"/>
  <c r="F10" i="10"/>
  <c r="F8" i="10"/>
  <c r="F7" i="10"/>
  <c r="F6" i="10"/>
  <c r="F4" i="10"/>
  <c r="F3" i="10"/>
  <c r="G21" i="6"/>
  <c r="G10" i="6"/>
  <c r="F52" i="1"/>
  <c r="F24" i="1"/>
  <c r="F20" i="1"/>
  <c r="F14" i="1"/>
  <c r="F7" i="1"/>
  <c r="F4" i="13"/>
  <c r="C3" i="13"/>
  <c r="B52" i="1"/>
  <c r="C52" i="1"/>
  <c r="D52" i="1"/>
  <c r="J14" i="2" l="1"/>
  <c r="F5" i="10"/>
  <c r="H21" i="6"/>
  <c r="F2" i="10"/>
  <c r="H10" i="6"/>
  <c r="H56" i="2"/>
  <c r="J52" i="2"/>
  <c r="J55" i="2"/>
  <c r="D29" i="8"/>
  <c r="I56" i="2"/>
  <c r="J15" i="2"/>
  <c r="J16" i="2"/>
  <c r="D4" i="9"/>
  <c r="J50" i="2"/>
  <c r="D28" i="8"/>
  <c r="I20" i="2"/>
  <c r="H20" i="2"/>
  <c r="J51" i="2"/>
  <c r="F29" i="5"/>
  <c r="G28" i="6"/>
  <c r="H28" i="6" s="1"/>
  <c r="F22" i="1"/>
  <c r="B24" i="1"/>
  <c r="C24" i="1"/>
  <c r="D24" i="1"/>
  <c r="F9" i="10" l="1"/>
  <c r="F13" i="10" s="1"/>
  <c r="J56" i="2"/>
  <c r="H57" i="2"/>
  <c r="D30" i="8"/>
  <c r="I21" i="2"/>
  <c r="I57" i="2"/>
  <c r="H21" i="2"/>
  <c r="J20" i="2"/>
  <c r="F8" i="13"/>
  <c r="F7" i="13"/>
  <c r="C7" i="13"/>
  <c r="F6" i="13"/>
  <c r="C6" i="13"/>
  <c r="F5" i="13"/>
  <c r="C5" i="13"/>
  <c r="C4" i="13"/>
  <c r="J57" i="2" l="1"/>
  <c r="D31" i="8"/>
  <c r="F15" i="10"/>
  <c r="J21" i="2"/>
  <c r="E55" i="2"/>
  <c r="F54" i="2"/>
  <c r="E54" i="2"/>
  <c r="F53" i="2"/>
  <c r="E53" i="2"/>
  <c r="F52" i="2"/>
  <c r="E52" i="2"/>
  <c r="F51" i="2"/>
  <c r="E51" i="2"/>
  <c r="F50" i="2"/>
  <c r="E50" i="2"/>
  <c r="F16" i="2"/>
  <c r="E16" i="2"/>
  <c r="F15" i="2"/>
  <c r="E15" i="2"/>
  <c r="F14" i="2"/>
  <c r="E14" i="2"/>
  <c r="B55" i="2"/>
  <c r="C54" i="2"/>
  <c r="B54" i="2"/>
  <c r="C53" i="2"/>
  <c r="B53" i="2"/>
  <c r="C52" i="2"/>
  <c r="B52" i="2"/>
  <c r="C51" i="2"/>
  <c r="B51" i="2"/>
  <c r="C50" i="2"/>
  <c r="B50" i="2"/>
  <c r="C16" i="2"/>
  <c r="B16" i="2"/>
  <c r="C15" i="2"/>
  <c r="B15" i="2"/>
  <c r="C14" i="2"/>
  <c r="B14" i="2"/>
  <c r="E20" i="2" l="1"/>
  <c r="E21" i="2" s="1"/>
  <c r="B20" i="2"/>
  <c r="B21" i="2" s="1"/>
  <c r="C20" i="2"/>
  <c r="C21" i="2" s="1"/>
  <c r="F20" i="2"/>
  <c r="F21" i="2" s="1"/>
  <c r="B27" i="5"/>
  <c r="C27" i="5"/>
  <c r="D27" i="5"/>
  <c r="B15" i="5" l="1"/>
  <c r="C15" i="5"/>
  <c r="D15" i="5"/>
  <c r="C7" i="1" l="1"/>
  <c r="B28" i="5"/>
  <c r="B7" i="1"/>
  <c r="D7" i="1"/>
  <c r="C10" i="6"/>
  <c r="C21" i="6"/>
  <c r="F56" i="2"/>
  <c r="F57" i="2" s="1"/>
  <c r="E56" i="2"/>
  <c r="E57" i="2" s="1"/>
  <c r="C28" i="6" l="1"/>
  <c r="D21" i="6" l="1"/>
  <c r="E21" i="6"/>
  <c r="E10" i="6"/>
  <c r="D10" i="6"/>
  <c r="C20" i="1" l="1"/>
  <c r="B20" i="1"/>
  <c r="D20" i="1"/>
  <c r="B14" i="1"/>
  <c r="C14" i="1"/>
  <c r="D14" i="1"/>
  <c r="D28" i="5" l="1"/>
  <c r="C28" i="5"/>
  <c r="D28" i="6"/>
  <c r="E28" i="6"/>
  <c r="D29" i="5" l="1"/>
  <c r="B22" i="1"/>
  <c r="C22" i="1"/>
  <c r="D22" i="1"/>
  <c r="B6" i="10" l="1"/>
  <c r="C6" i="10"/>
  <c r="D6" i="10"/>
  <c r="B7" i="10"/>
  <c r="C7" i="10"/>
  <c r="D7" i="10"/>
  <c r="B8" i="10"/>
  <c r="C8" i="10"/>
  <c r="D8" i="10"/>
  <c r="B3" i="10"/>
  <c r="C3" i="10"/>
  <c r="D3" i="10"/>
  <c r="B4" i="10"/>
  <c r="C4" i="10"/>
  <c r="D4" i="10"/>
  <c r="I6" i="12" l="1"/>
  <c r="F2" i="12"/>
  <c r="I2" i="12"/>
  <c r="F3" i="12"/>
  <c r="I3" i="12"/>
  <c r="F4" i="12"/>
  <c r="I4" i="12"/>
  <c r="F5" i="12"/>
  <c r="I5" i="12"/>
  <c r="F6" i="12"/>
  <c r="F7" i="12"/>
  <c r="I7" i="12"/>
  <c r="F8" i="12"/>
  <c r="I8" i="12"/>
  <c r="F9" i="12"/>
  <c r="I9" i="12"/>
  <c r="E9" i="12"/>
  <c r="E8" i="12"/>
  <c r="E7" i="12"/>
  <c r="E6" i="12"/>
  <c r="E5" i="12"/>
  <c r="E4" i="12"/>
  <c r="E3" i="12"/>
  <c r="E2" i="12"/>
  <c r="B10" i="10"/>
  <c r="C10" i="10"/>
  <c r="D10" i="10"/>
  <c r="B11" i="10"/>
  <c r="C11" i="10"/>
  <c r="D11" i="10"/>
  <c r="B12" i="10"/>
  <c r="C12" i="10"/>
  <c r="D12" i="10"/>
  <c r="B14" i="10"/>
  <c r="C14" i="10"/>
  <c r="D14" i="10"/>
  <c r="C4" i="9" l="1"/>
  <c r="B4" i="9"/>
  <c r="I2" i="8"/>
  <c r="I3" i="8"/>
  <c r="I4" i="8"/>
  <c r="I5" i="8"/>
  <c r="I6" i="8"/>
  <c r="I7" i="8"/>
  <c r="I8" i="8"/>
  <c r="I9" i="8"/>
  <c r="I11" i="8"/>
  <c r="I12" i="8"/>
  <c r="I13" i="8"/>
  <c r="I14" i="8"/>
  <c r="I16" i="8"/>
  <c r="I17" i="8"/>
  <c r="I18" i="8"/>
  <c r="I19" i="8"/>
  <c r="I22" i="8"/>
  <c r="I23" i="8"/>
  <c r="I24" i="8"/>
  <c r="I25" i="8"/>
  <c r="I26" i="8"/>
  <c r="I29" i="8"/>
  <c r="F26" i="8"/>
  <c r="J26" i="8" s="1"/>
  <c r="F25" i="8"/>
  <c r="J25" i="8" s="1"/>
  <c r="F24" i="8"/>
  <c r="F23" i="8"/>
  <c r="F22" i="8"/>
  <c r="F19" i="8"/>
  <c r="J19" i="8" s="1"/>
  <c r="F18" i="8"/>
  <c r="F17" i="8"/>
  <c r="J17" i="8" s="1"/>
  <c r="F16" i="8"/>
  <c r="F14" i="8"/>
  <c r="F13" i="8"/>
  <c r="F12" i="8"/>
  <c r="F11" i="8"/>
  <c r="F9" i="8"/>
  <c r="F8" i="8"/>
  <c r="F7" i="8"/>
  <c r="J7" i="8" s="1"/>
  <c r="F6" i="8"/>
  <c r="F5" i="8"/>
  <c r="F4" i="8"/>
  <c r="F3" i="8"/>
  <c r="F2" i="8"/>
  <c r="C29" i="8"/>
  <c r="C28" i="8"/>
  <c r="C26" i="8"/>
  <c r="C25" i="8"/>
  <c r="C24" i="8"/>
  <c r="C23" i="8"/>
  <c r="C22" i="8"/>
  <c r="C19" i="8"/>
  <c r="C18" i="8"/>
  <c r="C17" i="8"/>
  <c r="C16" i="8"/>
  <c r="C14" i="8"/>
  <c r="C13" i="8"/>
  <c r="C12" i="8"/>
  <c r="C11" i="8"/>
  <c r="C9" i="8"/>
  <c r="C8" i="8"/>
  <c r="C7" i="8"/>
  <c r="C6" i="8"/>
  <c r="C5" i="8"/>
  <c r="C4" i="8"/>
  <c r="C3" i="8"/>
  <c r="C2" i="8"/>
  <c r="B12" i="8"/>
  <c r="B13" i="8"/>
  <c r="B14" i="8"/>
  <c r="B29" i="8"/>
  <c r="B28" i="8"/>
  <c r="B23" i="8"/>
  <c r="B24" i="8"/>
  <c r="B25" i="8"/>
  <c r="B26" i="8"/>
  <c r="B22" i="8"/>
  <c r="B17" i="8"/>
  <c r="B18" i="8"/>
  <c r="B19" i="8"/>
  <c r="B16" i="8"/>
  <c r="B11" i="8"/>
  <c r="B3" i="8"/>
  <c r="B4" i="8"/>
  <c r="B5" i="8"/>
  <c r="B6" i="8"/>
  <c r="B7" i="8"/>
  <c r="B8" i="8"/>
  <c r="B9" i="8"/>
  <c r="B2" i="8"/>
  <c r="I2" i="7"/>
  <c r="I3" i="7"/>
  <c r="I4" i="7"/>
  <c r="I6" i="7"/>
  <c r="I7" i="7"/>
  <c r="I8" i="7"/>
  <c r="I9" i="7"/>
  <c r="I10" i="7"/>
  <c r="I12" i="7"/>
  <c r="I13" i="7"/>
  <c r="I14" i="7"/>
  <c r="I17" i="7"/>
  <c r="I18" i="7"/>
  <c r="I19" i="7"/>
  <c r="F19" i="7"/>
  <c r="F18" i="7"/>
  <c r="F17" i="7"/>
  <c r="F14" i="7"/>
  <c r="F13" i="7"/>
  <c r="F12" i="7"/>
  <c r="F10" i="7"/>
  <c r="F9" i="7"/>
  <c r="F8" i="7"/>
  <c r="F7" i="7"/>
  <c r="F6" i="7"/>
  <c r="F4" i="7"/>
  <c r="F3" i="7"/>
  <c r="F2" i="7"/>
  <c r="C19" i="7"/>
  <c r="C18" i="7"/>
  <c r="C17" i="7"/>
  <c r="C14" i="7"/>
  <c r="C13" i="7"/>
  <c r="C12" i="7"/>
  <c r="C10" i="7"/>
  <c r="C9" i="7"/>
  <c r="C8" i="7"/>
  <c r="C7" i="7"/>
  <c r="C6" i="7"/>
  <c r="C4" i="7"/>
  <c r="C3" i="7"/>
  <c r="C2" i="7"/>
  <c r="B18" i="7"/>
  <c r="B19" i="7"/>
  <c r="B17" i="7"/>
  <c r="B13" i="7"/>
  <c r="B14" i="7"/>
  <c r="B12" i="7"/>
  <c r="B7" i="7"/>
  <c r="B8" i="7"/>
  <c r="B9" i="7"/>
  <c r="B10" i="7"/>
  <c r="B6" i="7"/>
  <c r="B3" i="7"/>
  <c r="B4" i="7"/>
  <c r="B2" i="7"/>
  <c r="J5" i="8" l="1"/>
  <c r="J9" i="8"/>
  <c r="J13" i="8"/>
  <c r="J8" i="7"/>
  <c r="J13" i="7"/>
  <c r="J6" i="7"/>
  <c r="J18" i="8"/>
  <c r="J6" i="8"/>
  <c r="J22" i="8"/>
  <c r="I20" i="8"/>
  <c r="J10" i="7"/>
  <c r="J9" i="7"/>
  <c r="J19" i="7"/>
  <c r="I11" i="7"/>
  <c r="F15" i="8"/>
  <c r="J23" i="8"/>
  <c r="B5" i="7"/>
  <c r="J4" i="8"/>
  <c r="J8" i="8"/>
  <c r="J24" i="8"/>
  <c r="I15" i="7"/>
  <c r="J14" i="7"/>
  <c r="B11" i="7"/>
  <c r="J4" i="7"/>
  <c r="B27" i="8"/>
  <c r="B15" i="7"/>
  <c r="F27" i="8"/>
  <c r="I27" i="8"/>
  <c r="I15" i="8"/>
  <c r="C27" i="8"/>
  <c r="I10" i="8"/>
  <c r="F10" i="8"/>
  <c r="F20" i="8"/>
  <c r="C10" i="8"/>
  <c r="C15" i="8"/>
  <c r="C20" i="8"/>
  <c r="J14" i="8"/>
  <c r="J3" i="8"/>
  <c r="J12" i="8"/>
  <c r="B20" i="8"/>
  <c r="B15" i="8"/>
  <c r="B10" i="8"/>
  <c r="J2" i="8"/>
  <c r="J11" i="8"/>
  <c r="J16" i="8"/>
  <c r="J2" i="7"/>
  <c r="I5" i="7"/>
  <c r="J17" i="7"/>
  <c r="C15" i="7"/>
  <c r="C11" i="7"/>
  <c r="J7" i="7"/>
  <c r="J12" i="7"/>
  <c r="J18" i="7"/>
  <c r="F11" i="7"/>
  <c r="F5" i="7"/>
  <c r="F15" i="7"/>
  <c r="J3" i="7"/>
  <c r="C5" i="7"/>
  <c r="F21" i="8" l="1"/>
  <c r="B21" i="8"/>
  <c r="C21" i="8"/>
  <c r="I21" i="8"/>
  <c r="C16" i="7"/>
  <c r="I16" i="7"/>
  <c r="F16" i="7"/>
  <c r="B16" i="7"/>
  <c r="B20" i="7"/>
  <c r="B21" i="7" s="1"/>
  <c r="I20" i="7"/>
  <c r="I21" i="7" s="1"/>
  <c r="J11" i="7"/>
  <c r="J20" i="8"/>
  <c r="J15" i="7"/>
  <c r="C30" i="8"/>
  <c r="C31" i="8" s="1"/>
  <c r="J27" i="8"/>
  <c r="B30" i="8"/>
  <c r="B31" i="8" s="1"/>
  <c r="J15" i="8"/>
  <c r="J10" i="8"/>
  <c r="C20" i="7"/>
  <c r="C21" i="7" s="1"/>
  <c r="F20" i="7"/>
  <c r="J5" i="7"/>
  <c r="F21" i="7" l="1"/>
  <c r="J21" i="8"/>
  <c r="J16" i="7"/>
  <c r="G2" i="7"/>
  <c r="G8" i="7"/>
  <c r="G17" i="7"/>
  <c r="G12" i="7"/>
  <c r="G9" i="7"/>
  <c r="G4" i="7"/>
  <c r="J20" i="7"/>
  <c r="I28" i="8"/>
  <c r="I30" i="8" s="1"/>
  <c r="I31" i="8" s="1"/>
  <c r="G11" i="7" l="1"/>
  <c r="G14" i="7"/>
  <c r="G7" i="7"/>
  <c r="J21" i="7"/>
  <c r="G6" i="7"/>
  <c r="G3" i="7"/>
  <c r="G10" i="7"/>
  <c r="G21" i="7"/>
  <c r="G5" i="7"/>
  <c r="G13" i="7"/>
  <c r="G15" i="7"/>
  <c r="G18" i="7"/>
  <c r="G16" i="7"/>
  <c r="C5" i="10"/>
  <c r="D5" i="10"/>
  <c r="B5" i="10"/>
  <c r="C2" i="10"/>
  <c r="D2" i="10"/>
  <c r="B2" i="10"/>
  <c r="C9" i="10" l="1"/>
  <c r="C13" i="10" s="1"/>
  <c r="C15" i="10" s="1"/>
  <c r="B9" i="10"/>
  <c r="B13" i="10" s="1"/>
  <c r="B15" i="10" s="1"/>
  <c r="D9" i="10"/>
  <c r="D13" i="10" l="1"/>
  <c r="D15" i="10" l="1"/>
  <c r="P49" i="2" l="1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6" i="2"/>
  <c r="P25" i="2"/>
  <c r="P24" i="2"/>
  <c r="P23" i="2"/>
  <c r="P19" i="2"/>
  <c r="P18" i="2"/>
  <c r="P17" i="2"/>
  <c r="P13" i="2"/>
  <c r="P12" i="2"/>
  <c r="P11" i="2"/>
  <c r="P10" i="2"/>
  <c r="P9" i="2"/>
  <c r="P8" i="2"/>
  <c r="P7" i="2"/>
  <c r="P6" i="2"/>
  <c r="P5" i="2"/>
  <c r="P4" i="2"/>
  <c r="P3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6" i="2"/>
  <c r="G25" i="2"/>
  <c r="G24" i="2"/>
  <c r="G23" i="2"/>
  <c r="G19" i="2"/>
  <c r="G18" i="2"/>
  <c r="G17" i="2"/>
  <c r="G13" i="2"/>
  <c r="G11" i="2"/>
  <c r="G10" i="2"/>
  <c r="G9" i="2"/>
  <c r="G8" i="2"/>
  <c r="G7" i="2"/>
  <c r="G6" i="2"/>
  <c r="G5" i="2"/>
  <c r="G4" i="2"/>
  <c r="G3" i="2"/>
  <c r="D24" i="2"/>
  <c r="D25" i="2"/>
  <c r="D26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23" i="2"/>
  <c r="D4" i="2"/>
  <c r="D5" i="2"/>
  <c r="D6" i="2"/>
  <c r="D7" i="2"/>
  <c r="D8" i="2"/>
  <c r="D9" i="2"/>
  <c r="D10" i="2"/>
  <c r="D11" i="2"/>
  <c r="D13" i="2"/>
  <c r="D17" i="2"/>
  <c r="D18" i="2"/>
  <c r="D19" i="2"/>
  <c r="D3" i="2"/>
  <c r="F28" i="8" l="1"/>
  <c r="H4" i="9" l="1"/>
  <c r="F4" i="9"/>
  <c r="P55" i="2"/>
  <c r="F29" i="8"/>
  <c r="J28" i="8"/>
  <c r="P51" i="2"/>
  <c r="P54" i="2"/>
  <c r="P53" i="2"/>
  <c r="P52" i="2"/>
  <c r="P50" i="2"/>
  <c r="P16" i="2"/>
  <c r="P14" i="2"/>
  <c r="P15" i="2"/>
  <c r="O56" i="2"/>
  <c r="R56" i="2" s="1"/>
  <c r="N56" i="2"/>
  <c r="Q56" i="2" s="1"/>
  <c r="O57" i="2" l="1"/>
  <c r="R57" i="2" s="1"/>
  <c r="F30" i="8"/>
  <c r="J29" i="8"/>
  <c r="P21" i="2"/>
  <c r="P20" i="2"/>
  <c r="N57" i="2"/>
  <c r="Q57" i="2" s="1"/>
  <c r="P56" i="2"/>
  <c r="G12" i="2"/>
  <c r="D55" i="2"/>
  <c r="D54" i="2"/>
  <c r="F31" i="8" l="1"/>
  <c r="G13" i="8" s="1"/>
  <c r="P57" i="2"/>
  <c r="J30" i="8"/>
  <c r="G21" i="8"/>
  <c r="G17" i="8"/>
  <c r="G12" i="8"/>
  <c r="G3" i="8"/>
  <c r="G25" i="8"/>
  <c r="G22" i="8"/>
  <c r="G15" i="8"/>
  <c r="G4" i="8"/>
  <c r="G19" i="8"/>
  <c r="G27" i="8"/>
  <c r="J31" i="8"/>
  <c r="G28" i="8"/>
  <c r="G14" i="2"/>
  <c r="G15" i="2"/>
  <c r="G50" i="2"/>
  <c r="G51" i="2"/>
  <c r="G52" i="2"/>
  <c r="G53" i="2"/>
  <c r="G54" i="2"/>
  <c r="G55" i="2"/>
  <c r="D14" i="2"/>
  <c r="D16" i="2"/>
  <c r="D12" i="2"/>
  <c r="D51" i="2"/>
  <c r="D53" i="2"/>
  <c r="D15" i="2"/>
  <c r="D50" i="2"/>
  <c r="D52" i="2"/>
  <c r="C56" i="2"/>
  <c r="C57" i="2" s="1"/>
  <c r="B56" i="2"/>
  <c r="G11" i="8" l="1"/>
  <c r="G9" i="8"/>
  <c r="G8" i="8"/>
  <c r="G2" i="8"/>
  <c r="G16" i="8"/>
  <c r="G10" i="8"/>
  <c r="G5" i="8"/>
  <c r="G31" i="8"/>
  <c r="G20" i="8"/>
  <c r="G6" i="8"/>
  <c r="G14" i="8"/>
  <c r="G26" i="8"/>
  <c r="G18" i="8"/>
  <c r="G7" i="8"/>
  <c r="G24" i="8"/>
  <c r="G23" i="8"/>
  <c r="G20" i="2"/>
  <c r="G56" i="2"/>
  <c r="G16" i="2"/>
  <c r="D21" i="2"/>
  <c r="D20" i="2"/>
  <c r="B57" i="2"/>
  <c r="D57" i="2" s="1"/>
  <c r="D56" i="2"/>
  <c r="G21" i="2" l="1"/>
  <c r="G57" i="2"/>
</calcChain>
</file>

<file path=xl/sharedStrings.xml><?xml version="1.0" encoding="utf-8"?>
<sst xmlns="http://schemas.openxmlformats.org/spreadsheetml/2006/main" count="478" uniqueCount="374">
  <si>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</si>
  <si>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</si>
  <si>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</si>
  <si>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</si>
  <si>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</si>
  <si>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</si>
  <si>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</si>
  <si>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</si>
  <si>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</si>
  <si>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</si>
  <si>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</si>
  <si>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</si>
  <si>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</si>
  <si>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</si>
  <si>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</si>
  <si>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</si>
  <si>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</si>
  <si>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</si>
  <si>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</si>
  <si>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</si>
  <si>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</si>
  <si>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</si>
  <si>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</si>
  <si>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</si>
  <si>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</si>
  <si>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</si>
  <si>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</si>
  <si>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</si>
  <si>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</si>
  <si>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</si>
  <si>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</si>
  <si>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</si>
  <si>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</si>
  <si>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</si>
  <si>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</si>
  <si>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</si>
  <si>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</si>
  <si>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</si>
  <si>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</si>
  <si>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</si>
  <si>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</si>
  <si>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</si>
  <si>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</si>
  <si>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</si>
  <si>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</si>
  <si>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</si>
  <si>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</si>
  <si>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</si>
  <si>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</si>
  <si>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</si>
  <si>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</si>
  <si>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</si>
  <si>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</si>
  <si>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</si>
  <si>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</si>
  <si>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</si>
  <si>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</si>
  <si>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</si>
  <si>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</si>
  <si>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</si>
  <si>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</si>
  <si>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</si>
  <si>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</si>
  <si>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</si>
  <si>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</si>
  <si>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</si>
  <si>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</si>
  <si>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</si>
  <si>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</si>
  <si>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</si>
  <si>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</si>
  <si>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</si>
  <si>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</si>
  <si>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</si>
  <si>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</si>
  <si>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</si>
  <si>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</si>
  <si>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</si>
  <si>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</si>
  <si>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</si>
  <si>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</si>
  <si>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</si>
  <si>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</si>
  <si>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</si>
  <si>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</si>
  <si>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</si>
  <si>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</si>
  <si>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</si>
  <si>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</si>
  <si>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</si>
  <si>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</si>
  <si>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</si>
  <si>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</si>
  <si>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</si>
  <si>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</si>
  <si>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</si>
  <si>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</si>
  <si>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</si>
  <si>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</si>
  <si>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</si>
  <si>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</si>
  <si>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</si>
  <si>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</si>
  <si>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</si>
  <si>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</si>
  <si>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</si>
  <si>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</si>
  <si>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</si>
  <si>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</si>
  <si>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</si>
  <si>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</si>
  <si>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</si>
  <si>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</si>
  <si>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</si>
  <si>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</si>
  <si>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</si>
  <si>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</si>
  <si>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</si>
  <si>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</si>
  <si>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</si>
  <si>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</si>
  <si>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</si>
  <si>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</si>
  <si>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</si>
  <si>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</si>
  <si>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</si>
  <si>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</si>
  <si>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</si>
  <si>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</si>
  <si>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</si>
  <si>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</si>
  <si>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</si>
  <si>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</si>
  <si>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</si>
  <si>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</si>
  <si>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</si>
  <si>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</si>
  <si>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</si>
  <si>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</si>
  <si>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</si>
  <si>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</si>
  <si>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</si>
  <si>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</si>
  <si>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</si>
  <si>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</si>
  <si>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</si>
  <si>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</si>
  <si>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</si>
  <si>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</si>
  <si>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</si>
  <si>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</si>
  <si>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</si>
  <si>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</si>
  <si>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</si>
  <si>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</si>
  <si>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</si>
  <si>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</si>
  <si>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</si>
  <si>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</si>
  <si>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</si>
  <si>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</si>
  <si>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</si>
  <si>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</si>
  <si>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</si>
  <si>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</si>
  <si>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</si>
  <si>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</si>
  <si>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</si>
  <si>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</si>
  <si>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</si>
  <si>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</si>
  <si>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</si>
  <si>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</si>
  <si>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</si>
  <si>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</si>
  <si>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</si>
  <si>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</si>
  <si>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</si>
  <si>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</si>
  <si>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</si>
  <si>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</si>
  <si>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</si>
  <si>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</si>
  <si>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</si>
  <si>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</si>
  <si>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</si>
  <si>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</si>
  <si>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</si>
  <si>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</si>
  <si>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</si>
  <si>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</si>
  <si>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</si>
  <si>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</si>
  <si>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</si>
  <si>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</si>
  <si>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</si>
  <si>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</si>
  <si>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</si>
  <si>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</si>
  <si>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</si>
  <si>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</si>
  <si>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</si>
  <si>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</si>
  <si>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</si>
  <si>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</si>
  <si>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</si>
  <si>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</si>
  <si>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</si>
  <si>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</si>
  <si>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</si>
  <si>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</si>
  <si>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</si>
  <si>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</si>
  <si>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</si>
  <si>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</si>
  <si>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</si>
  <si>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</si>
  <si>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</si>
  <si>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</si>
  <si>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</si>
  <si>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</si>
  <si>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</si>
  <si>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</si>
  <si>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</si>
  <si>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</si>
  <si>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</si>
  <si>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</si>
  <si>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</si>
  <si>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</si>
  <si>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</si>
  <si>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</si>
  <si>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</si>
  <si>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</si>
  <si>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</si>
  <si>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</si>
  <si>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</si>
  <si>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</si>
  <si>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</si>
  <si>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</si>
  <si>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</si>
  <si>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</si>
  <si>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</si>
  <si>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</si>
  <si>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</si>
  <si>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</si>
  <si>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</si>
  <si>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</si>
  <si>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</si>
  <si>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</si>
  <si>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</si>
  <si>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</si>
  <si>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</si>
  <si>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</si>
  <si>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</si>
  <si>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</si>
  <si>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</si>
  <si>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</si>
  <si>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</si>
  <si>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</si>
  <si>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</si>
  <si>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</si>
  <si>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</si>
  <si>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</si>
  <si>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</si>
  <si>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</si>
  <si>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</si>
  <si>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</si>
  <si>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</si>
  <si>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</si>
  <si>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</si>
  <si>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</si>
  <si>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</si>
  <si>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</si>
  <si>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</si>
  <si>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</si>
  <si>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</si>
  <si>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</si>
  <si>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</si>
  <si>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</si>
  <si>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</si>
  <si>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</si>
  <si>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</si>
  <si>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</si>
  <si>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</si>
  <si>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</si>
  <si>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</si>
  <si>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</si>
  <si>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</si>
  <si>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</si>
  <si>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</si>
  <si>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</si>
  <si>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</si>
  <si>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</si>
  <si>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</si>
  <si>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</si>
  <si>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</si>
  <si>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</si>
  <si>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</si>
  <si>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</si>
  <si>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</si>
  <si>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</si>
  <si>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</si>
  <si>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</si>
  <si>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</si>
  <si>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</si>
  <si>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</si>
  <si>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</si>
  <si>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</si>
  <si>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</si>
  <si>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</si>
  <si>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</si>
  <si>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</si>
  <si>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</si>
  <si>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</si>
  <si>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</si>
  <si>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</si>
  <si>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</si>
  <si>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</si>
  <si>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</si>
  <si>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</si>
  <si>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</si>
  <si>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</si>
  <si>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</si>
  <si>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</si>
  <si>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</si>
  <si>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</si>
  <si>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</si>
  <si>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</si>
  <si>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</si>
  <si>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</si>
  <si>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</si>
  <si>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</si>
  <si>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</si>
  <si>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</si>
  <si>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</si>
  <si>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</si>
  <si>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</si>
  <si>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</si>
  <si>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</si>
  <si>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</si>
  <si>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</si>
  <si>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</si>
  <si>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</si>
  <si>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</si>
  <si>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</si>
  <si>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>Sviluppo sostenibile, tutela territ. e ambiente</t>
  </si>
  <si>
    <t>Saldo naturale</t>
  </si>
  <si>
    <t>Saldo migratorio</t>
  </si>
  <si>
    <t>Verifica</t>
  </si>
  <si>
    <t>Fondo a copertura residui perenti</t>
  </si>
  <si>
    <t>105 TRASFERIMENTI DI TRIBUTI</t>
  </si>
  <si>
    <t>106 FONDI PEREQUATIVI</t>
  </si>
  <si>
    <t>12.5</t>
  </si>
  <si>
    <t>Quota disavanzo derivante da debito autorizzato e non contratto</t>
  </si>
  <si>
    <t xml:space="preserve">Tutela della salute </t>
  </si>
  <si>
    <t>FPV per spese in conto capitale (*)</t>
  </si>
  <si>
    <t>(*) include FPV per incremento attività finanziarie</t>
  </si>
  <si>
    <t>Media Regioni</t>
  </si>
  <si>
    <t xml:space="preserve">     di cui da tributi destinati al finanziamento della sanità</t>
  </si>
  <si>
    <t xml:space="preserve">    di cui enti finanziati dal ssn</t>
  </si>
  <si>
    <t xml:space="preserve">    di cui altre amministrazioni pubbliche</t>
  </si>
  <si>
    <t>Riaccertamento residui attivi</t>
  </si>
  <si>
    <t xml:space="preserve">     di cui da trasferimenti e contributi da amm.ni pubbliche</t>
  </si>
  <si>
    <t>Anno</t>
  </si>
  <si>
    <t>Regione</t>
  </si>
  <si>
    <t>Popolazione al 1° gennaio</t>
  </si>
  <si>
    <t>Rapporto Fcde/Residui attivi (scala dx)</t>
  </si>
  <si>
    <t>Prestiti a breve termine</t>
  </si>
  <si>
    <t>Saldo entrate/uscite finali</t>
  </si>
  <si>
    <t>Saldo entrate/uscite nette</t>
  </si>
  <si>
    <t>Capacità riscossione entrate finali</t>
  </si>
  <si>
    <t>Capacità pagamento uscite finali</t>
  </si>
  <si>
    <t>Riscossioni 2020</t>
  </si>
  <si>
    <t>Pagamenti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</si>
</sst>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_-;\-* #,##0_-;_-* &quot;-&quot;??_-;_-@_-"/>
    <numFmt numFmtId="165" formatCode="0.0"/>
    <numFmt numFmtId="166" formatCode="#,##0_ ;\-#,##0\ "/>
    <numFmt numFmtId="167" formatCode="#,##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ont="0" applyBorder="0" applyProtection="0"/>
  </cellStyleXfs>
  <cellXfs count="122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5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4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0" applyNumberFormat="1" applyBorder="1"/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2" xfId="0" applyNumberFormat="1" applyBorder="1"/>
    <xf numFmtId="0" fontId="0" fillId="0" borderId="4" xfId="0" applyBorder="1" applyAlignment="1">
      <alignment horizontal="center"/>
    </xf>
    <xf numFmtId="164" fontId="0" fillId="0" borderId="4" xfId="0" applyNumberFormat="1" applyBorder="1"/>
    <xf numFmtId="164" fontId="0" fillId="0" borderId="5" xfId="0" applyNumberFormat="1" applyBorder="1"/>
    <xf numFmtId="0" fontId="0" fillId="0" borderId="0" xfId="0" quotePrefix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4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1" applyNumberFormat="1" applyFont="1"/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2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7" fillId="4" borderId="0" xfId="0" applyFont="1" applyFill="1"/>
    <xf numFmtId="164" fontId="0" fillId="4" borderId="0" xfId="0" applyNumberFormat="1" applyFill="1"/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4" fontId="0" fillId="4" borderId="0" xfId="0" applyNumberFormat="1" applyFont="1" applyFill="1"/>
    <xf numFmtId="165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6" fontId="0" fillId="4" borderId="0" xfId="0" applyNumberFormat="1" applyFont="1" applyFill="1"/>
    <xf numFmtId="166" fontId="3" fillId="4" borderId="0" xfId="1" applyNumberFormat="1" applyFont="1" applyFill="1"/>
    <xf numFmtId="166" fontId="6" fillId="0" borderId="0" xfId="0" applyNumberFormat="1" applyFont="1"/>
    <xf numFmtId="166" fontId="2" fillId="0" borderId="1" xfId="0" applyNumberFormat="1" applyFont="1" applyBorder="1"/>
    <xf numFmtId="0" fontId="0" fillId="5" borderId="0" xfId="0" applyFill="1"/>
    <xf numFmtId="0" fontId="1" fillId="0" borderId="6" xfId="0" applyFont="1" applyBorder="1" applyAlignment="1">
      <alignment horizontal="center"/>
    </xf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6" fontId="0" fillId="4" borderId="0" xfId="0" applyNumberFormat="1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6" fontId="1" fillId="4" borderId="0" xfId="0" applyNumberFormat="1" applyFont="1" applyFill="1" applyAlignment="1">
      <alignment horizontal="center" vertical="center"/>
    </xf>
    <xf numFmtId="166" fontId="1" fillId="6" borderId="0" xfId="1" applyNumberFormat="1" applyFont="1" applyFill="1" applyAlignment="1">
      <alignment horizontal="center" vertical="center"/>
    </xf>
    <xf numFmtId="166" fontId="9" fillId="4" borderId="0" xfId="0" applyNumberFormat="1" applyFont="1" applyFill="1" applyAlignment="1">
      <alignment horizontal="center" vertical="center"/>
    </xf>
    <xf numFmtId="166" fontId="9" fillId="6" borderId="0" xfId="0" applyNumberFormat="1" applyFont="1" applyFill="1" applyAlignment="1">
      <alignment horizontal="center" vertical="center"/>
    </xf>
    <xf numFmtId="166" fontId="9" fillId="4" borderId="0" xfId="1" applyNumberFormat="1" applyFont="1" applyFill="1" applyAlignment="1">
      <alignment horizontal="center" vertical="center"/>
    </xf>
    <xf numFmtId="166" fontId="9" fillId="6" borderId="0" xfId="1" applyNumberFormat="1" applyFont="1" applyFill="1" applyAlignment="1">
      <alignment horizontal="center" vertical="center"/>
    </xf>
    <xf numFmtId="166" fontId="1" fillId="6" borderId="0" xfId="0" applyNumberFormat="1" applyFont="1" applyFill="1" applyAlignment="1">
      <alignment horizontal="center" vertical="center"/>
    </xf>
    <xf numFmtId="166" fontId="6" fillId="4" borderId="0" xfId="0" quotePrefix="1" applyNumberFormat="1" applyFont="1" applyFill="1" applyAlignment="1">
      <alignment horizontal="center" vertical="center"/>
    </xf>
    <xf numFmtId="166" fontId="6" fillId="6" borderId="0" xfId="1" quotePrefix="1" applyNumberFormat="1" applyFont="1" applyFill="1" applyAlignment="1">
      <alignment horizontal="center" vertical="center"/>
    </xf>
    <xf numFmtId="166" fontId="6" fillId="6" borderId="0" xfId="0" quotePrefix="1" applyNumberFormat="1" applyFont="1" applyFill="1" applyAlignment="1">
      <alignment horizontal="center" vertical="center"/>
    </xf>
    <xf numFmtId="166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1" fillId="0" borderId="1" xfId="0" applyNumberFormat="1" applyFont="1" applyFill="1" applyBorder="1"/>
    <xf numFmtId="3" fontId="0" fillId="0" borderId="0" xfId="0" applyNumberFormat="1" applyFill="1"/>
    <xf numFmtId="0" fontId="1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4" fontId="0" fillId="0" borderId="0" xfId="0" applyNumberFormat="1"/>
    <xf numFmtId="0" fontId="0" fillId="0" borderId="0" xfId="0" applyFill="1" applyBorder="1"/>
    <xf numFmtId="0" fontId="0" fillId="0" borderId="0" xfId="0" applyFill="1" applyAlignment="1">
      <alignment horizontal="center"/>
    </xf>
    <xf numFmtId="0" fontId="0" fillId="0" borderId="6" xfId="0" applyBorder="1" applyAlignment="1">
      <alignment horizontal="center" vertical="center" wrapText="1"/>
    </xf>
    <xf numFmtId="167" fontId="0" fillId="0" borderId="0" xfId="0" applyNumberFormat="1" applyFill="1" applyAlignment="1">
      <alignment horizontal="center"/>
    </xf>
    <xf numFmtId="0" fontId="0" fillId="0" borderId="1" xfId="0" applyFill="1" applyBorder="1"/>
    <xf numFmtId="3" fontId="0" fillId="0" borderId="1" xfId="0" applyNumberFormat="1" applyFill="1" applyBorder="1"/>
    <xf numFmtId="0" fontId="0" fillId="0" borderId="0" xfId="0" applyAlignment="1">
      <alignment horizontal="right"/>
    </xf>
    <xf numFmtId="0" fontId="0" fillId="0" borderId="1" xfId="0" applyBorder="1" applyAlignment="1">
      <alignment wrapText="1"/>
    </xf>
    <xf numFmtId="0" fontId="0" fillId="0" borderId="0" xfId="0" applyAlignment="1"/>
    <xf numFmtId="3" fontId="0" fillId="0" borderId="0" xfId="0" applyNumberFormat="1" applyAlignment="1"/>
    <xf numFmtId="164" fontId="0" fillId="7" borderId="0" xfId="0" applyNumberFormat="1" applyFill="1"/>
    <xf numFmtId="164" fontId="0" fillId="7" borderId="0" xfId="1" applyNumberFormat="1" applyFont="1" applyFill="1"/>
    <xf numFmtId="0" fontId="0" fillId="7" borderId="0" xfId="0" applyFill="1"/>
    <xf numFmtId="165" fontId="0" fillId="7" borderId="0" xfId="0" applyNumberFormat="1" applyFill="1"/>
    <xf numFmtId="167" fontId="0" fillId="4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Fill="1"/>
    <xf numFmtId="164" fontId="0" fillId="0" borderId="0" xfId="1" applyNumberFormat="1" applyFont="1" applyFill="1"/>
    <xf numFmtId="0" fontId="0" fillId="0" borderId="2" xfId="0" applyBorder="1"/>
  </cellXfs>
  <cellStyles count="3">
    <cellStyle name="Migliaia" xfId="1" builtinId="3"/>
    <cellStyle name="Normal" xfId="2"/>
    <cellStyle name="Normale" xfId="0" builtinId="0"/>
  </cellStyles>
  <dxfs count="75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06717062543149"/>
          <c:y val="5.4234059497589075E-2"/>
          <c:w val="0.80361249792401179"/>
          <c:h val="0.75841736888152067"/>
        </c:manualLayout>
      </c:layout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Risultato_amministrazione!$B$3:$F$3</c:f>
              <c:numCache>
                <c:formatCode>#,##0</c:formatCode>
                <c:ptCount val="5"/>
                <c:pt idx="0">
                  <c:v>3789766731.98</c:v>
                </c:pt>
                <c:pt idx="1">
                  <c:v>3728162189.5500002</c:v>
                </c:pt>
                <c:pt idx="2">
                  <c:v>4220532700.6900001</c:v>
                </c:pt>
                <c:pt idx="3">
                  <c:v>4630873568.6899996</c:v>
                </c:pt>
                <c:pt idx="4">
                  <c:v>3797624897.98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Risultato_amministrazione!$B$4:$F$4</c:f>
              <c:numCache>
                <c:formatCode>#,##0</c:formatCode>
                <c:ptCount val="5"/>
                <c:pt idx="0">
                  <c:v>2719725200.6100001</c:v>
                </c:pt>
                <c:pt idx="1">
                  <c:v>2692457100.75</c:v>
                </c:pt>
                <c:pt idx="2">
                  <c:v>3045288060.5799999</c:v>
                </c:pt>
                <c:pt idx="3">
                  <c:v>3144549841.4200001</c:v>
                </c:pt>
                <c:pt idx="4">
                  <c:v>2385941453.1700001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42208272"/>
        <c:axId val="-1342207728"/>
      </c:lineChart>
      <c:catAx>
        <c:axId val="-134220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342207728"/>
        <c:crosses val="autoZero"/>
        <c:auto val="1"/>
        <c:lblAlgn val="ctr"/>
        <c:lblOffset val="100"/>
        <c:noMultiLvlLbl val="0"/>
      </c:catAx>
      <c:valAx>
        <c:axId val="-1342207728"/>
        <c:scaling>
          <c:orientation val="minMax"/>
          <c:min val="2000000000"/>
        </c:scaling>
        <c:delete val="0"/>
        <c:axPos val="l"/>
        <c:numFmt formatCode="#,##0" sourceLinked="1"/>
        <c:majorTickMark val="none"/>
        <c:minorTickMark val="none"/>
        <c:tickLblPos val="nextTo"/>
        <c:crossAx val="-1342208272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247043861785319E-2"/>
          <c:y val="1.4773776546629733E-2"/>
          <c:w val="0.95679921453118899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Piano_indicatori!$D$31:$H$31</c:f>
              <c:numCache>
                <c:formatCode>0.00</c:formatCode>
                <c:ptCount val="5"/>
                <c:pt idx="0">
                  <c:v>329.86207815090529</c:v>
                </c:pt>
                <c:pt idx="1">
                  <c:v>330.77</c:v>
                </c:pt>
                <c:pt idx="2">
                  <c:v>365.82</c:v>
                </c:pt>
                <c:pt idx="3">
                  <c:v>316.43</c:v>
                </c:pt>
                <c:pt idx="4">
                  <c:v>420.93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Piano_indicatori!$D$93:$H$93</c:f>
              <c:numCache>
                <c:formatCode>0.00</c:formatCode>
                <c:ptCount val="5"/>
                <c:pt idx="0">
                  <c:v>251.09759762080674</c:v>
                </c:pt>
                <c:pt idx="1">
                  <c:v>226.20399780332346</c:v>
                </c:pt>
                <c:pt idx="2">
                  <c:v>238.9835900012705</c:v>
                </c:pt>
                <c:pt idx="3">
                  <c:v>254.8769995879359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84288656"/>
        <c:axId val="-1184285936"/>
      </c:barChart>
      <c:catAx>
        <c:axId val="-118428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184285936"/>
        <c:crosses val="autoZero"/>
        <c:auto val="1"/>
        <c:lblAlgn val="ctr"/>
        <c:lblOffset val="100"/>
        <c:noMultiLvlLbl val="0"/>
      </c:catAx>
      <c:valAx>
        <c:axId val="-1184285936"/>
        <c:scaling>
          <c:orientation val="minMax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-1184288656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758E-2"/>
          <c:y val="3.6934441366574589E-3"/>
          <c:w val="0.95679921453118899"/>
          <c:h val="0.906506551078114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Piano_indicatori!$D$47:$H$47</c:f>
              <c:numCache>
                <c:formatCode>0.00</c:formatCode>
                <c:ptCount val="5"/>
                <c:pt idx="0">
                  <c:v>27.68</c:v>
                </c:pt>
                <c:pt idx="1">
                  <c:v>20.420000000000002</c:v>
                </c:pt>
                <c:pt idx="2">
                  <c:v>16.510000000000002</c:v>
                </c:pt>
                <c:pt idx="3">
                  <c:v>9.69</c:v>
                </c:pt>
                <c:pt idx="4">
                  <c:v>15.65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Piano_indicatori!$D$94:$H$94</c:f>
              <c:numCache>
                <c:formatCode>0.00</c:formatCode>
                <c:ptCount val="5"/>
                <c:pt idx="0">
                  <c:v>5.1523529411764697</c:v>
                </c:pt>
                <c:pt idx="1">
                  <c:v>-0.42166666666666625</c:v>
                </c:pt>
                <c:pt idx="2">
                  <c:v>-3.3627777777777768</c:v>
                </c:pt>
                <c:pt idx="3">
                  <c:v>-6.1844444444444466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84285392"/>
        <c:axId val="-1184287568"/>
      </c:barChart>
      <c:catAx>
        <c:axId val="-118428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184287568"/>
        <c:crosses val="autoZero"/>
        <c:auto val="1"/>
        <c:lblAlgn val="ctr"/>
        <c:lblOffset val="100"/>
        <c:noMultiLvlLbl val="0"/>
      </c:catAx>
      <c:valAx>
        <c:axId val="-1184287568"/>
        <c:scaling>
          <c:orientation val="minMax"/>
          <c:min val="-8"/>
        </c:scaling>
        <c:delete val="1"/>
        <c:axPos val="l"/>
        <c:numFmt formatCode="0" sourceLinked="0"/>
        <c:majorTickMark val="out"/>
        <c:minorTickMark val="none"/>
        <c:tickLblPos val="none"/>
        <c:crossAx val="-1184285392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758E-2"/>
          <c:y val="3.6934441366574589E-3"/>
          <c:w val="0.95679921453118899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Piano_indicatori!$D$52:$H$52</c:f>
              <c:numCache>
                <c:formatCode>0.00</c:formatCode>
                <c:ptCount val="5"/>
                <c:pt idx="0">
                  <c:v>792.15</c:v>
                </c:pt>
                <c:pt idx="1">
                  <c:v>761.75</c:v>
                </c:pt>
                <c:pt idx="2">
                  <c:v>921.35</c:v>
                </c:pt>
                <c:pt idx="3">
                  <c:v>927.45</c:v>
                </c:pt>
                <c:pt idx="4">
                  <c:v>796.97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Piano_indicatori!$D$95:$H$95</c:f>
              <c:numCache>
                <c:formatCode>0.00</c:formatCode>
                <c:ptCount val="5"/>
                <c:pt idx="0">
                  <c:v>1497.6574370098967</c:v>
                </c:pt>
                <c:pt idx="1">
                  <c:v>1511.4496314108096</c:v>
                </c:pt>
                <c:pt idx="2">
                  <c:v>1479.4297544978085</c:v>
                </c:pt>
                <c:pt idx="3">
                  <c:v>1400.855257564868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84283216"/>
        <c:axId val="-1184282672"/>
      </c:barChart>
      <c:catAx>
        <c:axId val="-118428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184282672"/>
        <c:crosses val="autoZero"/>
        <c:auto val="1"/>
        <c:lblAlgn val="ctr"/>
        <c:lblOffset val="100"/>
        <c:noMultiLvlLbl val="0"/>
      </c:catAx>
      <c:valAx>
        <c:axId val="-1184282672"/>
        <c:scaling>
          <c:orientation val="minMax"/>
          <c:max val="170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-1184283216"/>
        <c:crosses val="autoZero"/>
        <c:crossBetween val="between"/>
        <c:majorUnit val="10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7752097937642"/>
          <c:y val="7.7745360071207401E-3"/>
          <c:w val="0.7676447180043644"/>
          <c:h val="0.94946551595371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Popolazione!$A$1</c:f>
              <c:strCache>
                <c:ptCount val="1"/>
                <c:pt idx="0">
                  <c:v>Anno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Popolazione!$A$2:$A$8</c:f>
              <c:numCache>
                <c:formatCode>General</c:formatCode>
                <c:ptCount val="7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</c:numCache>
            </c:numRef>
          </c:cat>
          <c:val>
            <c:numRef>
              <c:f>Popolazione!$B$2:$B$8</c:f>
              <c:numCache>
                <c:formatCode>#,##0</c:formatCode>
                <c:ptCount val="7"/>
                <c:pt idx="0">
                  <c:v>1860601</c:v>
                </c:pt>
                <c:pt idx="1">
                  <c:v>1894110</c:v>
                </c:pt>
                <c:pt idx="2">
                  <c:v>1912021</c:v>
                </c:pt>
                <c:pt idx="3">
                  <c:v>1924257</c:v>
                </c:pt>
                <c:pt idx="4">
                  <c:v>1935097</c:v>
                </c:pt>
                <c:pt idx="5">
                  <c:v>1943085</c:v>
                </c:pt>
                <c:pt idx="6">
                  <c:v>1951733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84284848"/>
        <c:axId val="-1184286480"/>
      </c:barChart>
      <c:catAx>
        <c:axId val="-1184284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-1184286480"/>
        <c:crosses val="autoZero"/>
        <c:auto val="1"/>
        <c:lblAlgn val="ctr"/>
        <c:lblOffset val="100"/>
        <c:noMultiLvlLbl val="0"/>
      </c:catAx>
      <c:valAx>
        <c:axId val="-1184286480"/>
        <c:scaling>
          <c:orientation val="minMax"/>
          <c:max val="2000000"/>
          <c:min val="0"/>
        </c:scaling>
        <c:delete val="1"/>
        <c:axPos val="b"/>
        <c:numFmt formatCode="#,##0" sourceLinked="1"/>
        <c:majorTickMark val="none"/>
        <c:minorTickMark val="none"/>
        <c:tickLblPos val="none"/>
        <c:crossAx val="-1184284848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59614570634972"/>
          <c:y val="4.0952261919641034E-2"/>
          <c:w val="0.80253751918169758"/>
          <c:h val="0.7541276388070539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Risultato_amministrazione!$B$1:$F$1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Risultato_amministrazione!$B$8:$F$8</c:f>
              <c:numCache>
                <c:formatCode>#,##0</c:formatCode>
                <c:ptCount val="5"/>
                <c:pt idx="0">
                  <c:v>208474469.43000001</c:v>
                </c:pt>
                <c:pt idx="1">
                  <c:v>294389255.41000003</c:v>
                </c:pt>
                <c:pt idx="2">
                  <c:v>359928847.82999998</c:v>
                </c:pt>
                <c:pt idx="3">
                  <c:v>382682155.51999998</c:v>
                </c:pt>
                <c:pt idx="4">
                  <c:v>393896654.52999997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ser>
          <c:idx val="3"/>
          <c:order val="1"/>
          <c:tx>
            <c:strRef>
              <c:f>Risultato_amministrazione!$A$9</c:f>
              <c:strCache>
                <c:ptCount val="1"/>
                <c:pt idx="0">
                  <c:v>Fondo a copertura residui perenti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Risultato_amministrazione!$B$1:$F$1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Risultato_amministrazione!$B$9:$F$9</c:f>
              <c:numCache>
                <c:formatCode>#,##0</c:formatCode>
                <c:ptCount val="5"/>
                <c:pt idx="0">
                  <c:v>190878401.06999999</c:v>
                </c:pt>
                <c:pt idx="1">
                  <c:v>150607282.05000001</c:v>
                </c:pt>
                <c:pt idx="2">
                  <c:v>135865800.66</c:v>
                </c:pt>
                <c:pt idx="3">
                  <c:v>109175210.92</c:v>
                </c:pt>
                <c:pt idx="4">
                  <c:v>103214484.06999999</c:v>
                </c:pt>
              </c:numCache>
            </c:numRef>
          </c:val>
        </c:ser>
        <c:ser>
          <c:idx val="0"/>
          <c:order val="2"/>
          <c:tx>
            <c:strRef>
              <c:f>Risultato_amministrazione!$A$10</c:f>
              <c:strCache>
                <c:ptCount val="1"/>
                <c:pt idx="0">
                  <c:v>Fondo anticipazioni liquidità DL35/2013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Risultato_amministrazione!$B$1:$F$1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Risultato_amministrazione!$B$10:$F$10</c:f>
              <c:numCache>
                <c:formatCode>#,##0</c:formatCode>
                <c:ptCount val="5"/>
                <c:pt idx="0">
                  <c:v>154088940.41999999</c:v>
                </c:pt>
                <c:pt idx="1">
                  <c:v>150269006.83000001</c:v>
                </c:pt>
                <c:pt idx="2">
                  <c:v>146463836.03</c:v>
                </c:pt>
                <c:pt idx="3">
                  <c:v>142488256.41999999</c:v>
                </c:pt>
                <c:pt idx="4">
                  <c:v>138399842.13999999</c:v>
                </c:pt>
              </c:numCache>
            </c:numRef>
          </c:val>
        </c:ser>
        <c:ser>
          <c:idx val="4"/>
          <c:order val="3"/>
          <c:tx>
            <c:strRef>
              <c:f>Risultato_amministrazione!$A$52</c:f>
              <c:strCache>
                <c:ptCount val="1"/>
                <c:pt idx="0">
                  <c:v>Altri accantonamenti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Risultato_amministrazione!$B$1:$F$1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Risultato_amministrazione!$B$52:$F$52</c:f>
              <c:numCache>
                <c:formatCode>#,##0</c:formatCode>
                <c:ptCount val="5"/>
                <c:pt idx="0">
                  <c:v>29436421.73</c:v>
                </c:pt>
                <c:pt idx="1">
                  <c:v>46217922.629999995</c:v>
                </c:pt>
                <c:pt idx="2">
                  <c:v>49588040.869999997</c:v>
                </c:pt>
                <c:pt idx="3">
                  <c:v>100649130.00999999</c:v>
                </c:pt>
                <c:pt idx="4">
                  <c:v>166861540.10000002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42207184"/>
        <c:axId val="-1342208816"/>
      </c:barChart>
      <c:lineChart>
        <c:grouping val="standard"/>
        <c:varyColors val="0"/>
        <c:ser>
          <c:idx val="2"/>
          <c:order val="4"/>
          <c:tx>
            <c:strRef>
              <c:f>Risultato_amministrazione!$A$24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1.6572502742114553E-2"/>
                  <c:y val="3.0234315948601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Risultato_amministrazione!$B$1:$F$1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Risultato_amministrazione!$B$24:$F$24</c:f>
              <c:numCache>
                <c:formatCode>0.0</c:formatCode>
                <c:ptCount val="5"/>
                <c:pt idx="0">
                  <c:v>5.5009842075710162</c:v>
                </c:pt>
                <c:pt idx="1">
                  <c:v>7.8963639574257272</c:v>
                </c:pt>
                <c:pt idx="2">
                  <c:v>8.5280431015534237</c:v>
                </c:pt>
                <c:pt idx="3">
                  <c:v>8.2637141749532717</c:v>
                </c:pt>
                <c:pt idx="4">
                  <c:v>10.372184328671272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45223712"/>
        <c:axId val="-1342206640"/>
      </c:lineChart>
      <c:catAx>
        <c:axId val="-134220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42208816"/>
        <c:crosses val="autoZero"/>
        <c:auto val="1"/>
        <c:lblAlgn val="ctr"/>
        <c:lblOffset val="100"/>
        <c:noMultiLvlLbl val="0"/>
      </c:catAx>
      <c:valAx>
        <c:axId val="-134220881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42207184"/>
        <c:crosses val="autoZero"/>
        <c:crossBetween val="between"/>
      </c:valAx>
      <c:valAx>
        <c:axId val="-1342206640"/>
        <c:scaling>
          <c:orientation val="minMax"/>
          <c:min val="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445223712"/>
        <c:crosses val="max"/>
        <c:crossBetween val="between"/>
        <c:majorUnit val="1"/>
      </c:valAx>
      <c:catAx>
        <c:axId val="-1445223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134220664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7.4092817157670795E-3"/>
          <c:y val="0.86391343939150489"/>
          <c:w val="0.97167919576342154"/>
          <c:h val="0.117945971039334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444104835345884E-2"/>
          <c:y val="1.922720529499047E-2"/>
          <c:w val="0.88161266952816442"/>
          <c:h val="0.961249495986914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70C0"/>
              </a:solidFill>
            </c:spPr>
          </c:dPt>
          <c:dLbls>
            <c:dLbl>
              <c:idx val="1"/>
              <c:layout>
                <c:manualLayout>
                  <c:x val="1.926164048510350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6857051405159852E-2"/>
                  <c:y val="3.86473429951699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6276456107516096E-3"/>
                  <c:y val="-1.587158273894005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EF-4EE1-84EC-90209335CF2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FF000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Conto_economico!$C$1:$G$1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Conto_economico!$C$28:$G$28</c:f>
              <c:numCache>
                <c:formatCode>#,##0</c:formatCode>
                <c:ptCount val="5"/>
                <c:pt idx="0">
                  <c:v>-491491644.27999938</c:v>
                </c:pt>
                <c:pt idx="1">
                  <c:v>-57563832.400000721</c:v>
                </c:pt>
                <c:pt idx="2">
                  <c:v>133443744.33999997</c:v>
                </c:pt>
                <c:pt idx="3">
                  <c:v>114025449.01000006</c:v>
                </c:pt>
                <c:pt idx="4">
                  <c:v>-97125856.529999003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45222624"/>
        <c:axId val="-1445221536"/>
      </c:barChart>
      <c:catAx>
        <c:axId val="-1445222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-1445221536"/>
        <c:crosses val="autoZero"/>
        <c:auto val="1"/>
        <c:lblAlgn val="ctr"/>
        <c:lblOffset val="100"/>
        <c:noMultiLvlLbl val="0"/>
      </c:catAx>
      <c:valAx>
        <c:axId val="-144522153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one"/>
        <c:crossAx val="-144522262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Stato_patrimoniale!$A$20</c:f>
              <c:strCache>
                <c:ptCount val="1"/>
                <c:pt idx="0">
                  <c:v>Debiti da finanziamento (D1)</c:v>
                </c:pt>
              </c:strCache>
            </c:strRef>
          </c:tx>
          <c:invertIfNegative val="0"/>
          <c:cat>
            <c:numRef>
              <c:f>Stato_patrimoniale!$B$1:$F$1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Stato_patrimoniale!$B$20:$F$20</c:f>
              <c:numCache>
                <c:formatCode>#,##0</c:formatCode>
                <c:ptCount val="5"/>
                <c:pt idx="0">
                  <c:v>1556675698.1800001</c:v>
                </c:pt>
                <c:pt idx="1">
                  <c:v>1496936745.79</c:v>
                </c:pt>
                <c:pt idx="2">
                  <c:v>1810571883.79</c:v>
                </c:pt>
                <c:pt idx="3">
                  <c:v>1805864091.8299999</c:v>
                </c:pt>
                <c:pt idx="4">
                  <c:v>1509548664.1900001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Stato_patrimoniale!$A$21</c:f>
              <c:strCache>
                <c:ptCount val="1"/>
                <c:pt idx="0">
                  <c:v>Debiti verso fornitori (D2)</c:v>
                </c:pt>
              </c:strCache>
            </c:strRef>
          </c:tx>
          <c:invertIfNegative val="0"/>
          <c:cat>
            <c:numRef>
              <c:f>Stato_patrimoniale!$B$1:$F$1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Stato_patrimoniale!$B$21:$F$21</c:f>
              <c:numCache>
                <c:formatCode>#,##0</c:formatCode>
                <c:ptCount val="5"/>
                <c:pt idx="0">
                  <c:v>196344777.40000001</c:v>
                </c:pt>
                <c:pt idx="1">
                  <c:v>231400317.65000001</c:v>
                </c:pt>
                <c:pt idx="2">
                  <c:v>224201280.90000001</c:v>
                </c:pt>
                <c:pt idx="3">
                  <c:v>255523897.83000001</c:v>
                </c:pt>
                <c:pt idx="4">
                  <c:v>328307032.56999999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Stato_patrimoniale!$A$22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invertIfNegative val="0"/>
          <c:cat>
            <c:numRef>
              <c:f>Stato_patrimoniale!$B$1:$F$1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Stato_patrimoniale!$B$22:$F$22</c:f>
              <c:numCache>
                <c:formatCode>#,##0</c:formatCode>
                <c:ptCount val="5"/>
                <c:pt idx="0">
                  <c:v>2443639637.0100002</c:v>
                </c:pt>
                <c:pt idx="1">
                  <c:v>2347051852.4699998</c:v>
                </c:pt>
                <c:pt idx="2">
                  <c:v>2380931049.6999998</c:v>
                </c:pt>
                <c:pt idx="3">
                  <c:v>2421937572.0900002</c:v>
                </c:pt>
                <c:pt idx="4">
                  <c:v>1955128762.6900001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Stato_patrimoniale!$A$25</c:f>
              <c:strCache>
                <c:ptCount val="1"/>
                <c:pt idx="0">
                  <c:v>Altri debiti (D5)</c:v>
                </c:pt>
              </c:strCache>
            </c:strRef>
          </c:tx>
          <c:invertIfNegative val="0"/>
          <c:cat>
            <c:numRef>
              <c:f>Stato_patrimoniale!$B$1:$F$1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Stato_patrimoniale!$B$25:$F$25</c:f>
              <c:numCache>
                <c:formatCode>#,##0</c:formatCode>
                <c:ptCount val="5"/>
                <c:pt idx="0">
                  <c:v>352366260.00999999</c:v>
                </c:pt>
                <c:pt idx="1">
                  <c:v>329039203.62</c:v>
                </c:pt>
                <c:pt idx="2">
                  <c:v>287825549.35000002</c:v>
                </c:pt>
                <c:pt idx="3">
                  <c:v>241824073.78</c:v>
                </c:pt>
                <c:pt idx="4">
                  <c:v>246324735.69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445218816"/>
        <c:axId val="-1445224256"/>
      </c:barChart>
      <c:catAx>
        <c:axId val="-144521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445224256"/>
        <c:crosses val="autoZero"/>
        <c:auto val="1"/>
        <c:lblAlgn val="ctr"/>
        <c:lblOffset val="100"/>
        <c:noMultiLvlLbl val="0"/>
      </c:catAx>
      <c:valAx>
        <c:axId val="-1445224256"/>
        <c:scaling>
          <c:orientation val="minMax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crossAx val="-1445218816"/>
        <c:crosses val="autoZero"/>
        <c:crossBetween val="between"/>
        <c:majorUnit val="100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40016946700559E-2"/>
          <c:y val="1.2121212121212118E-2"/>
          <c:w val="0.8533276844331491"/>
          <c:h val="0.83251419708900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Stato_patrimoniale!$A$16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numRef>
              <c:f>Stato_patrimoniale!$B$1:$F$1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Stato_patrimoniale!$B$16:$F$16</c:f>
              <c:numCache>
                <c:formatCode>#,##0</c:formatCode>
                <c:ptCount val="5"/>
                <c:pt idx="0">
                  <c:v>3841166711.4099998</c:v>
                </c:pt>
                <c:pt idx="1">
                  <c:v>1354601242.95</c:v>
                </c:pt>
                <c:pt idx="2">
                  <c:v>1354601242.95</c:v>
                </c:pt>
                <c:pt idx="3">
                  <c:v>1344876587.8299999</c:v>
                </c:pt>
                <c:pt idx="4">
                  <c:v>1335728045.8299999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Stato_patrimoniale!$A$17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numRef>
              <c:f>Stato_patrimoniale!$B$1:$F$1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Stato_patrimoniale!$B$17:$F$17</c:f>
              <c:numCache>
                <c:formatCode>#,##0</c:formatCode>
                <c:ptCount val="5"/>
                <c:pt idx="0">
                  <c:v>-1647028543.95</c:v>
                </c:pt>
                <c:pt idx="1">
                  <c:v>327770007.94999999</c:v>
                </c:pt>
                <c:pt idx="2">
                  <c:v>787980398.63999999</c:v>
                </c:pt>
                <c:pt idx="3">
                  <c:v>1069578858.1</c:v>
                </c:pt>
                <c:pt idx="4">
                  <c:v>1171616324.1099999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Stato_patrimoniale!$A$18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numRef>
              <c:f>Stato_patrimoniale!$B$1:$F$1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Stato_patrimoniale!$B$18:$F$18</c:f>
              <c:numCache>
                <c:formatCode>#,##0</c:formatCode>
                <c:ptCount val="5"/>
                <c:pt idx="0">
                  <c:v>-491491644.27999997</c:v>
                </c:pt>
                <c:pt idx="1">
                  <c:v>-57563832.399999999</c:v>
                </c:pt>
                <c:pt idx="2">
                  <c:v>133443744.34</c:v>
                </c:pt>
                <c:pt idx="3">
                  <c:v>114025449.01000001</c:v>
                </c:pt>
                <c:pt idx="4">
                  <c:v>-97125856.530000001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445222080"/>
        <c:axId val="-1445220992"/>
      </c:barChart>
      <c:catAx>
        <c:axId val="-1445222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-1445220992"/>
        <c:crosses val="autoZero"/>
        <c:auto val="1"/>
        <c:lblAlgn val="ctr"/>
        <c:lblOffset val="100"/>
        <c:noMultiLvlLbl val="0"/>
      </c:catAx>
      <c:valAx>
        <c:axId val="-1445220992"/>
        <c:scaling>
          <c:orientation val="minMax"/>
          <c:max val="4000000000"/>
          <c:min val="-2000000000"/>
        </c:scaling>
        <c:delete val="0"/>
        <c:axPos val="b"/>
        <c:numFmt formatCode="#,##0" sourceLinked="0"/>
        <c:majorTickMark val="none"/>
        <c:minorTickMark val="none"/>
        <c:tickLblPos val="nextTo"/>
        <c:crossAx val="-1445222080"/>
        <c:crosses val="autoZero"/>
        <c:crossBetween val="between"/>
        <c:majorUnit val="100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228191836882E-2"/>
          <c:y val="3.0301278829508307E-2"/>
          <c:w val="0.91226637907374419"/>
          <c:h val="0.683409560507063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Piano_indicatori!$A$73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Piano_indicatori!$D$74:$H$74</c:f>
              <c:numCache>
                <c:formatCode>0.00</c:formatCode>
                <c:ptCount val="5"/>
                <c:pt idx="0">
                  <c:v>70.819999999999993</c:v>
                </c:pt>
                <c:pt idx="1">
                  <c:v>67.930000000000007</c:v>
                </c:pt>
                <c:pt idx="2">
                  <c:v>61.54</c:v>
                </c:pt>
                <c:pt idx="3">
                  <c:v>67.184203291986591</c:v>
                </c:pt>
                <c:pt idx="4">
                  <c:v>78.556632610177857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Piano_indicatori!$A$77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Piano_indicatori!$D$77:$H$77</c:f>
              <c:numCache>
                <c:formatCode>0.00</c:formatCode>
                <c:ptCount val="5"/>
                <c:pt idx="0">
                  <c:v>62.196960569144913</c:v>
                </c:pt>
                <c:pt idx="1">
                  <c:v>59.272959249579195</c:v>
                </c:pt>
                <c:pt idx="2">
                  <c:v>58.141121966080966</c:v>
                </c:pt>
                <c:pt idx="3">
                  <c:v>57.775264661336337</c:v>
                </c:pt>
                <c:pt idx="4">
                  <c:v>67.499165942401021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Piano_indicatori!$A$78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Piano_indicatori!$D$78:$H$78</c:f>
              <c:numCache>
                <c:formatCode>0.00</c:formatCode>
                <c:ptCount val="5"/>
                <c:pt idx="0">
                  <c:v>57.533676883665777</c:v>
                </c:pt>
                <c:pt idx="1">
                  <c:v>58.806628054032707</c:v>
                </c:pt>
                <c:pt idx="2">
                  <c:v>55.114483627280833</c:v>
                </c:pt>
                <c:pt idx="3">
                  <c:v>55.211310957164059</c:v>
                </c:pt>
                <c:pt idx="4">
                  <c:v>63.237564179464854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45220448"/>
        <c:axId val="-1445223168"/>
      </c:lineChart>
      <c:catAx>
        <c:axId val="-144522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445223168"/>
        <c:crosses val="autoZero"/>
        <c:auto val="1"/>
        <c:lblAlgn val="ctr"/>
        <c:lblOffset val="100"/>
        <c:noMultiLvlLbl val="0"/>
      </c:catAx>
      <c:valAx>
        <c:axId val="-1445223168"/>
        <c:scaling>
          <c:orientation val="minMax"/>
          <c:max val="80"/>
          <c:min val="5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-1445220448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8032"/>
          <c:w val="0.96177967444791612"/>
          <c:h val="0.1795680460155261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8781011404414E-2"/>
          <c:y val="4.1350142172088745E-2"/>
          <c:w val="0.9029842635309353"/>
          <c:h val="0.674748500858663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Piano_indicatori!$B$80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Piano_indicatori!$D$80:$H$80</c:f>
              <c:numCache>
                <c:formatCode>0.00</c:formatCode>
                <c:ptCount val="5"/>
                <c:pt idx="0">
                  <c:v>1.1714219438645326</c:v>
                </c:pt>
                <c:pt idx="1">
                  <c:v>1.3119375474357584</c:v>
                </c:pt>
                <c:pt idx="2">
                  <c:v>1.4122315592903827</c:v>
                </c:pt>
                <c:pt idx="3">
                  <c:v>2.134471718249733</c:v>
                </c:pt>
                <c:pt idx="4">
                  <c:v>2.1081349206349205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Piano_indicatori!$B$81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Piano_indicatori!$D$81:$H$81</c:f>
              <c:numCache>
                <c:formatCode>0.00</c:formatCode>
                <c:ptCount val="5"/>
                <c:pt idx="0">
                  <c:v>11.285084667130597</c:v>
                </c:pt>
                <c:pt idx="1">
                  <c:v>11.31952726878456</c:v>
                </c:pt>
                <c:pt idx="2">
                  <c:v>10.99439775910364</c:v>
                </c:pt>
                <c:pt idx="3">
                  <c:v>9.1900865646863519</c:v>
                </c:pt>
                <c:pt idx="4">
                  <c:v>7.2048611111111107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Piano_indicatori!$B$82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Piano_indicatori!$D$82:$H$82</c:f>
              <c:numCache>
                <c:formatCode>0.00</c:formatCode>
                <c:ptCount val="5"/>
                <c:pt idx="0">
                  <c:v>7.8404082579447918</c:v>
                </c:pt>
                <c:pt idx="1">
                  <c:v>6.7548520004336989</c:v>
                </c:pt>
                <c:pt idx="2">
                  <c:v>6.9327731092436977</c:v>
                </c:pt>
                <c:pt idx="3">
                  <c:v>7.0081821415866248</c:v>
                </c:pt>
                <c:pt idx="4">
                  <c:v>6.3988095238095237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Piano_indicatori!$B$83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Piano_indicatori!$D$83:$H$83</c:f>
              <c:numCache>
                <c:formatCode>0.00</c:formatCode>
                <c:ptCount val="5"/>
                <c:pt idx="0">
                  <c:v>2.110879146369752</c:v>
                </c:pt>
                <c:pt idx="1">
                  <c:v>2.5154505041743462</c:v>
                </c:pt>
                <c:pt idx="2">
                  <c:v>1.7507002801120448</c:v>
                </c:pt>
                <c:pt idx="3">
                  <c:v>1.5059883789873119</c:v>
                </c:pt>
                <c:pt idx="4">
                  <c:v>1.7609126984126984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ser>
          <c:idx val="4"/>
          <c:order val="4"/>
          <c:tx>
            <c:strRef>
              <c:f>Piano_indicatori!$B$84</c:f>
              <c:strCache>
                <c:ptCount val="1"/>
                <c:pt idx="0">
                  <c:v>Tutela della salute 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Piano_indicatori!$D$84:$H$84</c:f>
              <c:numCache>
                <c:formatCode>0.00</c:formatCode>
                <c:ptCount val="5"/>
                <c:pt idx="0">
                  <c:v>60.92553931802366</c:v>
                </c:pt>
                <c:pt idx="1">
                  <c:v>63.764501789005749</c:v>
                </c:pt>
                <c:pt idx="2">
                  <c:v>62.745098039215677</c:v>
                </c:pt>
                <c:pt idx="3">
                  <c:v>65.113245582829364</c:v>
                </c:pt>
                <c:pt idx="4">
                  <c:v>67.299107142857153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445219360"/>
        <c:axId val="-1445218272"/>
      </c:barChart>
      <c:catAx>
        <c:axId val="-144521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-1445218272"/>
        <c:crosses val="autoZero"/>
        <c:auto val="1"/>
        <c:lblAlgn val="ctr"/>
        <c:lblOffset val="100"/>
        <c:noMultiLvlLbl val="0"/>
      </c:catAx>
      <c:valAx>
        <c:axId val="-1445218272"/>
        <c:scaling>
          <c:orientation val="minMax"/>
          <c:max val="90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-1445219360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83298533234485506"/>
          <c:w val="0.92748906386701657"/>
          <c:h val="0.16701466765514589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073571989068E-2"/>
          <c:y val="3.0301278829508317E-2"/>
          <c:w val="0.9122665336936"/>
          <c:h val="0.71915787122354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Piano_indicatori!$B$86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Piano_indicatori!$D$86:$H$86</c:f>
              <c:numCache>
                <c:formatCode>0.00</c:formatCode>
                <c:ptCount val="5"/>
                <c:pt idx="0">
                  <c:v>60.65</c:v>
                </c:pt>
                <c:pt idx="1">
                  <c:v>46.35</c:v>
                </c:pt>
                <c:pt idx="2">
                  <c:v>68.11</c:v>
                </c:pt>
                <c:pt idx="3">
                  <c:v>50.584937214616957</c:v>
                </c:pt>
                <c:pt idx="4">
                  <c:v>63.733724743775788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Piano_indicatori!$B$87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Piano_indicatori!$D$87:$H$87</c:f>
              <c:numCache>
                <c:formatCode>0.00</c:formatCode>
                <c:ptCount val="5"/>
                <c:pt idx="0">
                  <c:v>82.65</c:v>
                </c:pt>
                <c:pt idx="1">
                  <c:v>75.05</c:v>
                </c:pt>
                <c:pt idx="2">
                  <c:v>72.900000000000006</c:v>
                </c:pt>
                <c:pt idx="3">
                  <c:v>75.756129948785556</c:v>
                </c:pt>
                <c:pt idx="4">
                  <c:v>70.688399799500488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Piano_indicatori!$B$88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Piano_indicatori!$D$88:$H$88</c:f>
              <c:numCache>
                <c:formatCode>0.00</c:formatCode>
                <c:ptCount val="5"/>
                <c:pt idx="0">
                  <c:v>79.62</c:v>
                </c:pt>
                <c:pt idx="1">
                  <c:v>59.06</c:v>
                </c:pt>
                <c:pt idx="2">
                  <c:v>66.930000000000007</c:v>
                </c:pt>
                <c:pt idx="3">
                  <c:v>62.136514698369297</c:v>
                </c:pt>
                <c:pt idx="4">
                  <c:v>70.774666954441315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Piano_indicatori!$B$89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Piano_indicatori!$D$89:$H$89</c:f>
              <c:numCache>
                <c:formatCode>0.00</c:formatCode>
                <c:ptCount val="5"/>
                <c:pt idx="0">
                  <c:v>78.040000000000006</c:v>
                </c:pt>
                <c:pt idx="1">
                  <c:v>50.25</c:v>
                </c:pt>
                <c:pt idx="2">
                  <c:v>59.7</c:v>
                </c:pt>
                <c:pt idx="3">
                  <c:v>60.756964858358508</c:v>
                </c:pt>
                <c:pt idx="4">
                  <c:v>65.898732878511751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ser>
          <c:idx val="4"/>
          <c:order val="4"/>
          <c:tx>
            <c:strRef>
              <c:f>Piano_indicatori!$B$90</c:f>
              <c:strCache>
                <c:ptCount val="1"/>
                <c:pt idx="0">
                  <c:v>Tutela della salute </c:v>
                </c:pt>
              </c:strCache>
            </c:strRef>
          </c:tx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Piano_indicatori!$D$90:$H$90</c:f>
              <c:numCache>
                <c:formatCode>0.00</c:formatCode>
                <c:ptCount val="5"/>
                <c:pt idx="0">
                  <c:v>62.5</c:v>
                </c:pt>
                <c:pt idx="1">
                  <c:v>58.62</c:v>
                </c:pt>
                <c:pt idx="2">
                  <c:v>63.996278464519541</c:v>
                </c:pt>
                <c:pt idx="3">
                  <c:v>65.614126892458586</c:v>
                </c:pt>
                <c:pt idx="4">
                  <c:v>73.912020682212386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45219904"/>
        <c:axId val="-1445217728"/>
      </c:lineChart>
      <c:catAx>
        <c:axId val="-144521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445217728"/>
        <c:crosses val="autoZero"/>
        <c:auto val="1"/>
        <c:lblAlgn val="ctr"/>
        <c:lblOffset val="100"/>
        <c:noMultiLvlLbl val="0"/>
      </c:catAx>
      <c:valAx>
        <c:axId val="-1445217728"/>
        <c:scaling>
          <c:orientation val="minMax"/>
          <c:max val="85"/>
          <c:min val="4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-1445219904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9534903497887523E-3"/>
          <c:y val="0.85234684760149881"/>
          <c:w val="0.96716740304369175"/>
          <c:h val="0.14765315239850338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741E-2"/>
          <c:y val="4.4321329639889197E-2"/>
          <c:w val="0.95679921453118832"/>
          <c:h val="0.758165783293709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Piano_indicatori!$D$20:$H$20</c:f>
              <c:numCache>
                <c:formatCode>0.00</c:formatCode>
                <c:ptCount val="5"/>
                <c:pt idx="0">
                  <c:v>65.430000000000007</c:v>
                </c:pt>
                <c:pt idx="1">
                  <c:v>64.87</c:v>
                </c:pt>
                <c:pt idx="2">
                  <c:v>64.959999999999994</c:v>
                </c:pt>
                <c:pt idx="3">
                  <c:v>62.88</c:v>
                </c:pt>
                <c:pt idx="4">
                  <c:v>63.56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Piano_indicatori!$D$92:$H$92</c:f>
              <c:numCache>
                <c:formatCode>0.00</c:formatCode>
                <c:ptCount val="5"/>
                <c:pt idx="0">
                  <c:v>93.080814543787938</c:v>
                </c:pt>
                <c:pt idx="1">
                  <c:v>88.060780079821342</c:v>
                </c:pt>
                <c:pt idx="2">
                  <c:v>89.823506154392092</c:v>
                </c:pt>
                <c:pt idx="3">
                  <c:v>92.549410739486376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45217184"/>
        <c:axId val="-1184284304"/>
      </c:barChart>
      <c:catAx>
        <c:axId val="-144521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184284304"/>
        <c:crosses val="autoZero"/>
        <c:auto val="1"/>
        <c:lblAlgn val="ctr"/>
        <c:lblOffset val="100"/>
        <c:noMultiLvlLbl val="0"/>
      </c:catAx>
      <c:valAx>
        <c:axId val="-1184284304"/>
        <c:scaling>
          <c:orientation val="minMax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-1445217184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1171574</xdr:colOff>
      <xdr:row>26</xdr:row>
      <xdr:rowOff>142875</xdr:rowOff>
    </xdr:from>
    <xdr:to>
      <xdr:col>9</xdr:col>
      <xdr:colOff>247650</xdr:colOff>
      <xdr:row>49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1609724</xdr:colOff>
      <xdr:row>52</xdr:row>
      <xdr:rowOff>142874</xdr:rowOff>
    </xdr:from>
    <xdr:to>
      <xdr:col>10</xdr:col>
      <xdr:colOff>57150</xdr:colOff>
      <xdr:row>74</xdr:row>
      <xdr:rowOff>152399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28</xdr:row>
      <xdr:rowOff>133349</xdr:rowOff>
    </xdr:from>
    <xdr:to>
      <xdr:col>10</xdr:col>
      <xdr:colOff>514349</xdr:colOff>
      <xdr:row>45</xdr:row>
      <xdr:rowOff>180974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419098</xdr:colOff>
      <xdr:row>30</xdr:row>
      <xdr:rowOff>38100</xdr:rowOff>
    </xdr:from>
    <xdr:to>
      <xdr:col>6</xdr:col>
      <xdr:colOff>638175</xdr:colOff>
      <xdr:row>50</xdr:row>
      <xdr:rowOff>133350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53</xdr:row>
      <xdr:rowOff>85725</xdr:rowOff>
    </xdr:from>
    <xdr:to>
      <xdr:col>6</xdr:col>
      <xdr:colOff>514350</xdr:colOff>
      <xdr:row>75</xdr:row>
      <xdr:rowOff>85725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181</xdr:row>
      <xdr:rowOff>28576</xdr:rowOff>
    </xdr:from>
    <xdr:to>
      <xdr:col>2</xdr:col>
      <xdr:colOff>752475</xdr:colOff>
      <xdr:row>199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201</xdr:row>
      <xdr:rowOff>123823</xdr:rowOff>
    </xdr:from>
    <xdr:to>
      <xdr:col>3</xdr:col>
      <xdr:colOff>85724</xdr:colOff>
      <xdr:row>219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221</xdr:row>
      <xdr:rowOff>0</xdr:rowOff>
    </xdr:from>
    <xdr:to>
      <xdr:col>3</xdr:col>
      <xdr:colOff>123825</xdr:colOff>
      <xdr:row>239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97</xdr:row>
      <xdr:rowOff>161924</xdr:rowOff>
    </xdr:from>
    <xdr:to>
      <xdr:col>3</xdr:col>
      <xdr:colOff>123825</xdr:colOff>
      <xdr:row>115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118</xdr:row>
      <xdr:rowOff>142875</xdr:rowOff>
    </xdr:from>
    <xdr:to>
      <xdr:col>3</xdr:col>
      <xdr:colOff>123825</xdr:colOff>
      <xdr:row>136</xdr:row>
      <xdr:rowOff>152400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139</xdr:row>
      <xdr:rowOff>0</xdr:rowOff>
    </xdr:from>
    <xdr:to>
      <xdr:col>3</xdr:col>
      <xdr:colOff>123825</xdr:colOff>
      <xdr:row>157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160</xdr:row>
      <xdr:rowOff>0</xdr:rowOff>
    </xdr:from>
    <xdr:to>
      <xdr:col>3</xdr:col>
      <xdr:colOff>123825</xdr:colOff>
      <xdr:row>178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66673</xdr:colOff>
      <xdr:row>10</xdr:row>
      <xdr:rowOff>190499</xdr:rowOff>
    </xdr:from>
    <xdr:to>
      <xdr:col>9</xdr:col>
      <xdr:colOff>428625</xdr:colOff>
      <xdr:row>28</xdr:row>
      <xdr:rowOff>28575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workbookViewId="0">
      <pane xSplit="1" ySplit="2" topLeftCell="F53" activePane="bottomRight" state="frozen"/>
      <selection pane="topRight" activeCell="B1" sqref="B1"/>
      <selection pane="bottomLeft" activeCell="A3" sqref="A3"/>
      <selection pane="bottomRight" activeCell="A58" sqref="A58:XFD63"/>
    </sheetView>
  </sheetViews>
  <sheetFormatPr defaultRowHeight="14.4" x14ac:dyDescent="0.3"/>
  <cols>
    <col min="1" max="1" width="60.6640625" bestFit="1" customWidth="1"/>
    <col min="2" max="3" width="15.33203125" bestFit="1" customWidth="1"/>
    <col min="4" max="4" width="7.109375" customWidth="1"/>
    <col min="5" max="6" width="15.33203125" bestFit="1" customWidth="1"/>
    <col min="7" max="7" width="7.109375" customWidth="1"/>
    <col min="8" max="9" width="15.33203125" bestFit="1" customWidth="1"/>
    <col min="10" max="10" width="7.109375" customWidth="1"/>
    <col min="11" max="12" width="15.33203125" bestFit="1" customWidth="1"/>
    <col min="13" max="13" width="7.109375" customWidth="1"/>
    <col min="14" max="15" width="15.33203125" bestFit="1" customWidth="1"/>
    <col min="16" max="16" width="7.109375" customWidth="1"/>
  </cols>
  <sheetData>
    <row r="1" spans="1:18" x14ac:dyDescent="0.3">
      <c r="B1" s="115">
        <v>2016</v>
      </c>
      <c r="C1" s="115"/>
      <c r="D1" s="116"/>
      <c r="E1" s="117">
        <v>2017</v>
      </c>
      <c r="F1" s="115"/>
      <c r="G1" s="116"/>
      <c r="H1" s="117">
        <v>2018</v>
      </c>
      <c r="I1" s="115"/>
      <c r="J1" s="116"/>
      <c r="K1" s="117">
        <v>2019</v>
      </c>
      <c r="L1" s="115"/>
      <c r="M1" s="116"/>
      <c r="N1" s="117">
        <v>2019</v>
      </c>
      <c r="O1" s="115"/>
      <c r="P1" s="116"/>
      <c r="Q1" s="114" t="s">
        <v>232</v>
      </c>
      <c r="R1" s="114"/>
    </row>
    <row r="2" spans="1:18" x14ac:dyDescent="0.3">
      <c r="B2" s="17" t="s">
        <v>72</v>
      </c>
      <c r="C2" s="17" t="s">
        <v>73</v>
      </c>
      <c r="D2" s="18" t="s">
        <v>233</v>
      </c>
      <c r="E2" s="23" t="s">
        <v>72</v>
      </c>
      <c r="F2" s="17" t="s">
        <v>73</v>
      </c>
      <c r="G2" s="18" t="s">
        <v>233</v>
      </c>
      <c r="H2" s="23" t="s">
        <v>72</v>
      </c>
      <c r="I2" s="17" t="s">
        <v>73</v>
      </c>
      <c r="J2" s="18" t="s">
        <v>233</v>
      </c>
      <c r="K2" s="23" t="s">
        <v>72</v>
      </c>
      <c r="L2" s="17" t="s">
        <v>73</v>
      </c>
      <c r="M2" s="18" t="s">
        <v>233</v>
      </c>
      <c r="N2" s="23" t="s">
        <v>72</v>
      </c>
      <c r="O2" s="17" t="s">
        <v>73</v>
      </c>
      <c r="P2" s="18" t="s">
        <v>233</v>
      </c>
      <c r="Q2" s="12" t="s">
        <v>72</v>
      </c>
      <c r="R2" s="12" t="s">
        <v>73</v>
      </c>
    </row>
    <row r="3" spans="1:18" x14ac:dyDescent="0.3">
      <c r="A3" t="s">
        <v>19</v>
      </c>
      <c r="B3" s="28">
        <v>4532436724.6499996</v>
      </c>
      <c r="C3" s="28">
        <v>3705955124.8000002</v>
      </c>
      <c r="D3" s="20">
        <f>IF(B3&gt;0,C3/B3*100,"-")</f>
        <v>81.765181732044553</v>
      </c>
      <c r="E3" s="28">
        <v>4471253818.96</v>
      </c>
      <c r="F3" s="28">
        <v>3713238678.4000001</v>
      </c>
      <c r="G3" s="20">
        <f>IF(E3&gt;0,F3/E3*100,"-")</f>
        <v>83.046922155353911</v>
      </c>
      <c r="H3" s="28">
        <v>4386023360.5600004</v>
      </c>
      <c r="I3" s="28">
        <v>3338383375.8299999</v>
      </c>
      <c r="J3" s="20">
        <f>IF(H3&gt;0,I3/H3*100,"-")</f>
        <v>76.114126656264787</v>
      </c>
      <c r="K3" s="28">
        <v>4368870039.46</v>
      </c>
      <c r="L3" s="28">
        <v>3701393177.52</v>
      </c>
      <c r="M3" s="20">
        <f>IF(K3&gt;0,L3/K3*100,"-")</f>
        <v>84.721979461249859</v>
      </c>
      <c r="N3" s="28">
        <v>4331288922.0200005</v>
      </c>
      <c r="O3" s="28">
        <v>3787394839.5500002</v>
      </c>
      <c r="P3" s="20">
        <f>IF(N3&gt;0,O3/N3*100,"-")</f>
        <v>87.44267371070822</v>
      </c>
      <c r="Q3" s="13">
        <f t="shared" ref="Q3:R18" si="0">IF(K3&gt;0,N3/K3*100-100,"-")</f>
        <v>-0.86020222850676475</v>
      </c>
      <c r="R3" s="13">
        <f t="shared" si="0"/>
        <v>2.3234943683454645</v>
      </c>
    </row>
    <row r="4" spans="1:18" x14ac:dyDescent="0.3">
      <c r="A4" t="s">
        <v>20</v>
      </c>
      <c r="B4" s="28">
        <v>513004072</v>
      </c>
      <c r="C4" s="28">
        <v>358231184.76999998</v>
      </c>
      <c r="D4" s="20">
        <f t="shared" ref="D4:D21" si="1">IF(B4&gt;0,C4/B4*100,"-")</f>
        <v>69.830086021227515</v>
      </c>
      <c r="E4" s="28">
        <v>498025019.81999999</v>
      </c>
      <c r="F4" s="28">
        <v>335950447.94</v>
      </c>
      <c r="G4" s="20">
        <f t="shared" ref="G4:G21" si="2">IF(E4&gt;0,F4/E4*100,"-")</f>
        <v>67.456540248002355</v>
      </c>
      <c r="H4" s="28">
        <v>583997502.44000006</v>
      </c>
      <c r="I4" s="28">
        <v>454183864.13</v>
      </c>
      <c r="J4" s="20">
        <f t="shared" ref="J4:J13" si="3">IF(H4&gt;0,I4/H4*100,"-")</f>
        <v>77.771542212487958</v>
      </c>
      <c r="K4" s="28">
        <v>651777439.40999997</v>
      </c>
      <c r="L4" s="28">
        <v>453448683.56</v>
      </c>
      <c r="M4" s="20">
        <f t="shared" ref="M4:M13" si="4">IF(K4&gt;0,L4/K4*100,"-")</f>
        <v>69.571092238244617</v>
      </c>
      <c r="N4" s="28">
        <v>742278679.87</v>
      </c>
      <c r="O4" s="28">
        <v>599279103.77999997</v>
      </c>
      <c r="P4" s="20">
        <f t="shared" ref="P4:P21" si="5">IF(N4&gt;0,O4/N4*100,"-")</f>
        <v>80.73505544911454</v>
      </c>
      <c r="Q4" s="13">
        <f t="shared" si="0"/>
        <v>13.885298107575395</v>
      </c>
      <c r="R4" s="13">
        <f t="shared" si="0"/>
        <v>32.160291893471509</v>
      </c>
    </row>
    <row r="5" spans="1:18" x14ac:dyDescent="0.3">
      <c r="A5" t="s">
        <v>21</v>
      </c>
      <c r="B5" s="28">
        <v>67265848.540000007</v>
      </c>
      <c r="C5" s="28">
        <v>42337280.640000001</v>
      </c>
      <c r="D5" s="20">
        <f t="shared" si="1"/>
        <v>62.940231274751412</v>
      </c>
      <c r="E5" s="28">
        <v>68861172.590000004</v>
      </c>
      <c r="F5" s="28">
        <v>34397957.950000003</v>
      </c>
      <c r="G5" s="20">
        <f t="shared" si="2"/>
        <v>49.952617209709352</v>
      </c>
      <c r="H5" s="28">
        <v>63892454.539999999</v>
      </c>
      <c r="I5" s="28">
        <v>51229187.140000001</v>
      </c>
      <c r="J5" s="20">
        <f t="shared" si="3"/>
        <v>80.180339773811426</v>
      </c>
      <c r="K5" s="28">
        <v>123764554.22</v>
      </c>
      <c r="L5" s="28">
        <v>47124808.189999998</v>
      </c>
      <c r="M5" s="20">
        <f t="shared" si="4"/>
        <v>38.076174949277011</v>
      </c>
      <c r="N5" s="28">
        <v>47710555</v>
      </c>
      <c r="O5" s="28">
        <v>42528200.159999996</v>
      </c>
      <c r="P5" s="20">
        <f t="shared" si="5"/>
        <v>89.137927990986469</v>
      </c>
      <c r="Q5" s="13">
        <f t="shared" si="0"/>
        <v>-61.450549956984283</v>
      </c>
      <c r="R5" s="13">
        <f t="shared" si="0"/>
        <v>-9.7541150968024795</v>
      </c>
    </row>
    <row r="6" spans="1:18" x14ac:dyDescent="0.3">
      <c r="A6" t="s">
        <v>22</v>
      </c>
      <c r="B6" s="28">
        <v>0</v>
      </c>
      <c r="C6" s="28">
        <v>0</v>
      </c>
      <c r="D6" s="20" t="str">
        <f t="shared" si="1"/>
        <v>-</v>
      </c>
      <c r="E6" s="28">
        <v>0</v>
      </c>
      <c r="F6" s="28">
        <v>0</v>
      </c>
      <c r="G6" s="20" t="str">
        <f t="shared" si="2"/>
        <v>-</v>
      </c>
      <c r="H6" s="28">
        <v>0</v>
      </c>
      <c r="I6" s="28">
        <v>0</v>
      </c>
      <c r="J6" s="20" t="str">
        <f t="shared" si="3"/>
        <v>-</v>
      </c>
      <c r="K6" s="28">
        <v>0</v>
      </c>
      <c r="L6" s="28">
        <v>0</v>
      </c>
      <c r="M6" s="20" t="str">
        <f t="shared" si="4"/>
        <v>-</v>
      </c>
      <c r="N6" s="28">
        <v>0</v>
      </c>
      <c r="O6" s="28">
        <v>0</v>
      </c>
      <c r="P6" s="20" t="str">
        <f t="shared" si="5"/>
        <v>-</v>
      </c>
      <c r="Q6" s="13" t="str">
        <f t="shared" si="0"/>
        <v>-</v>
      </c>
      <c r="R6" s="13" t="str">
        <f t="shared" si="0"/>
        <v>-</v>
      </c>
    </row>
    <row r="7" spans="1:18" x14ac:dyDescent="0.3">
      <c r="A7" t="s">
        <v>23</v>
      </c>
      <c r="B7" s="28">
        <v>707277704.52999997</v>
      </c>
      <c r="C7" s="28">
        <v>447417268.77999997</v>
      </c>
      <c r="D7" s="20">
        <f t="shared" si="1"/>
        <v>63.259065839961352</v>
      </c>
      <c r="E7" s="28">
        <v>502166074.19</v>
      </c>
      <c r="F7" s="28">
        <v>289772654.02999997</v>
      </c>
      <c r="G7" s="20">
        <f t="shared" si="2"/>
        <v>57.704546149878169</v>
      </c>
      <c r="H7" s="28">
        <v>637757399.33000004</v>
      </c>
      <c r="I7" s="28">
        <v>368633120.70999998</v>
      </c>
      <c r="J7" s="20">
        <f t="shared" si="3"/>
        <v>57.801465117812789</v>
      </c>
      <c r="K7" s="28">
        <v>538526491.80999994</v>
      </c>
      <c r="L7" s="28">
        <v>321599303.69999999</v>
      </c>
      <c r="M7" s="20">
        <f t="shared" si="4"/>
        <v>59.718381285031555</v>
      </c>
      <c r="N7" s="28">
        <v>534992315.06999999</v>
      </c>
      <c r="O7" s="28">
        <v>229227142.31999999</v>
      </c>
      <c r="P7" s="20">
        <f t="shared" si="5"/>
        <v>42.846810292967895</v>
      </c>
      <c r="Q7" s="13">
        <f t="shared" si="0"/>
        <v>-0.6562679447990547</v>
      </c>
      <c r="R7" s="13">
        <f t="shared" si="0"/>
        <v>-28.72274918423588</v>
      </c>
    </row>
    <row r="8" spans="1:18" x14ac:dyDescent="0.3">
      <c r="A8" t="s">
        <v>24</v>
      </c>
      <c r="B8" s="28">
        <v>2233124.75</v>
      </c>
      <c r="C8" s="28">
        <v>2233124.75</v>
      </c>
      <c r="D8" s="20">
        <f t="shared" si="1"/>
        <v>100</v>
      </c>
      <c r="E8" s="28">
        <v>4796482.8099999996</v>
      </c>
      <c r="F8" s="28">
        <v>4796482.8099999996</v>
      </c>
      <c r="G8" s="20">
        <f t="shared" si="2"/>
        <v>100</v>
      </c>
      <c r="H8" s="28">
        <v>3367845.96</v>
      </c>
      <c r="I8" s="28">
        <v>3367845.96</v>
      </c>
      <c r="J8" s="20">
        <f t="shared" si="3"/>
        <v>100</v>
      </c>
      <c r="K8" s="28">
        <v>6637038.2300000004</v>
      </c>
      <c r="L8" s="28">
        <v>6637038.2300000004</v>
      </c>
      <c r="M8" s="20">
        <f t="shared" si="4"/>
        <v>100</v>
      </c>
      <c r="N8" s="28">
        <v>11763526.59</v>
      </c>
      <c r="O8" s="28">
        <v>11740246.859999999</v>
      </c>
      <c r="P8" s="20">
        <f t="shared" si="5"/>
        <v>99.802102457780052</v>
      </c>
      <c r="Q8" s="13">
        <f t="shared" si="0"/>
        <v>77.240603147768809</v>
      </c>
      <c r="R8" s="13">
        <f t="shared" si="0"/>
        <v>76.889848350323547</v>
      </c>
    </row>
    <row r="9" spans="1:18" x14ac:dyDescent="0.3">
      <c r="A9" t="s">
        <v>25</v>
      </c>
      <c r="B9" s="28">
        <v>11566</v>
      </c>
      <c r="C9" s="28">
        <v>11566</v>
      </c>
      <c r="D9" s="20">
        <f t="shared" si="1"/>
        <v>100</v>
      </c>
      <c r="E9" s="28">
        <v>1000</v>
      </c>
      <c r="F9" s="28">
        <v>1000</v>
      </c>
      <c r="G9" s="20">
        <f t="shared" si="2"/>
        <v>100</v>
      </c>
      <c r="H9" s="28">
        <v>0</v>
      </c>
      <c r="I9" s="28">
        <v>0</v>
      </c>
      <c r="J9" s="20" t="str">
        <f t="shared" si="3"/>
        <v>-</v>
      </c>
      <c r="K9" s="28">
        <v>8750</v>
      </c>
      <c r="L9" s="28">
        <v>8750</v>
      </c>
      <c r="M9" s="20">
        <f t="shared" si="4"/>
        <v>100</v>
      </c>
      <c r="N9" s="28">
        <v>0</v>
      </c>
      <c r="O9" s="28">
        <v>0</v>
      </c>
      <c r="P9" s="20" t="str">
        <f t="shared" si="5"/>
        <v>-</v>
      </c>
      <c r="Q9" s="13">
        <f t="shared" si="0"/>
        <v>-100</v>
      </c>
      <c r="R9" s="13">
        <f t="shared" si="0"/>
        <v>-100</v>
      </c>
    </row>
    <row r="10" spans="1:18" x14ac:dyDescent="0.3">
      <c r="A10" t="s">
        <v>26</v>
      </c>
      <c r="B10" s="28">
        <v>13797453.49</v>
      </c>
      <c r="C10" s="28">
        <v>13797453.49</v>
      </c>
      <c r="D10" s="20">
        <f t="shared" si="1"/>
        <v>100</v>
      </c>
      <c r="E10" s="28">
        <v>24053814.359999999</v>
      </c>
      <c r="F10" s="28">
        <v>23561145.460000001</v>
      </c>
      <c r="G10" s="20">
        <f t="shared" si="2"/>
        <v>97.951805511481467</v>
      </c>
      <c r="H10" s="28">
        <v>16577053.890000001</v>
      </c>
      <c r="I10" s="28">
        <v>13702889.800000001</v>
      </c>
      <c r="J10" s="20">
        <f t="shared" si="3"/>
        <v>82.661791962118073</v>
      </c>
      <c r="K10" s="28">
        <v>38507931.960000001</v>
      </c>
      <c r="L10" s="28">
        <v>28237055.27</v>
      </c>
      <c r="M10" s="20">
        <f t="shared" si="4"/>
        <v>73.327893326837597</v>
      </c>
      <c r="N10" s="28">
        <v>5840877.6900000004</v>
      </c>
      <c r="O10" s="28">
        <v>1590874.25</v>
      </c>
      <c r="P10" s="20">
        <f t="shared" si="5"/>
        <v>27.236904013992458</v>
      </c>
      <c r="Q10" s="13">
        <f t="shared" si="0"/>
        <v>-84.832014100193192</v>
      </c>
      <c r="R10" s="13">
        <f t="shared" si="0"/>
        <v>-94.366005113535337</v>
      </c>
    </row>
    <row r="11" spans="1:18" x14ac:dyDescent="0.3">
      <c r="A11" t="s">
        <v>27</v>
      </c>
      <c r="B11" s="28">
        <v>0</v>
      </c>
      <c r="C11" s="28">
        <v>0</v>
      </c>
      <c r="D11" s="20" t="str">
        <f t="shared" si="1"/>
        <v>-</v>
      </c>
      <c r="E11" s="28">
        <v>0</v>
      </c>
      <c r="F11" s="28">
        <v>0</v>
      </c>
      <c r="G11" s="20" t="str">
        <f t="shared" si="2"/>
        <v>-</v>
      </c>
      <c r="H11" s="28">
        <v>0</v>
      </c>
      <c r="I11" s="28">
        <v>0</v>
      </c>
      <c r="J11" s="20" t="str">
        <f t="shared" si="3"/>
        <v>-</v>
      </c>
      <c r="K11" s="28">
        <v>0</v>
      </c>
      <c r="L11" s="28">
        <v>0</v>
      </c>
      <c r="M11" s="20" t="str">
        <f t="shared" si="4"/>
        <v>-</v>
      </c>
      <c r="N11" s="28">
        <v>0</v>
      </c>
      <c r="O11" s="28">
        <v>0</v>
      </c>
      <c r="P11" s="20" t="str">
        <f t="shared" si="5"/>
        <v>-</v>
      </c>
      <c r="Q11" s="13" t="str">
        <f t="shared" si="0"/>
        <v>-</v>
      </c>
      <c r="R11" s="13" t="str">
        <f t="shared" si="0"/>
        <v>-</v>
      </c>
    </row>
    <row r="12" spans="1:18" x14ac:dyDescent="0.3">
      <c r="A12" t="s">
        <v>28</v>
      </c>
      <c r="B12" s="28">
        <v>0</v>
      </c>
      <c r="C12" s="28">
        <v>0</v>
      </c>
      <c r="D12" s="20" t="str">
        <f t="shared" si="1"/>
        <v>-</v>
      </c>
      <c r="E12" s="28">
        <v>0</v>
      </c>
      <c r="F12" s="28">
        <v>0</v>
      </c>
      <c r="G12" s="20" t="str">
        <f t="shared" si="2"/>
        <v>-</v>
      </c>
      <c r="H12" s="28">
        <v>0</v>
      </c>
      <c r="I12" s="28">
        <v>0</v>
      </c>
      <c r="J12" s="20" t="str">
        <f t="shared" si="3"/>
        <v>-</v>
      </c>
      <c r="K12" s="28">
        <v>117111314.52</v>
      </c>
      <c r="L12" s="28">
        <v>109909655.38</v>
      </c>
      <c r="M12" s="20">
        <f t="shared" si="4"/>
        <v>93.85058636775004</v>
      </c>
      <c r="N12" s="28">
        <v>153520216.87</v>
      </c>
      <c r="O12" s="28">
        <v>153520216.87</v>
      </c>
      <c r="P12" s="20">
        <f t="shared" si="5"/>
        <v>100</v>
      </c>
      <c r="Q12" s="13">
        <f t="shared" si="0"/>
        <v>31.089141556670143</v>
      </c>
      <c r="R12" s="13">
        <f t="shared" si="0"/>
        <v>39.678553571314126</v>
      </c>
    </row>
    <row r="13" spans="1:18" x14ac:dyDescent="0.3">
      <c r="A13" t="s">
        <v>29</v>
      </c>
      <c r="B13" s="28">
        <v>3500000</v>
      </c>
      <c r="C13" s="28">
        <v>0</v>
      </c>
      <c r="D13" s="20">
        <f t="shared" si="1"/>
        <v>0</v>
      </c>
      <c r="E13" s="28">
        <v>3500000</v>
      </c>
      <c r="F13" s="28">
        <v>0</v>
      </c>
      <c r="G13" s="20">
        <f t="shared" si="2"/>
        <v>0</v>
      </c>
      <c r="H13" s="28">
        <v>0</v>
      </c>
      <c r="I13" s="28">
        <v>0</v>
      </c>
      <c r="J13" s="20" t="str">
        <f t="shared" si="3"/>
        <v>-</v>
      </c>
      <c r="K13" s="28">
        <v>3500000</v>
      </c>
      <c r="L13" s="28">
        <v>0</v>
      </c>
      <c r="M13" s="20">
        <f t="shared" si="4"/>
        <v>0</v>
      </c>
      <c r="N13" s="28">
        <v>0</v>
      </c>
      <c r="O13" s="28">
        <v>0</v>
      </c>
      <c r="P13" s="20" t="str">
        <f t="shared" si="5"/>
        <v>-</v>
      </c>
      <c r="Q13" s="13">
        <f t="shared" si="0"/>
        <v>-100</v>
      </c>
      <c r="R13" s="13" t="str">
        <f t="shared" si="0"/>
        <v>-</v>
      </c>
    </row>
    <row r="14" spans="1:18" x14ac:dyDescent="0.3">
      <c r="A14" t="s">
        <v>30</v>
      </c>
      <c r="B14" s="28">
        <f t="shared" ref="B14:C14" si="6">SUM(B3:B5)</f>
        <v>5112706645.1899996</v>
      </c>
      <c r="C14" s="28">
        <f t="shared" si="6"/>
        <v>4106523590.21</v>
      </c>
      <c r="D14" s="20">
        <f>IF(B14&gt;0,C14/B14*100,"-")</f>
        <v>80.319953308359487</v>
      </c>
      <c r="E14" s="28">
        <f t="shared" ref="E14:F14" si="7">SUM(E3:E5)</f>
        <v>5038140011.3699999</v>
      </c>
      <c r="F14" s="28">
        <f t="shared" si="7"/>
        <v>4083587084.29</v>
      </c>
      <c r="G14" s="20">
        <f>IF(E14&gt;0,F14/E14*100,"-")</f>
        <v>81.053465665388842</v>
      </c>
      <c r="H14" s="28">
        <f t="shared" ref="H14:I14" si="8">SUM(H3:H5)</f>
        <v>5033913317.54</v>
      </c>
      <c r="I14" s="28">
        <f t="shared" si="8"/>
        <v>3843796427.0999999</v>
      </c>
      <c r="J14" s="20">
        <f>IF(H14&gt;0,I14/H14*100,"-")</f>
        <v>76.358017801117157</v>
      </c>
      <c r="K14" s="28">
        <f t="shared" ref="K14:L14" si="9">SUM(K3:K5)</f>
        <v>5144412033.0900002</v>
      </c>
      <c r="L14" s="28">
        <f t="shared" si="9"/>
        <v>4201966669.27</v>
      </c>
      <c r="M14" s="20">
        <f>IF(K14&gt;0,L14/K14*100,"-")</f>
        <v>81.680212281637196</v>
      </c>
      <c r="N14" s="28">
        <f t="shared" ref="N14:O14" si="10">SUM(N3:N5)</f>
        <v>5121278156.8900003</v>
      </c>
      <c r="O14" s="28">
        <f t="shared" si="10"/>
        <v>4429202143.4899998</v>
      </c>
      <c r="P14" s="20">
        <f>IF(N14&gt;0,O14/N14*100,"-")</f>
        <v>86.48626393259066</v>
      </c>
      <c r="Q14" s="13">
        <f t="shared" si="0"/>
        <v>-0.44968941156341202</v>
      </c>
      <c r="R14" s="13">
        <f t="shared" si="0"/>
        <v>5.4078361897020244</v>
      </c>
    </row>
    <row r="15" spans="1:18" x14ac:dyDescent="0.3">
      <c r="A15" t="s">
        <v>31</v>
      </c>
      <c r="B15" s="27">
        <f t="shared" ref="B15:C15" si="11">SUM(B6:B10)</f>
        <v>723319848.76999998</v>
      </c>
      <c r="C15" s="27">
        <f t="shared" si="11"/>
        <v>463459413.01999998</v>
      </c>
      <c r="D15" s="20">
        <f>IF(B15&gt;0,C15/B15*100,"-")</f>
        <v>64.073924392937542</v>
      </c>
      <c r="E15" s="27">
        <f t="shared" ref="E15:F15" si="12">SUM(E6:E10)</f>
        <v>531017371.36000001</v>
      </c>
      <c r="F15" s="27">
        <f t="shared" si="12"/>
        <v>318131282.29999995</v>
      </c>
      <c r="G15" s="20">
        <f>IF(E15&gt;0,F15/E15*100,"-")</f>
        <v>59.909769333012044</v>
      </c>
      <c r="H15" s="27">
        <f t="shared" ref="H15:I15" si="13">SUM(H6:H10)</f>
        <v>657702299.18000007</v>
      </c>
      <c r="I15" s="27">
        <f t="shared" si="13"/>
        <v>385703856.46999997</v>
      </c>
      <c r="J15" s="20">
        <f>IF(H15&gt;0,I15/H15*100,"-")</f>
        <v>58.644139902031945</v>
      </c>
      <c r="K15" s="27">
        <f t="shared" ref="K15:L15" si="14">SUM(K6:K10)</f>
        <v>583680212</v>
      </c>
      <c r="L15" s="27">
        <f t="shared" si="14"/>
        <v>356482147.19999999</v>
      </c>
      <c r="M15" s="20">
        <f>IF(K15&gt;0,L15/K15*100,"-")</f>
        <v>61.074907093132701</v>
      </c>
      <c r="N15" s="27">
        <f t="shared" ref="N15:O15" si="15">SUM(N6:N10)</f>
        <v>552596719.35000002</v>
      </c>
      <c r="O15" s="27">
        <f t="shared" si="15"/>
        <v>242558263.43000001</v>
      </c>
      <c r="P15" s="20">
        <f>IF(N15&gt;0,O15/N15*100,"-")</f>
        <v>43.894264105533004</v>
      </c>
      <c r="Q15" s="13">
        <f t="shared" si="0"/>
        <v>-5.3254319764398588</v>
      </c>
      <c r="R15" s="13">
        <f t="shared" si="0"/>
        <v>-31.957809013668324</v>
      </c>
    </row>
    <row r="16" spans="1:18" x14ac:dyDescent="0.3">
      <c r="A16" t="s">
        <v>32</v>
      </c>
      <c r="B16" s="28">
        <f t="shared" ref="B16:C16" si="16">SUM(B11:B13)</f>
        <v>3500000</v>
      </c>
      <c r="C16" s="28">
        <f t="shared" si="16"/>
        <v>0</v>
      </c>
      <c r="D16" s="20">
        <f t="shared" si="1"/>
        <v>0</v>
      </c>
      <c r="E16" s="28">
        <f t="shared" ref="E16:F16" si="17">SUM(E11:E13)</f>
        <v>3500000</v>
      </c>
      <c r="F16" s="28">
        <f t="shared" si="17"/>
        <v>0</v>
      </c>
      <c r="G16" s="20">
        <f t="shared" si="2"/>
        <v>0</v>
      </c>
      <c r="H16" s="28">
        <f t="shared" ref="H16:I16" si="18">SUM(H11:H13)</f>
        <v>0</v>
      </c>
      <c r="I16" s="28">
        <f t="shared" si="18"/>
        <v>0</v>
      </c>
      <c r="J16" s="20" t="str">
        <f t="shared" ref="J16:J21" si="19">IF(H16&gt;0,I16/H16*100,"-")</f>
        <v>-</v>
      </c>
      <c r="K16" s="28">
        <f t="shared" ref="K16:L16" si="20">SUM(K11:K13)</f>
        <v>120611314.52</v>
      </c>
      <c r="L16" s="28">
        <f t="shared" si="20"/>
        <v>109909655.38</v>
      </c>
      <c r="M16" s="20">
        <f t="shared" ref="M16:M21" si="21">IF(K16&gt;0,L16/K16*100,"-")</f>
        <v>91.127151559047618</v>
      </c>
      <c r="N16" s="28">
        <f t="shared" ref="N16:O16" si="22">SUM(N11:N13)</f>
        <v>153520216.87</v>
      </c>
      <c r="O16" s="28">
        <f t="shared" si="22"/>
        <v>153520216.87</v>
      </c>
      <c r="P16" s="20">
        <f t="shared" si="5"/>
        <v>100</v>
      </c>
      <c r="Q16" s="13">
        <f t="shared" si="0"/>
        <v>27.285087208416911</v>
      </c>
      <c r="R16" s="13">
        <f t="shared" si="0"/>
        <v>39.678553571314126</v>
      </c>
    </row>
    <row r="17" spans="1:18" x14ac:dyDescent="0.3">
      <c r="A17" t="s">
        <v>33</v>
      </c>
      <c r="B17" s="28">
        <v>29582179.940000001</v>
      </c>
      <c r="C17" s="28">
        <v>0</v>
      </c>
      <c r="D17" s="20">
        <f t="shared" si="1"/>
        <v>0</v>
      </c>
      <c r="E17" s="28">
        <v>16688803.57</v>
      </c>
      <c r="F17" s="28">
        <v>0</v>
      </c>
      <c r="G17" s="20">
        <f t="shared" si="2"/>
        <v>0</v>
      </c>
      <c r="H17" s="28">
        <v>48768792.5</v>
      </c>
      <c r="I17" s="28">
        <v>0</v>
      </c>
      <c r="J17" s="20">
        <f t="shared" si="19"/>
        <v>0</v>
      </c>
      <c r="K17" s="28">
        <v>153216834.63</v>
      </c>
      <c r="L17" s="109">
        <v>122228694.03</v>
      </c>
      <c r="M17" s="20">
        <f t="shared" si="21"/>
        <v>79.774976636978195</v>
      </c>
      <c r="N17" s="28">
        <v>225341086.44999999</v>
      </c>
      <c r="O17" s="119">
        <v>153520216.87</v>
      </c>
      <c r="P17" s="20">
        <f t="shared" si="5"/>
        <v>68.127929659229707</v>
      </c>
      <c r="Q17" s="13">
        <f t="shared" si="0"/>
        <v>47.073320627052027</v>
      </c>
      <c r="R17" s="13">
        <f t="shared" si="0"/>
        <v>25.60079945902045</v>
      </c>
    </row>
    <row r="18" spans="1:18" x14ac:dyDescent="0.3">
      <c r="A18" t="s">
        <v>34</v>
      </c>
      <c r="B18" s="28">
        <v>0</v>
      </c>
      <c r="C18" s="28">
        <v>0</v>
      </c>
      <c r="D18" s="20" t="str">
        <f t="shared" si="1"/>
        <v>-</v>
      </c>
      <c r="E18" s="28">
        <v>0</v>
      </c>
      <c r="F18" s="28">
        <v>0</v>
      </c>
      <c r="G18" s="20" t="str">
        <f t="shared" si="2"/>
        <v>-</v>
      </c>
      <c r="H18" s="28">
        <v>0</v>
      </c>
      <c r="I18" s="28">
        <v>0</v>
      </c>
      <c r="J18" s="20" t="str">
        <f t="shared" si="19"/>
        <v>-</v>
      </c>
      <c r="K18" s="28">
        <v>0</v>
      </c>
      <c r="L18" s="28">
        <v>0</v>
      </c>
      <c r="M18" s="20" t="str">
        <f t="shared" si="21"/>
        <v>-</v>
      </c>
      <c r="N18" s="28">
        <v>0</v>
      </c>
      <c r="O18" s="28">
        <v>0</v>
      </c>
      <c r="P18" s="20" t="str">
        <f t="shared" si="5"/>
        <v>-</v>
      </c>
      <c r="Q18" s="13" t="str">
        <f t="shared" si="0"/>
        <v>-</v>
      </c>
      <c r="R18" s="13" t="str">
        <f t="shared" si="0"/>
        <v>-</v>
      </c>
    </row>
    <row r="19" spans="1:18" x14ac:dyDescent="0.3">
      <c r="A19" t="s">
        <v>35</v>
      </c>
      <c r="B19" s="28">
        <v>986989419.07000005</v>
      </c>
      <c r="C19" s="28">
        <v>630198414.15999997</v>
      </c>
      <c r="D19" s="20">
        <f t="shared" si="1"/>
        <v>63.850574482734601</v>
      </c>
      <c r="E19" s="28">
        <v>501003376.66000003</v>
      </c>
      <c r="F19" s="28">
        <v>391940073.45999998</v>
      </c>
      <c r="G19" s="20">
        <f t="shared" si="2"/>
        <v>78.231024324210381</v>
      </c>
      <c r="H19" s="28">
        <v>1004359792.23</v>
      </c>
      <c r="I19" s="28">
        <v>705485258.07000005</v>
      </c>
      <c r="J19" s="20">
        <f t="shared" si="19"/>
        <v>70.242284042812699</v>
      </c>
      <c r="K19" s="28">
        <v>1194184245.3399999</v>
      </c>
      <c r="L19" s="28">
        <v>855535838.84000003</v>
      </c>
      <c r="M19" s="20">
        <f t="shared" si="21"/>
        <v>71.641862817945466</v>
      </c>
      <c r="N19" s="28">
        <v>1548680865.1099999</v>
      </c>
      <c r="O19" s="28">
        <v>1378918574.5799999</v>
      </c>
      <c r="P19" s="20">
        <f t="shared" si="5"/>
        <v>89.038265122624722</v>
      </c>
      <c r="Q19" s="13">
        <f t="shared" ref="Q19:R60" si="23">IF(K19&gt;0,N19/K19*100-100,"-")</f>
        <v>29.685253440022564</v>
      </c>
      <c r="R19" s="13">
        <f t="shared" si="23"/>
        <v>61.176015308679723</v>
      </c>
    </row>
    <row r="20" spans="1:18" x14ac:dyDescent="0.3">
      <c r="A20" t="s">
        <v>36</v>
      </c>
      <c r="B20" s="28">
        <f t="shared" ref="B20:C20" si="24">B14+B15+B16+B17+B18+B19</f>
        <v>6856098092.9699984</v>
      </c>
      <c r="C20" s="28">
        <f t="shared" si="24"/>
        <v>5200181417.3899994</v>
      </c>
      <c r="D20" s="20">
        <f t="shared" si="1"/>
        <v>75.847535243436525</v>
      </c>
      <c r="E20" s="28">
        <f t="shared" ref="E20:F20" si="25">E14+E15+E16+E17+E18+E19</f>
        <v>6090349562.9599991</v>
      </c>
      <c r="F20" s="28">
        <f t="shared" si="25"/>
        <v>4793658440.0500002</v>
      </c>
      <c r="G20" s="20">
        <f t="shared" si="2"/>
        <v>78.709085422679948</v>
      </c>
      <c r="H20" s="28">
        <f t="shared" ref="H20:I20" si="26">H14+H15+H16+H17+H18+H19</f>
        <v>6744744201.4500008</v>
      </c>
      <c r="I20" s="28">
        <f t="shared" si="26"/>
        <v>4934985541.6399994</v>
      </c>
      <c r="J20" s="20">
        <f t="shared" si="19"/>
        <v>73.167868109498727</v>
      </c>
      <c r="K20" s="28">
        <f t="shared" ref="K20:L20" si="27">K14+K15+K16+K17+K18+K19</f>
        <v>7196104639.5800009</v>
      </c>
      <c r="L20" s="28">
        <f t="shared" si="27"/>
        <v>5646123004.7200003</v>
      </c>
      <c r="M20" s="20">
        <f t="shared" si="21"/>
        <v>78.460824119554985</v>
      </c>
      <c r="N20" s="28">
        <f t="shared" ref="N20:O20" si="28">N14+N15+N16+N17+N18+N19</f>
        <v>7601417044.6700001</v>
      </c>
      <c r="O20" s="28">
        <f t="shared" si="28"/>
        <v>6357719415.2399998</v>
      </c>
      <c r="P20" s="20">
        <f t="shared" si="5"/>
        <v>83.638608142121839</v>
      </c>
      <c r="Q20" s="13">
        <f t="shared" si="23"/>
        <v>5.6323862060134786</v>
      </c>
      <c r="R20" s="13">
        <f t="shared" si="23"/>
        <v>12.603275024740441</v>
      </c>
    </row>
    <row r="21" spans="1:18" x14ac:dyDescent="0.3">
      <c r="A21" t="s">
        <v>37</v>
      </c>
      <c r="B21" s="28">
        <f t="shared" ref="B21:C21" si="29">B20-B19</f>
        <v>5869108673.8999987</v>
      </c>
      <c r="C21" s="28">
        <f t="shared" si="29"/>
        <v>4569983003.2299995</v>
      </c>
      <c r="D21" s="20">
        <f t="shared" si="1"/>
        <v>77.865026141921206</v>
      </c>
      <c r="E21" s="28">
        <f t="shared" ref="E21:F21" si="30">E20-E19</f>
        <v>5589346186.2999992</v>
      </c>
      <c r="F21" s="28">
        <f t="shared" si="30"/>
        <v>4401718366.5900002</v>
      </c>
      <c r="G21" s="20">
        <f t="shared" si="2"/>
        <v>78.751936628634951</v>
      </c>
      <c r="H21" s="28">
        <f t="shared" ref="H21:I21" si="31">H20-H19</f>
        <v>5740384409.2200012</v>
      </c>
      <c r="I21" s="28">
        <f t="shared" si="31"/>
        <v>4229500283.5699992</v>
      </c>
      <c r="J21" s="20">
        <f t="shared" si="19"/>
        <v>73.679739579403886</v>
      </c>
      <c r="K21" s="28">
        <f t="shared" ref="K21:L21" si="32">K20-K19</f>
        <v>6001920394.2400007</v>
      </c>
      <c r="L21" s="28">
        <f t="shared" si="32"/>
        <v>4790587165.8800001</v>
      </c>
      <c r="M21" s="20">
        <f t="shared" si="21"/>
        <v>79.817572563566358</v>
      </c>
      <c r="N21" s="28">
        <f t="shared" ref="N21:O21" si="33">N20-N19</f>
        <v>6052736179.5600004</v>
      </c>
      <c r="O21" s="28">
        <f t="shared" si="33"/>
        <v>4978800840.6599998</v>
      </c>
      <c r="P21" s="20">
        <f t="shared" si="5"/>
        <v>82.257027118963748</v>
      </c>
      <c r="Q21" s="13">
        <f t="shared" si="23"/>
        <v>0.84665876889616243</v>
      </c>
      <c r="R21" s="13">
        <f t="shared" si="23"/>
        <v>3.9288226737739933</v>
      </c>
    </row>
    <row r="22" spans="1:18" x14ac:dyDescent="0.3">
      <c r="B22" s="12" t="s">
        <v>74</v>
      </c>
      <c r="C22" s="12" t="s">
        <v>75</v>
      </c>
      <c r="D22" s="18"/>
      <c r="E22" s="12" t="s">
        <v>74</v>
      </c>
      <c r="F22" s="12" t="s">
        <v>75</v>
      </c>
      <c r="G22" s="18"/>
      <c r="H22" s="12" t="s">
        <v>74</v>
      </c>
      <c r="I22" s="12" t="s">
        <v>75</v>
      </c>
      <c r="J22" s="18"/>
      <c r="K22" s="12" t="s">
        <v>74</v>
      </c>
      <c r="L22" s="12" t="s">
        <v>75</v>
      </c>
      <c r="M22" s="18"/>
      <c r="N22" s="12" t="s">
        <v>74</v>
      </c>
      <c r="O22" s="12" t="s">
        <v>75</v>
      </c>
      <c r="P22" s="18"/>
    </row>
    <row r="23" spans="1:18" x14ac:dyDescent="0.3">
      <c r="A23" s="5" t="s">
        <v>38</v>
      </c>
      <c r="B23" s="27">
        <v>121915092.19</v>
      </c>
      <c r="C23" s="27">
        <v>98598585.930000007</v>
      </c>
      <c r="D23" s="20">
        <f>IF(B23&gt;0,C23/B23*100,"-")</f>
        <v>80.874799139993186</v>
      </c>
      <c r="E23" s="27">
        <v>119531684.98</v>
      </c>
      <c r="F23" s="27">
        <v>92018156.099999994</v>
      </c>
      <c r="G23" s="20">
        <f>IF(E23&gt;0,F23/E23*100,"-")</f>
        <v>76.98222953637476</v>
      </c>
      <c r="H23" s="27">
        <v>118811229.52</v>
      </c>
      <c r="I23" s="27">
        <v>96053331.370000005</v>
      </c>
      <c r="J23" s="20">
        <f>IF(H23&gt;0,I23/H23*100,"-")</f>
        <v>80.845330662814945</v>
      </c>
      <c r="K23" s="27">
        <v>113049416.8</v>
      </c>
      <c r="L23" s="27">
        <v>99210781</v>
      </c>
      <c r="M23" s="20">
        <f>IF(K23&gt;0,L23/K23*100,"-")</f>
        <v>87.758772940436785</v>
      </c>
      <c r="N23" s="1">
        <v>104270281.5</v>
      </c>
      <c r="O23" s="1">
        <v>92210302.420000002</v>
      </c>
      <c r="P23" s="20">
        <f>IF(N23&gt;0,O23/N23*100,"-")</f>
        <v>88.433924885874603</v>
      </c>
      <c r="Q23" s="13">
        <f t="shared" si="23"/>
        <v>-7.7657501900531685</v>
      </c>
      <c r="R23" s="13">
        <f t="shared" si="23"/>
        <v>-7.0561671921522304</v>
      </c>
    </row>
    <row r="24" spans="1:18" x14ac:dyDescent="0.3">
      <c r="A24" s="5" t="s">
        <v>39</v>
      </c>
      <c r="B24" s="27">
        <v>8187430.0899999999</v>
      </c>
      <c r="C24" s="27">
        <v>5554605.2699999996</v>
      </c>
      <c r="D24" s="20">
        <f t="shared" ref="D24:D57" si="34">IF(B24&gt;0,C24/B24*100,"-")</f>
        <v>67.843086401242175</v>
      </c>
      <c r="E24" s="27">
        <v>10642815.23</v>
      </c>
      <c r="F24" s="27">
        <v>6347314.6200000001</v>
      </c>
      <c r="G24" s="20">
        <f t="shared" ref="G24:G57" si="35">IF(E24&gt;0,F24/E24*100,"-")</f>
        <v>59.639432639102573</v>
      </c>
      <c r="H24" s="27">
        <v>8962607.7899999991</v>
      </c>
      <c r="I24" s="27">
        <v>6003803.0499999998</v>
      </c>
      <c r="J24" s="20">
        <f t="shared" ref="J24:J26" si="36">IF(H24&gt;0,I24/H24*100,"-")</f>
        <v>66.987233968875941</v>
      </c>
      <c r="K24" s="27">
        <v>9503313.0999999996</v>
      </c>
      <c r="L24" s="27">
        <v>6294895.8600000003</v>
      </c>
      <c r="M24" s="20">
        <f t="shared" ref="M24:M26" si="37">IF(K24&gt;0,L24/K24*100,"-")</f>
        <v>66.238961020867563</v>
      </c>
      <c r="N24" s="1">
        <v>8248966.0499999998</v>
      </c>
      <c r="O24" s="1">
        <v>5339922.0999999996</v>
      </c>
      <c r="P24" s="20">
        <f t="shared" ref="P24:P57" si="38">IF(N24&gt;0,O24/N24*100,"-")</f>
        <v>64.734441475850161</v>
      </c>
      <c r="Q24" s="13">
        <f t="shared" si="23"/>
        <v>-13.199050023933239</v>
      </c>
      <c r="R24" s="13">
        <f t="shared" si="23"/>
        <v>-15.170604585665075</v>
      </c>
    </row>
    <row r="25" spans="1:18" x14ac:dyDescent="0.3">
      <c r="A25" s="5" t="s">
        <v>40</v>
      </c>
      <c r="B25" s="27">
        <v>449144830.91000003</v>
      </c>
      <c r="C25" s="27">
        <v>286335918.42000002</v>
      </c>
      <c r="D25" s="20">
        <f t="shared" si="34"/>
        <v>63.751355623944882</v>
      </c>
      <c r="E25" s="27">
        <v>421066504.79000002</v>
      </c>
      <c r="F25" s="27">
        <v>290549160.82999998</v>
      </c>
      <c r="G25" s="20">
        <f t="shared" si="35"/>
        <v>69.003152120804899</v>
      </c>
      <c r="H25" s="27">
        <v>389275268.36000001</v>
      </c>
      <c r="I25" s="27">
        <v>294153169.63999999</v>
      </c>
      <c r="J25" s="20">
        <f t="shared" si="36"/>
        <v>75.564309769602019</v>
      </c>
      <c r="K25" s="27">
        <v>414057911.25</v>
      </c>
      <c r="L25" s="27">
        <v>292269524.79000002</v>
      </c>
      <c r="M25" s="20">
        <f t="shared" si="37"/>
        <v>70.586629756129312</v>
      </c>
      <c r="N25" s="1">
        <v>246256089.38999999</v>
      </c>
      <c r="O25" s="1">
        <v>164066119.88</v>
      </c>
      <c r="P25" s="20">
        <f t="shared" si="38"/>
        <v>66.624187968877251</v>
      </c>
      <c r="Q25" s="13">
        <f t="shared" si="23"/>
        <v>-40.526172136989935</v>
      </c>
      <c r="R25" s="13">
        <f t="shared" si="23"/>
        <v>-43.864787135133597</v>
      </c>
    </row>
    <row r="26" spans="1:18" x14ac:dyDescent="0.3">
      <c r="A26" s="5" t="s">
        <v>41</v>
      </c>
      <c r="B26" s="27">
        <v>3958529911.8200002</v>
      </c>
      <c r="C26" s="27">
        <v>3354144210.6199999</v>
      </c>
      <c r="D26" s="20">
        <f t="shared" si="34"/>
        <v>84.732066836344217</v>
      </c>
      <c r="E26" s="27">
        <v>4012641568.71</v>
      </c>
      <c r="F26" s="27">
        <v>3243357388.46</v>
      </c>
      <c r="G26" s="20">
        <f t="shared" si="35"/>
        <v>80.828484999787491</v>
      </c>
      <c r="H26" s="27">
        <v>4023252764.8600001</v>
      </c>
      <c r="I26" s="27">
        <v>3235166934.9400001</v>
      </c>
      <c r="J26" s="20">
        <f t="shared" si="36"/>
        <v>80.411724642226815</v>
      </c>
      <c r="K26" s="27">
        <v>4098903870.5599999</v>
      </c>
      <c r="L26" s="27">
        <v>3245824805.8400002</v>
      </c>
      <c r="M26" s="20">
        <f t="shared" si="37"/>
        <v>79.187629384354153</v>
      </c>
      <c r="N26" s="1">
        <v>4328247726.2399998</v>
      </c>
      <c r="O26" s="1">
        <v>3675846224.8200002</v>
      </c>
      <c r="P26" s="20">
        <f t="shared" si="38"/>
        <v>84.926890910961134</v>
      </c>
      <c r="Q26" s="13">
        <f t="shared" si="23"/>
        <v>5.5952484596489569</v>
      </c>
      <c r="R26" s="13">
        <f t="shared" si="23"/>
        <v>13.248448228206612</v>
      </c>
    </row>
    <row r="27" spans="1:18" x14ac:dyDescent="0.3">
      <c r="A27" s="5" t="s">
        <v>350</v>
      </c>
      <c r="B27" s="27">
        <v>7360.24</v>
      </c>
      <c r="C27" s="27">
        <v>3944.2</v>
      </c>
      <c r="D27" s="20"/>
      <c r="E27" s="27">
        <v>0</v>
      </c>
      <c r="F27" s="27">
        <v>0</v>
      </c>
      <c r="G27" s="20"/>
      <c r="H27" s="27">
        <v>2587.54</v>
      </c>
      <c r="I27" s="27">
        <v>2587.54</v>
      </c>
      <c r="J27" s="20"/>
      <c r="K27" s="27">
        <v>523415.58</v>
      </c>
      <c r="L27" s="27">
        <v>523415.58</v>
      </c>
      <c r="M27" s="20"/>
      <c r="N27" s="1">
        <v>293680.34999999998</v>
      </c>
      <c r="O27" s="1">
        <v>292528.64000000001</v>
      </c>
      <c r="P27" s="20"/>
      <c r="Q27" s="13">
        <f t="shared" si="23"/>
        <v>-43.891553629335988</v>
      </c>
      <c r="R27" s="13">
        <f t="shared" si="23"/>
        <v>-44.111591022949682</v>
      </c>
    </row>
    <row r="28" spans="1:18" x14ac:dyDescent="0.3">
      <c r="A28" s="5" t="s">
        <v>351</v>
      </c>
      <c r="B28" s="27">
        <v>0</v>
      </c>
      <c r="C28" s="27">
        <v>0</v>
      </c>
      <c r="D28" s="20"/>
      <c r="E28" s="27">
        <v>0</v>
      </c>
      <c r="F28" s="27">
        <v>0</v>
      </c>
      <c r="G28" s="20"/>
      <c r="H28" s="27">
        <v>0</v>
      </c>
      <c r="I28" s="27">
        <v>0</v>
      </c>
      <c r="J28" s="20"/>
      <c r="K28" s="27">
        <v>0</v>
      </c>
      <c r="L28" s="27">
        <v>0</v>
      </c>
      <c r="M28" s="20"/>
      <c r="N28" s="27">
        <v>0</v>
      </c>
      <c r="O28" s="27">
        <v>0</v>
      </c>
      <c r="P28" s="20"/>
      <c r="Q28" s="13" t="str">
        <f t="shared" si="23"/>
        <v>-</v>
      </c>
      <c r="R28" s="13" t="str">
        <f t="shared" si="23"/>
        <v>-</v>
      </c>
    </row>
    <row r="29" spans="1:18" x14ac:dyDescent="0.3">
      <c r="A29" s="5" t="s">
        <v>42</v>
      </c>
      <c r="B29" s="27">
        <v>55544954.560000002</v>
      </c>
      <c r="C29" s="27">
        <v>55486998.369999997</v>
      </c>
      <c r="D29" s="20">
        <f t="shared" si="34"/>
        <v>99.895658947857441</v>
      </c>
      <c r="E29" s="27">
        <v>70513827.230000004</v>
      </c>
      <c r="F29" s="27">
        <v>70317371.629999995</v>
      </c>
      <c r="G29" s="20">
        <f t="shared" si="35"/>
        <v>99.72139421767703</v>
      </c>
      <c r="H29" s="27">
        <v>55185911.049999997</v>
      </c>
      <c r="I29" s="27">
        <v>54984702.659999996</v>
      </c>
      <c r="J29" s="20">
        <f t="shared" ref="J29:J57" si="39">IF(H29&gt;0,I29/H29*100,"-")</f>
        <v>99.635398988307543</v>
      </c>
      <c r="K29" s="27">
        <v>56265562.539999999</v>
      </c>
      <c r="L29" s="27">
        <v>56242532.200000003</v>
      </c>
      <c r="M29" s="20">
        <f t="shared" ref="M29:M57" si="40">IF(K29&gt;0,L29/K29*100,"-")</f>
        <v>99.959068497744738</v>
      </c>
      <c r="N29" s="1">
        <v>53301859.600000001</v>
      </c>
      <c r="O29" s="1">
        <v>53248788.109999999</v>
      </c>
      <c r="P29" s="20">
        <f t="shared" si="38"/>
        <v>99.900432198054119</v>
      </c>
      <c r="Q29" s="13">
        <f t="shared" si="23"/>
        <v>-5.2673479233288703</v>
      </c>
      <c r="R29" s="13">
        <f t="shared" si="23"/>
        <v>-5.3229183909326281</v>
      </c>
    </row>
    <row r="30" spans="1:18" x14ac:dyDescent="0.3">
      <c r="A30" s="5" t="s">
        <v>43</v>
      </c>
      <c r="B30" s="27">
        <v>0</v>
      </c>
      <c r="C30" s="27">
        <v>0</v>
      </c>
      <c r="D30" s="20" t="str">
        <f t="shared" si="34"/>
        <v>-</v>
      </c>
      <c r="E30" s="27">
        <v>0</v>
      </c>
      <c r="F30" s="27">
        <v>0</v>
      </c>
      <c r="G30" s="20" t="str">
        <f t="shared" si="35"/>
        <v>-</v>
      </c>
      <c r="H30" s="27">
        <v>0</v>
      </c>
      <c r="I30" s="27">
        <v>0</v>
      </c>
      <c r="J30" s="20" t="str">
        <f t="shared" si="39"/>
        <v>-</v>
      </c>
      <c r="K30" s="27">
        <v>0</v>
      </c>
      <c r="L30" s="27">
        <v>0</v>
      </c>
      <c r="M30" s="20" t="str">
        <f t="shared" si="40"/>
        <v>-</v>
      </c>
      <c r="N30" s="27">
        <v>0</v>
      </c>
      <c r="O30" s="27">
        <v>0</v>
      </c>
      <c r="P30" s="20" t="str">
        <f t="shared" si="38"/>
        <v>-</v>
      </c>
      <c r="Q30" s="13" t="str">
        <f t="shared" si="23"/>
        <v>-</v>
      </c>
      <c r="R30" s="13" t="str">
        <f t="shared" si="23"/>
        <v>-</v>
      </c>
    </row>
    <row r="31" spans="1:18" x14ac:dyDescent="0.3">
      <c r="A31" s="5" t="s">
        <v>44</v>
      </c>
      <c r="B31" s="27">
        <v>244915.92</v>
      </c>
      <c r="C31" s="27">
        <v>12301.64</v>
      </c>
      <c r="D31" s="20">
        <f t="shared" si="34"/>
        <v>5.0228012944197333</v>
      </c>
      <c r="E31" s="27">
        <v>4360933.6500000004</v>
      </c>
      <c r="F31" s="27">
        <v>90783.57</v>
      </c>
      <c r="G31" s="20">
        <f t="shared" si="35"/>
        <v>2.0817461875394501</v>
      </c>
      <c r="H31" s="27">
        <v>2965263.78</v>
      </c>
      <c r="I31" s="27">
        <v>2270011.1800000002</v>
      </c>
      <c r="J31" s="20">
        <f t="shared" si="39"/>
        <v>76.553431614100802</v>
      </c>
      <c r="K31" s="27">
        <v>3263037.08</v>
      </c>
      <c r="L31" s="27">
        <v>2418617.73</v>
      </c>
      <c r="M31" s="20">
        <f t="shared" si="40"/>
        <v>74.121674706804129</v>
      </c>
      <c r="N31" s="1">
        <v>1265672.3400000001</v>
      </c>
      <c r="O31" s="1">
        <v>128594.15</v>
      </c>
      <c r="P31" s="20">
        <f t="shared" si="38"/>
        <v>10.160145397504696</v>
      </c>
      <c r="Q31" s="13">
        <f t="shared" si="23"/>
        <v>-61.211830911832607</v>
      </c>
      <c r="R31" s="13">
        <f t="shared" si="23"/>
        <v>-94.683155241733886</v>
      </c>
    </row>
    <row r="32" spans="1:18" x14ac:dyDescent="0.3">
      <c r="A32" s="5" t="s">
        <v>45</v>
      </c>
      <c r="B32" s="27">
        <v>38958170.049999997</v>
      </c>
      <c r="C32" s="27">
        <v>33790360.740000002</v>
      </c>
      <c r="D32" s="20">
        <f t="shared" si="34"/>
        <v>86.734979329451349</v>
      </c>
      <c r="E32" s="27">
        <v>49577952.990000002</v>
      </c>
      <c r="F32" s="27">
        <v>41017327.729999997</v>
      </c>
      <c r="G32" s="20">
        <f t="shared" si="35"/>
        <v>82.732999763570902</v>
      </c>
      <c r="H32" s="27">
        <v>49722181.020000003</v>
      </c>
      <c r="I32" s="27">
        <v>46110239.200000003</v>
      </c>
      <c r="J32" s="20">
        <f t="shared" si="39"/>
        <v>92.73575344865273</v>
      </c>
      <c r="K32" s="27">
        <v>62789806.909999996</v>
      </c>
      <c r="L32" s="27">
        <v>60997248.369999997</v>
      </c>
      <c r="M32" s="20">
        <f t="shared" si="40"/>
        <v>97.145144047712435</v>
      </c>
      <c r="N32" s="1">
        <v>59232483.289999999</v>
      </c>
      <c r="O32" s="1">
        <v>45002062.200000003</v>
      </c>
      <c r="P32" s="20">
        <f t="shared" si="38"/>
        <v>75.975308986576849</v>
      </c>
      <c r="Q32" s="13">
        <f t="shared" si="23"/>
        <v>-5.665447618112438</v>
      </c>
      <c r="R32" s="13">
        <f t="shared" si="23"/>
        <v>-26.22279954822821</v>
      </c>
    </row>
    <row r="33" spans="1:18" x14ac:dyDescent="0.3">
      <c r="A33" s="5" t="s">
        <v>46</v>
      </c>
      <c r="B33" s="27">
        <v>0</v>
      </c>
      <c r="C33" s="27">
        <v>0</v>
      </c>
      <c r="D33" s="20" t="str">
        <f t="shared" si="34"/>
        <v>-</v>
      </c>
      <c r="E33" s="27">
        <v>0</v>
      </c>
      <c r="F33" s="27">
        <v>0</v>
      </c>
      <c r="G33" s="20" t="str">
        <f t="shared" si="35"/>
        <v>-</v>
      </c>
      <c r="H33" s="27">
        <v>0</v>
      </c>
      <c r="I33" s="27">
        <v>0</v>
      </c>
      <c r="J33" s="20" t="str">
        <f t="shared" si="39"/>
        <v>-</v>
      </c>
      <c r="K33" s="27">
        <v>0</v>
      </c>
      <c r="L33" s="27">
        <v>0</v>
      </c>
      <c r="M33" s="20" t="str">
        <f t="shared" si="40"/>
        <v>-</v>
      </c>
      <c r="N33" s="27">
        <v>0</v>
      </c>
      <c r="O33" s="27">
        <v>0</v>
      </c>
      <c r="P33" s="20" t="str">
        <f t="shared" si="38"/>
        <v>-</v>
      </c>
      <c r="Q33" s="13" t="str">
        <f t="shared" si="23"/>
        <v>-</v>
      </c>
      <c r="R33" s="13" t="str">
        <f t="shared" si="23"/>
        <v>-</v>
      </c>
    </row>
    <row r="34" spans="1:18" x14ac:dyDescent="0.3">
      <c r="A34" s="5" t="s">
        <v>47</v>
      </c>
      <c r="B34" s="27">
        <v>83960904.480000004</v>
      </c>
      <c r="C34" s="27">
        <v>67024631.18</v>
      </c>
      <c r="D34" s="20">
        <f t="shared" si="34"/>
        <v>79.82838154865955</v>
      </c>
      <c r="E34" s="27">
        <v>66509006.399999999</v>
      </c>
      <c r="F34" s="27">
        <v>30803461.309999999</v>
      </c>
      <c r="G34" s="20">
        <f t="shared" si="35"/>
        <v>46.314721835928673</v>
      </c>
      <c r="H34" s="27">
        <v>106568288.72</v>
      </c>
      <c r="I34" s="27">
        <v>48765895.030000001</v>
      </c>
      <c r="J34" s="20">
        <f t="shared" si="39"/>
        <v>45.760230942741934</v>
      </c>
      <c r="K34" s="27">
        <v>70369643.459999993</v>
      </c>
      <c r="L34" s="27">
        <v>22252573</v>
      </c>
      <c r="M34" s="20">
        <f t="shared" si="40"/>
        <v>31.622404073496497</v>
      </c>
      <c r="N34" s="1">
        <v>186882194.99000001</v>
      </c>
      <c r="O34" s="1">
        <v>39130945.289999999</v>
      </c>
      <c r="P34" s="20">
        <f t="shared" si="38"/>
        <v>20.938830096732264</v>
      </c>
      <c r="Q34" s="13">
        <f t="shared" si="23"/>
        <v>165.5721782876858</v>
      </c>
      <c r="R34" s="13">
        <f t="shared" si="23"/>
        <v>75.849081766859058</v>
      </c>
    </row>
    <row r="35" spans="1:18" x14ac:dyDescent="0.3">
      <c r="A35" s="5" t="s">
        <v>48</v>
      </c>
      <c r="B35" s="27">
        <v>750767230.17999995</v>
      </c>
      <c r="C35" s="27">
        <v>477292014.97000003</v>
      </c>
      <c r="D35" s="20">
        <f t="shared" si="34"/>
        <v>63.573900908749984</v>
      </c>
      <c r="E35" s="27">
        <v>583491145.70000005</v>
      </c>
      <c r="F35" s="27">
        <v>399929350.83999997</v>
      </c>
      <c r="G35" s="20">
        <f t="shared" si="35"/>
        <v>68.540774575116231</v>
      </c>
      <c r="H35" s="27">
        <v>612321703.00999999</v>
      </c>
      <c r="I35" s="27">
        <v>472410221.22000003</v>
      </c>
      <c r="J35" s="20">
        <f t="shared" si="39"/>
        <v>77.150657717628704</v>
      </c>
      <c r="K35" s="27">
        <v>545751456.36000001</v>
      </c>
      <c r="L35" s="27">
        <v>367266564.87</v>
      </c>
      <c r="M35" s="20">
        <f t="shared" si="40"/>
        <v>67.295572112543468</v>
      </c>
      <c r="N35" s="1">
        <v>610406879.41999996</v>
      </c>
      <c r="O35" s="1">
        <v>382915128.31</v>
      </c>
      <c r="P35" s="20">
        <f t="shared" si="38"/>
        <v>62.731129222173998</v>
      </c>
      <c r="Q35" s="13">
        <f t="shared" si="23"/>
        <v>11.847045446517427</v>
      </c>
      <c r="R35" s="13">
        <f t="shared" si="23"/>
        <v>4.2608189627985951</v>
      </c>
    </row>
    <row r="36" spans="1:18" x14ac:dyDescent="0.3">
      <c r="A36" s="5" t="s">
        <v>49</v>
      </c>
      <c r="B36" s="27">
        <v>146616394.96000001</v>
      </c>
      <c r="C36" s="27">
        <v>47887816.149999999</v>
      </c>
      <c r="D36" s="20">
        <f t="shared" si="34"/>
        <v>32.66197901200939</v>
      </c>
      <c r="E36" s="27">
        <v>103137713.63</v>
      </c>
      <c r="F36" s="27">
        <v>1707745.52</v>
      </c>
      <c r="G36" s="20">
        <f t="shared" si="35"/>
        <v>1.6557915236771958</v>
      </c>
      <c r="H36" s="27">
        <v>103648216.34</v>
      </c>
      <c r="I36" s="27">
        <v>1832874.17</v>
      </c>
      <c r="J36" s="20">
        <f t="shared" si="39"/>
        <v>1.7683605514132283</v>
      </c>
      <c r="K36" s="27">
        <v>175541643.96000001</v>
      </c>
      <c r="L36" s="27">
        <v>1598071.75</v>
      </c>
      <c r="M36" s="20">
        <f t="shared" si="40"/>
        <v>0.91036617519894381</v>
      </c>
      <c r="N36" s="1">
        <v>69207554.739999995</v>
      </c>
      <c r="O36" s="1">
        <v>1533250.13</v>
      </c>
      <c r="P36" s="20">
        <f t="shared" si="38"/>
        <v>2.2154375136647109</v>
      </c>
      <c r="Q36" s="13">
        <f t="shared" si="23"/>
        <v>-60.574850970536623</v>
      </c>
      <c r="R36" s="13">
        <f t="shared" si="23"/>
        <v>-4.0562396525687916</v>
      </c>
    </row>
    <row r="37" spans="1:18" x14ac:dyDescent="0.3">
      <c r="A37" s="5" t="s">
        <v>50</v>
      </c>
      <c r="B37" s="27">
        <v>29173.7</v>
      </c>
      <c r="C37" s="27">
        <v>29173.7</v>
      </c>
      <c r="D37" s="20">
        <f t="shared" si="34"/>
        <v>100</v>
      </c>
      <c r="E37" s="27">
        <v>0</v>
      </c>
      <c r="F37" s="27">
        <v>0</v>
      </c>
      <c r="G37" s="20" t="str">
        <f t="shared" si="35"/>
        <v>-</v>
      </c>
      <c r="H37" s="27">
        <v>0</v>
      </c>
      <c r="I37" s="27">
        <v>0</v>
      </c>
      <c r="J37" s="20" t="str">
        <f t="shared" si="39"/>
        <v>-</v>
      </c>
      <c r="K37" s="27">
        <v>4643140.3600000003</v>
      </c>
      <c r="L37" s="27">
        <v>4643140.3600000003</v>
      </c>
      <c r="M37" s="20">
        <f t="shared" si="40"/>
        <v>100</v>
      </c>
      <c r="N37" s="27">
        <v>0</v>
      </c>
      <c r="O37" s="27">
        <v>0</v>
      </c>
      <c r="P37" s="20" t="str">
        <f t="shared" si="38"/>
        <v>-</v>
      </c>
      <c r="Q37" s="13">
        <f t="shared" si="23"/>
        <v>-100</v>
      </c>
      <c r="R37" s="13">
        <f t="shared" si="23"/>
        <v>-100</v>
      </c>
    </row>
    <row r="38" spans="1:18" x14ac:dyDescent="0.3">
      <c r="A38" s="5" t="s">
        <v>51</v>
      </c>
      <c r="B38" s="27">
        <v>457827.9</v>
      </c>
      <c r="C38" s="27">
        <v>457827.9</v>
      </c>
      <c r="D38" s="20">
        <f t="shared" si="34"/>
        <v>100</v>
      </c>
      <c r="E38" s="27">
        <v>257827.9</v>
      </c>
      <c r="F38" s="27">
        <v>257827.9</v>
      </c>
      <c r="G38" s="20">
        <f t="shared" si="35"/>
        <v>100</v>
      </c>
      <c r="H38" s="27">
        <v>0</v>
      </c>
      <c r="I38" s="27">
        <v>0</v>
      </c>
      <c r="J38" s="20" t="str">
        <f t="shared" si="39"/>
        <v>-</v>
      </c>
      <c r="K38" s="27">
        <v>0</v>
      </c>
      <c r="L38" s="27">
        <v>0</v>
      </c>
      <c r="M38" s="20" t="str">
        <f t="shared" si="40"/>
        <v>-</v>
      </c>
      <c r="N38" s="27">
        <v>0</v>
      </c>
      <c r="O38" s="27">
        <v>0</v>
      </c>
      <c r="P38" s="20" t="str">
        <f t="shared" si="38"/>
        <v>-</v>
      </c>
      <c r="Q38" s="13" t="str">
        <f t="shared" si="23"/>
        <v>-</v>
      </c>
      <c r="R38" s="13" t="str">
        <f t="shared" si="23"/>
        <v>-</v>
      </c>
    </row>
    <row r="39" spans="1:18" x14ac:dyDescent="0.3">
      <c r="A39" s="5" t="s">
        <v>261</v>
      </c>
      <c r="B39" s="27">
        <v>3500000</v>
      </c>
      <c r="C39" s="27">
        <v>3500000</v>
      </c>
      <c r="D39" s="20">
        <f t="shared" si="34"/>
        <v>100</v>
      </c>
      <c r="E39" s="27">
        <v>3500000</v>
      </c>
      <c r="F39" s="27">
        <v>3500000</v>
      </c>
      <c r="G39" s="20">
        <f t="shared" si="35"/>
        <v>100</v>
      </c>
      <c r="H39" s="27">
        <v>0</v>
      </c>
      <c r="I39" s="27">
        <v>0</v>
      </c>
      <c r="J39" s="20" t="str">
        <f t="shared" si="39"/>
        <v>-</v>
      </c>
      <c r="K39" s="27">
        <v>120611314.52</v>
      </c>
      <c r="L39" s="27">
        <v>120611314.52</v>
      </c>
      <c r="M39" s="20">
        <f t="shared" si="40"/>
        <v>100</v>
      </c>
      <c r="N39" s="27">
        <v>153520216.87</v>
      </c>
      <c r="O39" s="27">
        <v>153520216.87</v>
      </c>
      <c r="P39" s="20">
        <f t="shared" si="38"/>
        <v>100</v>
      </c>
      <c r="Q39" s="13">
        <f t="shared" si="23"/>
        <v>27.285087208416911</v>
      </c>
      <c r="R39" s="13">
        <f t="shared" si="23"/>
        <v>27.285087208416911</v>
      </c>
    </row>
    <row r="40" spans="1:18" x14ac:dyDescent="0.3">
      <c r="A40" s="5" t="s">
        <v>52</v>
      </c>
      <c r="B40" s="27">
        <v>0</v>
      </c>
      <c r="C40" s="27">
        <v>0</v>
      </c>
      <c r="D40" s="20" t="str">
        <f t="shared" si="34"/>
        <v>-</v>
      </c>
      <c r="E40" s="27">
        <v>0</v>
      </c>
      <c r="F40" s="27">
        <v>0</v>
      </c>
      <c r="G40" s="20" t="str">
        <f t="shared" si="35"/>
        <v>-</v>
      </c>
      <c r="H40" s="27">
        <v>0</v>
      </c>
      <c r="I40" s="27">
        <v>0</v>
      </c>
      <c r="J40" s="20" t="str">
        <f t="shared" si="39"/>
        <v>-</v>
      </c>
      <c r="K40" s="27">
        <v>0</v>
      </c>
      <c r="L40" s="27">
        <v>0</v>
      </c>
      <c r="M40" s="20" t="str">
        <f t="shared" si="40"/>
        <v>-</v>
      </c>
      <c r="N40" s="27">
        <v>0</v>
      </c>
      <c r="O40" s="27">
        <v>0</v>
      </c>
      <c r="P40" s="20" t="str">
        <f t="shared" si="38"/>
        <v>-</v>
      </c>
      <c r="Q40" s="13" t="str">
        <f t="shared" si="23"/>
        <v>-</v>
      </c>
      <c r="R40" s="13" t="str">
        <f t="shared" si="23"/>
        <v>-</v>
      </c>
    </row>
    <row r="41" spans="1:18" x14ac:dyDescent="0.3">
      <c r="A41" s="5" t="s">
        <v>53</v>
      </c>
      <c r="B41" s="27">
        <v>0</v>
      </c>
      <c r="C41" s="27">
        <v>0</v>
      </c>
      <c r="D41" s="20" t="str">
        <f t="shared" si="34"/>
        <v>-</v>
      </c>
      <c r="E41" s="27">
        <v>0</v>
      </c>
      <c r="F41" s="27">
        <v>0</v>
      </c>
      <c r="G41" s="20" t="str">
        <f t="shared" si="35"/>
        <v>-</v>
      </c>
      <c r="H41" s="27">
        <v>0</v>
      </c>
      <c r="I41" s="27">
        <v>0</v>
      </c>
      <c r="J41" s="20" t="str">
        <f t="shared" si="39"/>
        <v>-</v>
      </c>
      <c r="K41" s="27">
        <v>0</v>
      </c>
      <c r="L41" s="27">
        <v>0</v>
      </c>
      <c r="M41" s="20" t="str">
        <f t="shared" si="40"/>
        <v>-</v>
      </c>
      <c r="N41" s="27">
        <v>0</v>
      </c>
      <c r="O41" s="27">
        <v>0</v>
      </c>
      <c r="P41" s="20" t="str">
        <f t="shared" si="38"/>
        <v>-</v>
      </c>
      <c r="Q41" s="13" t="str">
        <f t="shared" si="23"/>
        <v>-</v>
      </c>
      <c r="R41" s="13" t="str">
        <f t="shared" si="23"/>
        <v>-</v>
      </c>
    </row>
    <row r="42" spans="1:18" x14ac:dyDescent="0.3">
      <c r="A42" s="5" t="s">
        <v>54</v>
      </c>
      <c r="B42" s="27">
        <v>0</v>
      </c>
      <c r="C42" s="27">
        <v>0</v>
      </c>
      <c r="D42" s="20" t="str">
        <f t="shared" si="34"/>
        <v>-</v>
      </c>
      <c r="E42" s="27">
        <v>0</v>
      </c>
      <c r="F42" s="27">
        <v>0</v>
      </c>
      <c r="G42" s="20" t="str">
        <f t="shared" si="35"/>
        <v>-</v>
      </c>
      <c r="H42" s="27">
        <v>0</v>
      </c>
      <c r="I42" s="27">
        <v>0</v>
      </c>
      <c r="J42" s="20" t="str">
        <f t="shared" si="39"/>
        <v>-</v>
      </c>
      <c r="K42" s="27">
        <v>0</v>
      </c>
      <c r="L42" s="27">
        <v>0</v>
      </c>
      <c r="M42" s="20" t="str">
        <f t="shared" si="40"/>
        <v>-</v>
      </c>
      <c r="N42" s="27">
        <v>0</v>
      </c>
      <c r="O42" s="27">
        <v>0</v>
      </c>
      <c r="P42" s="20" t="str">
        <f t="shared" si="38"/>
        <v>-</v>
      </c>
      <c r="Q42" s="13" t="str">
        <f t="shared" si="23"/>
        <v>-</v>
      </c>
      <c r="R42" s="13" t="str">
        <f t="shared" si="23"/>
        <v>-</v>
      </c>
    </row>
    <row r="43" spans="1:18" x14ac:dyDescent="0.3">
      <c r="A43" s="5" t="s">
        <v>55</v>
      </c>
      <c r="B43" s="27">
        <v>0</v>
      </c>
      <c r="C43" s="27">
        <v>0</v>
      </c>
      <c r="D43" s="20" t="str">
        <f t="shared" si="34"/>
        <v>-</v>
      </c>
      <c r="E43" s="27">
        <v>0</v>
      </c>
      <c r="F43" s="27">
        <v>0</v>
      </c>
      <c r="G43" s="20" t="str">
        <f t="shared" si="35"/>
        <v>-</v>
      </c>
      <c r="H43" s="27">
        <v>0</v>
      </c>
      <c r="I43" s="27">
        <v>0</v>
      </c>
      <c r="J43" s="20" t="str">
        <f t="shared" si="39"/>
        <v>-</v>
      </c>
      <c r="K43" s="110">
        <v>122222922.03</v>
      </c>
      <c r="L43" s="110">
        <v>122222922.03</v>
      </c>
      <c r="M43" s="20">
        <f t="shared" si="40"/>
        <v>100</v>
      </c>
      <c r="N43" s="120">
        <v>153520216.87</v>
      </c>
      <c r="O43" s="120">
        <v>153520216.87</v>
      </c>
      <c r="P43" s="20">
        <f t="shared" si="38"/>
        <v>100</v>
      </c>
      <c r="Q43" s="13">
        <f t="shared" si="23"/>
        <v>25.606730979904071</v>
      </c>
      <c r="R43" s="13">
        <f t="shared" si="23"/>
        <v>25.606730979904071</v>
      </c>
    </row>
    <row r="44" spans="1:18" x14ac:dyDescent="0.3">
      <c r="A44" s="5" t="s">
        <v>56</v>
      </c>
      <c r="B44" s="27">
        <v>67113666.5</v>
      </c>
      <c r="C44" s="27">
        <v>67113666.5</v>
      </c>
      <c r="D44" s="20">
        <f t="shared" si="34"/>
        <v>100</v>
      </c>
      <c r="E44" s="27">
        <v>76789119.099999994</v>
      </c>
      <c r="F44" s="27">
        <v>76789119.099999994</v>
      </c>
      <c r="G44" s="20">
        <f t="shared" si="35"/>
        <v>100</v>
      </c>
      <c r="H44" s="27">
        <v>67347380.079999998</v>
      </c>
      <c r="I44" s="27">
        <v>67347380.079999998</v>
      </c>
      <c r="J44" s="20">
        <f t="shared" si="39"/>
        <v>100</v>
      </c>
      <c r="K44" s="27">
        <v>66935697.810000002</v>
      </c>
      <c r="L44" s="27">
        <v>66935697.810000002</v>
      </c>
      <c r="M44" s="20">
        <f t="shared" si="40"/>
        <v>100</v>
      </c>
      <c r="N44" s="27">
        <v>30796888.760000002</v>
      </c>
      <c r="O44" s="27">
        <v>30796888.760000002</v>
      </c>
      <c r="P44" s="20">
        <f t="shared" si="38"/>
        <v>100</v>
      </c>
      <c r="Q44" s="13">
        <f t="shared" si="23"/>
        <v>-53.990337342237979</v>
      </c>
      <c r="R44" s="13">
        <f t="shared" si="23"/>
        <v>-53.990337342237979</v>
      </c>
    </row>
    <row r="45" spans="1:18" x14ac:dyDescent="0.3">
      <c r="A45" s="5" t="s">
        <v>57</v>
      </c>
      <c r="B45" s="27">
        <v>0</v>
      </c>
      <c r="C45" s="27">
        <v>0</v>
      </c>
      <c r="D45" s="20" t="str">
        <f t="shared" si="34"/>
        <v>-</v>
      </c>
      <c r="E45" s="27">
        <v>0</v>
      </c>
      <c r="F45" s="27">
        <v>0</v>
      </c>
      <c r="G45" s="20" t="str">
        <f t="shared" si="35"/>
        <v>-</v>
      </c>
      <c r="H45" s="27">
        <v>0</v>
      </c>
      <c r="I45" s="27">
        <v>0</v>
      </c>
      <c r="J45" s="20" t="str">
        <f t="shared" si="39"/>
        <v>-</v>
      </c>
      <c r="K45" s="27">
        <v>0</v>
      </c>
      <c r="L45" s="27">
        <v>0</v>
      </c>
      <c r="M45" s="20" t="str">
        <f t="shared" si="40"/>
        <v>-</v>
      </c>
      <c r="N45" s="27">
        <v>0</v>
      </c>
      <c r="O45" s="27">
        <v>0</v>
      </c>
      <c r="P45" s="20" t="str">
        <f t="shared" si="38"/>
        <v>-</v>
      </c>
      <c r="Q45" s="13" t="str">
        <f t="shared" si="23"/>
        <v>-</v>
      </c>
      <c r="R45" s="13" t="str">
        <f t="shared" si="23"/>
        <v>-</v>
      </c>
    </row>
    <row r="46" spans="1:18" x14ac:dyDescent="0.3">
      <c r="A46" s="5" t="s">
        <v>58</v>
      </c>
      <c r="B46" s="27">
        <v>0</v>
      </c>
      <c r="C46" s="27">
        <v>0</v>
      </c>
      <c r="D46" s="20" t="str">
        <f t="shared" si="34"/>
        <v>-</v>
      </c>
      <c r="E46" s="27">
        <v>0</v>
      </c>
      <c r="F46" s="27">
        <v>0</v>
      </c>
      <c r="G46" s="20" t="str">
        <f t="shared" si="35"/>
        <v>-</v>
      </c>
      <c r="H46" s="27">
        <v>0</v>
      </c>
      <c r="I46" s="27">
        <v>0</v>
      </c>
      <c r="J46" s="20" t="str">
        <f t="shared" si="39"/>
        <v>-</v>
      </c>
      <c r="K46" s="27">
        <v>0</v>
      </c>
      <c r="L46" s="27">
        <v>0</v>
      </c>
      <c r="M46" s="20" t="str">
        <f t="shared" si="40"/>
        <v>-</v>
      </c>
      <c r="N46" s="27">
        <v>0</v>
      </c>
      <c r="O46" s="27">
        <v>0</v>
      </c>
      <c r="P46" s="20" t="str">
        <f t="shared" si="38"/>
        <v>-</v>
      </c>
      <c r="Q46" s="13" t="str">
        <f t="shared" si="23"/>
        <v>-</v>
      </c>
      <c r="R46" s="13" t="str">
        <f t="shared" si="23"/>
        <v>-</v>
      </c>
    </row>
    <row r="47" spans="1:18" x14ac:dyDescent="0.3">
      <c r="A47" s="5" t="s">
        <v>59</v>
      </c>
      <c r="B47" s="27">
        <v>0</v>
      </c>
      <c r="C47" s="27">
        <v>0</v>
      </c>
      <c r="D47" s="20" t="str">
        <f t="shared" si="34"/>
        <v>-</v>
      </c>
      <c r="E47" s="27">
        <v>0</v>
      </c>
      <c r="F47" s="27">
        <v>0</v>
      </c>
      <c r="G47" s="20" t="str">
        <f t="shared" si="35"/>
        <v>-</v>
      </c>
      <c r="H47" s="27">
        <v>0</v>
      </c>
      <c r="I47" s="27">
        <v>0</v>
      </c>
      <c r="J47" s="20" t="str">
        <f t="shared" si="39"/>
        <v>-</v>
      </c>
      <c r="K47" s="27">
        <v>0</v>
      </c>
      <c r="L47" s="27">
        <v>0</v>
      </c>
      <c r="M47" s="20" t="str">
        <f t="shared" si="40"/>
        <v>-</v>
      </c>
      <c r="N47" s="27">
        <v>0</v>
      </c>
      <c r="O47" s="27">
        <v>0</v>
      </c>
      <c r="P47" s="20" t="str">
        <f t="shared" si="38"/>
        <v>-</v>
      </c>
      <c r="Q47" s="13" t="str">
        <f t="shared" si="23"/>
        <v>-</v>
      </c>
      <c r="R47" s="13" t="str">
        <f t="shared" si="23"/>
        <v>-</v>
      </c>
    </row>
    <row r="48" spans="1:18" x14ac:dyDescent="0.3">
      <c r="A48" s="5" t="s">
        <v>60</v>
      </c>
      <c r="B48" s="27">
        <v>930911811.67999995</v>
      </c>
      <c r="C48" s="27">
        <v>0</v>
      </c>
      <c r="D48" s="20">
        <f t="shared" si="34"/>
        <v>0</v>
      </c>
      <c r="E48" s="27">
        <v>500952111.69</v>
      </c>
      <c r="F48" s="27">
        <v>0</v>
      </c>
      <c r="G48" s="20">
        <f t="shared" si="35"/>
        <v>0</v>
      </c>
      <c r="H48" s="27">
        <v>1004304714.92</v>
      </c>
      <c r="I48" s="27">
        <v>0</v>
      </c>
      <c r="J48" s="20">
        <f t="shared" si="39"/>
        <v>0</v>
      </c>
      <c r="K48" s="27">
        <v>1194076159.6500001</v>
      </c>
      <c r="L48" s="27">
        <v>0</v>
      </c>
      <c r="M48" s="20">
        <f t="shared" si="40"/>
        <v>0</v>
      </c>
      <c r="N48" s="27">
        <v>1547151387.1400001</v>
      </c>
      <c r="O48" s="27">
        <v>0</v>
      </c>
      <c r="P48" s="20">
        <f t="shared" si="38"/>
        <v>0</v>
      </c>
      <c r="Q48" s="13">
        <f t="shared" si="23"/>
        <v>29.568903510601132</v>
      </c>
      <c r="R48" s="13" t="str">
        <f t="shared" si="23"/>
        <v>-</v>
      </c>
    </row>
    <row r="49" spans="1:18" x14ac:dyDescent="0.3">
      <c r="A49" s="5" t="s">
        <v>61</v>
      </c>
      <c r="B49" s="27">
        <v>56077607.390000001</v>
      </c>
      <c r="C49" s="27">
        <v>0</v>
      </c>
      <c r="D49" s="20">
        <f t="shared" si="34"/>
        <v>0</v>
      </c>
      <c r="E49" s="27">
        <v>51264.97</v>
      </c>
      <c r="F49" s="27">
        <v>0</v>
      </c>
      <c r="G49" s="20">
        <f t="shared" si="35"/>
        <v>0</v>
      </c>
      <c r="H49" s="27">
        <v>55077.31</v>
      </c>
      <c r="I49" s="27">
        <v>0</v>
      </c>
      <c r="J49" s="20">
        <f t="shared" si="39"/>
        <v>0</v>
      </c>
      <c r="K49" s="27">
        <v>108085.69</v>
      </c>
      <c r="L49" s="27">
        <v>0</v>
      </c>
      <c r="M49" s="20">
        <f t="shared" si="40"/>
        <v>0</v>
      </c>
      <c r="N49" s="27">
        <v>1529477.97</v>
      </c>
      <c r="O49" s="27">
        <v>0</v>
      </c>
      <c r="P49" s="20">
        <f t="shared" si="38"/>
        <v>0</v>
      </c>
      <c r="Q49" s="13">
        <f t="shared" si="23"/>
        <v>1315.0605598206387</v>
      </c>
      <c r="R49" s="13" t="str">
        <f t="shared" si="23"/>
        <v>-</v>
      </c>
    </row>
    <row r="50" spans="1:18" x14ac:dyDescent="0.3">
      <c r="A50" s="5" t="s">
        <v>62</v>
      </c>
      <c r="B50" s="27">
        <f t="shared" ref="B50:C50" si="41">SUM(B23:B32)</f>
        <v>4632532665.7800007</v>
      </c>
      <c r="C50" s="27">
        <f t="shared" si="41"/>
        <v>3833926925.1899991</v>
      </c>
      <c r="D50" s="20">
        <f t="shared" si="34"/>
        <v>82.760925864825253</v>
      </c>
      <c r="E50" s="27">
        <f t="shared" ref="E50:F50" si="42">SUM(E23:E32)</f>
        <v>4688335287.579999</v>
      </c>
      <c r="F50" s="27">
        <f t="shared" si="42"/>
        <v>3743697502.9400005</v>
      </c>
      <c r="G50" s="20">
        <f t="shared" si="35"/>
        <v>79.851317649092522</v>
      </c>
      <c r="H50" s="27">
        <f t="shared" ref="H50:I50" si="43">SUM(H23:H32)</f>
        <v>4648177813.9200001</v>
      </c>
      <c r="I50" s="27">
        <f t="shared" si="43"/>
        <v>3734744779.5799994</v>
      </c>
      <c r="J50" s="20">
        <f t="shared" si="39"/>
        <v>80.348578068495513</v>
      </c>
      <c r="K50" s="27">
        <f t="shared" ref="K50:L50" si="44">SUM(K23:K32)</f>
        <v>4758356333.8199997</v>
      </c>
      <c r="L50" s="27">
        <f t="shared" si="44"/>
        <v>3763781821.3699999</v>
      </c>
      <c r="M50" s="20">
        <f t="shared" si="40"/>
        <v>79.098359965581693</v>
      </c>
      <c r="N50" s="27">
        <f t="shared" ref="N50:O50" si="45">SUM(N23:N32)</f>
        <v>4801116758.7600002</v>
      </c>
      <c r="O50" s="27">
        <f t="shared" si="45"/>
        <v>4036134542.3200002</v>
      </c>
      <c r="P50" s="20">
        <f t="shared" si="38"/>
        <v>84.066577530233317</v>
      </c>
      <c r="Q50" s="13">
        <f t="shared" si="23"/>
        <v>0.89863856214552129</v>
      </c>
      <c r="R50" s="13">
        <f t="shared" si="23"/>
        <v>7.2361452888590918</v>
      </c>
    </row>
    <row r="51" spans="1:18" x14ac:dyDescent="0.3">
      <c r="A51" s="5" t="s">
        <v>63</v>
      </c>
      <c r="B51" s="27">
        <f t="shared" ref="B51:C51" si="46">SUM(B33:B37)</f>
        <v>981373703.32000005</v>
      </c>
      <c r="C51" s="27">
        <f t="shared" si="46"/>
        <v>592233636</v>
      </c>
      <c r="D51" s="20">
        <f t="shared" si="34"/>
        <v>60.34741240736998</v>
      </c>
      <c r="E51" s="27">
        <f t="shared" ref="E51:F51" si="47">SUM(E33:E37)</f>
        <v>753137865.73000002</v>
      </c>
      <c r="F51" s="27">
        <f t="shared" si="47"/>
        <v>432440557.66999996</v>
      </c>
      <c r="G51" s="20">
        <f t="shared" si="35"/>
        <v>57.418512246870598</v>
      </c>
      <c r="H51" s="27">
        <f t="shared" ref="H51:I51" si="48">SUM(H33:H37)</f>
        <v>822538208.07000005</v>
      </c>
      <c r="I51" s="27">
        <f t="shared" si="48"/>
        <v>523008990.42000002</v>
      </c>
      <c r="J51" s="20">
        <f t="shared" si="39"/>
        <v>63.584765459976133</v>
      </c>
      <c r="K51" s="27">
        <f t="shared" ref="K51:L51" si="49">SUM(K33:K37)</f>
        <v>796305884.1400001</v>
      </c>
      <c r="L51" s="27">
        <f t="shared" si="49"/>
        <v>395760349.98000002</v>
      </c>
      <c r="M51" s="20">
        <f t="shared" si="40"/>
        <v>49.699538564557514</v>
      </c>
      <c r="N51" s="27">
        <f t="shared" ref="N51:O51" si="50">SUM(N33:N37)</f>
        <v>866496629.14999998</v>
      </c>
      <c r="O51" s="27">
        <f t="shared" si="50"/>
        <v>423579323.73000002</v>
      </c>
      <c r="P51" s="20">
        <f t="shared" si="38"/>
        <v>48.884128279358123</v>
      </c>
      <c r="Q51" s="13">
        <f t="shared" si="23"/>
        <v>8.8145455669720292</v>
      </c>
      <c r="R51" s="13">
        <f t="shared" si="23"/>
        <v>7.0292473087326215</v>
      </c>
    </row>
    <row r="52" spans="1:18" x14ac:dyDescent="0.3">
      <c r="A52" s="5" t="s">
        <v>64</v>
      </c>
      <c r="B52" s="27">
        <f t="shared" ref="B52:C52" si="51">SUM(B38:B41)</f>
        <v>3957827.9</v>
      </c>
      <c r="C52" s="27">
        <f t="shared" si="51"/>
        <v>3957827.9</v>
      </c>
      <c r="D52" s="20">
        <f t="shared" si="34"/>
        <v>100</v>
      </c>
      <c r="E52" s="27">
        <f t="shared" ref="E52:F52" si="52">SUM(E38:E41)</f>
        <v>3757827.9</v>
      </c>
      <c r="F52" s="27">
        <f t="shared" si="52"/>
        <v>3757827.9</v>
      </c>
      <c r="G52" s="20">
        <f t="shared" si="35"/>
        <v>100</v>
      </c>
      <c r="H52" s="27">
        <f t="shared" ref="H52:I52" si="53">SUM(H38:H41)</f>
        <v>0</v>
      </c>
      <c r="I52" s="27">
        <f t="shared" si="53"/>
        <v>0</v>
      </c>
      <c r="J52" s="20" t="str">
        <f t="shared" si="39"/>
        <v>-</v>
      </c>
      <c r="K52" s="27">
        <f t="shared" ref="K52:L52" si="54">SUM(K38:K41)</f>
        <v>120611314.52</v>
      </c>
      <c r="L52" s="27">
        <f t="shared" si="54"/>
        <v>120611314.52</v>
      </c>
      <c r="M52" s="20">
        <f t="shared" si="40"/>
        <v>100</v>
      </c>
      <c r="N52" s="27">
        <f>SUM(N38:N41)</f>
        <v>153520216.87</v>
      </c>
      <c r="O52" s="27">
        <f>SUM(O38:O41)</f>
        <v>153520216.87</v>
      </c>
      <c r="P52" s="20">
        <f t="shared" si="38"/>
        <v>100</v>
      </c>
      <c r="Q52" s="13">
        <f t="shared" si="23"/>
        <v>27.285087208416911</v>
      </c>
      <c r="R52" s="13">
        <f t="shared" si="23"/>
        <v>27.285087208416911</v>
      </c>
    </row>
    <row r="53" spans="1:18" x14ac:dyDescent="0.3">
      <c r="A53" s="5" t="s">
        <v>65</v>
      </c>
      <c r="B53" s="27">
        <f t="shared" ref="B53:C53" si="55">SUM(B42:B46)</f>
        <v>67113666.5</v>
      </c>
      <c r="C53" s="27">
        <f t="shared" si="55"/>
        <v>67113666.5</v>
      </c>
      <c r="D53" s="20">
        <f t="shared" si="34"/>
        <v>100</v>
      </c>
      <c r="E53" s="27">
        <f t="shared" ref="E53:F53" si="56">SUM(E42:E46)</f>
        <v>76789119.099999994</v>
      </c>
      <c r="F53" s="27">
        <f t="shared" si="56"/>
        <v>76789119.099999994</v>
      </c>
      <c r="G53" s="20">
        <f t="shared" si="35"/>
        <v>100</v>
      </c>
      <c r="H53" s="27">
        <f t="shared" ref="H53:I53" si="57">SUM(H42:H46)</f>
        <v>67347380.079999998</v>
      </c>
      <c r="I53" s="27">
        <f t="shared" si="57"/>
        <v>67347380.079999998</v>
      </c>
      <c r="J53" s="20">
        <f t="shared" si="39"/>
        <v>100</v>
      </c>
      <c r="K53" s="27">
        <f t="shared" ref="K53:L53" si="58">SUM(K42:K46)</f>
        <v>189158619.84</v>
      </c>
      <c r="L53" s="27">
        <f t="shared" si="58"/>
        <v>189158619.84</v>
      </c>
      <c r="M53" s="20">
        <f t="shared" si="40"/>
        <v>100</v>
      </c>
      <c r="N53" s="27">
        <f>SUM(N42:N46)</f>
        <v>184317105.63</v>
      </c>
      <c r="O53" s="27">
        <f>SUM(O42:O46)</f>
        <v>184317105.63</v>
      </c>
      <c r="P53" s="20">
        <f t="shared" si="38"/>
        <v>100</v>
      </c>
      <c r="Q53" s="13">
        <f t="shared" si="23"/>
        <v>-2.5594996485463923</v>
      </c>
      <c r="R53" s="13">
        <f t="shared" si="23"/>
        <v>-2.5594996485463923</v>
      </c>
    </row>
    <row r="54" spans="1:18" x14ac:dyDescent="0.3">
      <c r="A54" s="5" t="s">
        <v>66</v>
      </c>
      <c r="B54" s="27">
        <f t="shared" ref="B54:C54" si="59">B47</f>
        <v>0</v>
      </c>
      <c r="C54" s="27">
        <f t="shared" si="59"/>
        <v>0</v>
      </c>
      <c r="D54" s="20" t="str">
        <f t="shared" si="34"/>
        <v>-</v>
      </c>
      <c r="E54" s="27">
        <f t="shared" ref="E54:F54" si="60">E47</f>
        <v>0</v>
      </c>
      <c r="F54" s="27">
        <f t="shared" si="60"/>
        <v>0</v>
      </c>
      <c r="G54" s="20" t="str">
        <f t="shared" si="35"/>
        <v>-</v>
      </c>
      <c r="H54" s="27">
        <f t="shared" ref="H54:I54" si="61">H47</f>
        <v>0</v>
      </c>
      <c r="I54" s="27">
        <f t="shared" si="61"/>
        <v>0</v>
      </c>
      <c r="J54" s="20" t="str">
        <f t="shared" si="39"/>
        <v>-</v>
      </c>
      <c r="K54" s="27">
        <f t="shared" ref="K54:L54" si="62">K47</f>
        <v>0</v>
      </c>
      <c r="L54" s="27">
        <f t="shared" si="62"/>
        <v>0</v>
      </c>
      <c r="M54" s="20" t="str">
        <f t="shared" si="40"/>
        <v>-</v>
      </c>
      <c r="N54" s="27">
        <f t="shared" ref="N54:O54" si="63">N47</f>
        <v>0</v>
      </c>
      <c r="O54" s="27">
        <f t="shared" si="63"/>
        <v>0</v>
      </c>
      <c r="P54" s="20" t="str">
        <f t="shared" si="38"/>
        <v>-</v>
      </c>
      <c r="Q54" s="13" t="str">
        <f t="shared" si="23"/>
        <v>-</v>
      </c>
      <c r="R54" s="13" t="str">
        <f t="shared" si="23"/>
        <v>-</v>
      </c>
    </row>
    <row r="55" spans="1:18" x14ac:dyDescent="0.3">
      <c r="A55" s="5" t="s">
        <v>67</v>
      </c>
      <c r="B55" s="27">
        <f>SUM(B48:B49)</f>
        <v>986989419.06999993</v>
      </c>
      <c r="C55" s="29">
        <v>979008286.12</v>
      </c>
      <c r="D55" s="20">
        <f t="shared" si="34"/>
        <v>99.19136590567301</v>
      </c>
      <c r="E55" s="27">
        <f>SUM(E48:E49)</f>
        <v>501003376.66000003</v>
      </c>
      <c r="F55" s="29">
        <v>489447793.57999998</v>
      </c>
      <c r="G55" s="20">
        <f t="shared" si="35"/>
        <v>97.693511936578801</v>
      </c>
      <c r="H55" s="27">
        <f>SUM(H48:H49)</f>
        <v>1004359792.2299999</v>
      </c>
      <c r="I55" s="29">
        <v>647341623.11000001</v>
      </c>
      <c r="J55" s="20">
        <f t="shared" si="39"/>
        <v>64.453159925159355</v>
      </c>
      <c r="K55" s="27">
        <f>SUM(K48:K49)</f>
        <v>1194184245.3400002</v>
      </c>
      <c r="L55" s="29">
        <v>1149979756.77</v>
      </c>
      <c r="M55" s="20">
        <f t="shared" si="40"/>
        <v>96.298352725511421</v>
      </c>
      <c r="N55" s="27">
        <f>SUM(N48:N49)</f>
        <v>1548680865.1100001</v>
      </c>
      <c r="O55" s="29">
        <v>1534412453.6800001</v>
      </c>
      <c r="P55" s="20">
        <f t="shared" si="38"/>
        <v>99.078673227554432</v>
      </c>
      <c r="Q55" s="13">
        <f t="shared" si="23"/>
        <v>29.685253440022564</v>
      </c>
      <c r="R55" s="13">
        <f t="shared" si="23"/>
        <v>33.429518619508002</v>
      </c>
    </row>
    <row r="56" spans="1:18" x14ac:dyDescent="0.3">
      <c r="A56" s="5" t="s">
        <v>68</v>
      </c>
      <c r="B56" s="19">
        <f t="shared" ref="B56:C56" si="64">SUM(B50:B55)</f>
        <v>6671967282.5699997</v>
      </c>
      <c r="C56" s="19">
        <f t="shared" si="64"/>
        <v>5476240341.7099981</v>
      </c>
      <c r="D56" s="20">
        <f t="shared" si="34"/>
        <v>82.078345258320638</v>
      </c>
      <c r="E56" s="19">
        <f t="shared" ref="E56:F56" si="65">SUM(E50:E55)</f>
        <v>6023023476.9699993</v>
      </c>
      <c r="F56" s="19">
        <f t="shared" si="65"/>
        <v>4746132801.1900005</v>
      </c>
      <c r="G56" s="20">
        <f t="shared" si="35"/>
        <v>78.799838973525567</v>
      </c>
      <c r="H56" s="24">
        <f t="shared" ref="H56:I56" si="66">SUM(H50:H55)</f>
        <v>6542423194.2999992</v>
      </c>
      <c r="I56" s="19">
        <f t="shared" si="66"/>
        <v>4972442773.1899996</v>
      </c>
      <c r="J56" s="20">
        <f t="shared" si="39"/>
        <v>76.003074480449001</v>
      </c>
      <c r="K56" s="24">
        <f t="shared" ref="K56:L56" si="67">SUM(K50:K55)</f>
        <v>7058616397.6600008</v>
      </c>
      <c r="L56" s="19">
        <f t="shared" si="67"/>
        <v>5619291862.4799995</v>
      </c>
      <c r="M56" s="20">
        <f t="shared" si="40"/>
        <v>79.608970737421686</v>
      </c>
      <c r="N56" s="24">
        <f t="shared" ref="N56:O56" si="68">SUM(N50:N55)</f>
        <v>7554131575.5200005</v>
      </c>
      <c r="O56" s="19">
        <f t="shared" si="68"/>
        <v>6331963642.2300005</v>
      </c>
      <c r="P56" s="20">
        <f t="shared" si="38"/>
        <v>83.821198756312768</v>
      </c>
      <c r="Q56" s="13">
        <f t="shared" si="23"/>
        <v>7.0200043456713104</v>
      </c>
      <c r="R56" s="13">
        <f t="shared" si="23"/>
        <v>12.68259056819079</v>
      </c>
    </row>
    <row r="57" spans="1:18" x14ac:dyDescent="0.3">
      <c r="A57" s="14" t="s">
        <v>69</v>
      </c>
      <c r="B57" s="15">
        <f t="shared" ref="B57:C57" si="69">B56-B55</f>
        <v>5684977863.5</v>
      </c>
      <c r="C57" s="15">
        <f t="shared" si="69"/>
        <v>4497232055.5899982</v>
      </c>
      <c r="D57" s="21">
        <f t="shared" si="34"/>
        <v>79.107292298606126</v>
      </c>
      <c r="E57" s="15">
        <f t="shared" ref="E57:F57" si="70">E56-E55</f>
        <v>5522020100.3099995</v>
      </c>
      <c r="F57" s="15">
        <f t="shared" si="70"/>
        <v>4256685007.6100006</v>
      </c>
      <c r="G57" s="21">
        <f t="shared" si="35"/>
        <v>77.08564855406874</v>
      </c>
      <c r="H57" s="25">
        <f t="shared" ref="H57:I57" si="71">H56-H55</f>
        <v>5538063402.0699997</v>
      </c>
      <c r="I57" s="15">
        <f t="shared" si="71"/>
        <v>4325101150.0799999</v>
      </c>
      <c r="J57" s="21">
        <f t="shared" si="39"/>
        <v>78.09771821072647</v>
      </c>
      <c r="K57" s="25">
        <f t="shared" ref="K57:L57" si="72">K56-K55</f>
        <v>5864432152.3200006</v>
      </c>
      <c r="L57" s="15">
        <f t="shared" si="72"/>
        <v>4469312105.7099991</v>
      </c>
      <c r="M57" s="21">
        <f t="shared" si="40"/>
        <v>76.210483634667256</v>
      </c>
      <c r="N57" s="25">
        <f t="shared" ref="N57:O57" si="73">N56-N55</f>
        <v>6005450710.4099998</v>
      </c>
      <c r="O57" s="15">
        <f t="shared" si="73"/>
        <v>4797551188.5500002</v>
      </c>
      <c r="P57" s="21">
        <f t="shared" si="38"/>
        <v>79.886613343338311</v>
      </c>
      <c r="Q57" s="16">
        <f t="shared" si="23"/>
        <v>2.4046413092904828</v>
      </c>
      <c r="R57" s="16">
        <f t="shared" si="23"/>
        <v>7.3442864377415589</v>
      </c>
    </row>
    <row r="58" spans="1:18" x14ac:dyDescent="0.3">
      <c r="A58" s="5" t="s">
        <v>70</v>
      </c>
      <c r="B58" s="19">
        <f>B14-B50</f>
        <v>480173979.40999889</v>
      </c>
      <c r="C58" s="19">
        <f>C14-C50</f>
        <v>272596665.02000093</v>
      </c>
      <c r="D58" s="22"/>
      <c r="E58" s="19">
        <f>E14-E50</f>
        <v>349804723.79000092</v>
      </c>
      <c r="F58" s="19">
        <f>F14-F50</f>
        <v>339889581.34999943</v>
      </c>
      <c r="G58" s="22"/>
      <c r="H58" s="19">
        <f>H14-H50</f>
        <v>385735503.61999989</v>
      </c>
      <c r="I58" s="19">
        <f>I14-I50</f>
        <v>109051647.52000046</v>
      </c>
      <c r="J58" s="22"/>
      <c r="K58" s="19">
        <f>K14-K50</f>
        <v>386055699.27000046</v>
      </c>
      <c r="L58" s="19">
        <f>L14-L50</f>
        <v>438184847.9000001</v>
      </c>
      <c r="M58" s="22"/>
      <c r="N58" s="19">
        <f>N14-N50</f>
        <v>320161398.13000011</v>
      </c>
      <c r="O58" s="19">
        <f>O14-O50</f>
        <v>393067601.1699996</v>
      </c>
      <c r="P58" s="22"/>
      <c r="Q58" s="13">
        <f t="shared" si="23"/>
        <v>-17.068599496031538</v>
      </c>
      <c r="R58" s="13">
        <f t="shared" si="23"/>
        <v>-10.296395903743544</v>
      </c>
    </row>
    <row r="59" spans="1:18" x14ac:dyDescent="0.3">
      <c r="A59" s="5" t="s">
        <v>71</v>
      </c>
      <c r="B59" s="19">
        <f>B15-B51</f>
        <v>-258053854.55000007</v>
      </c>
      <c r="C59" s="19">
        <f>C15-C51</f>
        <v>-128774222.98000002</v>
      </c>
      <c r="D59" s="22"/>
      <c r="E59" s="19">
        <f>E15-E51</f>
        <v>-222120494.37</v>
      </c>
      <c r="F59" s="19">
        <f>F15-F51</f>
        <v>-114309275.37</v>
      </c>
      <c r="G59" s="22"/>
      <c r="H59" s="19">
        <f>H15-H51</f>
        <v>-164835908.88999999</v>
      </c>
      <c r="I59" s="19">
        <f>I15-I51</f>
        <v>-137305133.95000005</v>
      </c>
      <c r="J59" s="22"/>
      <c r="K59" s="19">
        <f>K15-K51</f>
        <v>-212625672.1400001</v>
      </c>
      <c r="L59" s="19">
        <f>L15-L51</f>
        <v>-39278202.780000031</v>
      </c>
      <c r="M59" s="22"/>
      <c r="N59" s="19">
        <f>N15-N51</f>
        <v>-313899909.79999995</v>
      </c>
      <c r="O59" s="19">
        <f>O15-O51</f>
        <v>-181021060.30000001</v>
      </c>
      <c r="P59" s="22"/>
      <c r="Q59" s="13" t="str">
        <f t="shared" si="23"/>
        <v>-</v>
      </c>
      <c r="R59" s="13" t="str">
        <f t="shared" si="23"/>
        <v>-</v>
      </c>
    </row>
    <row r="60" spans="1:18" x14ac:dyDescent="0.3">
      <c r="A60" s="5" t="s">
        <v>368</v>
      </c>
      <c r="B60" s="19">
        <f>SUM(B14:B16)-SUM(B50:B52)</f>
        <v>221662296.95999908</v>
      </c>
      <c r="C60" s="19">
        <f>SUM(C14:C16)-SUM(C50:C52)</f>
        <v>139864614.1400013</v>
      </c>
      <c r="D60" s="22"/>
      <c r="E60" s="19">
        <f>SUM(E14:E16)-SUM(E50:E52)</f>
        <v>127426401.52000046</v>
      </c>
      <c r="F60" s="19">
        <f>SUM(F14:F16)-SUM(F50:F52)</f>
        <v>221822478.07999945</v>
      </c>
      <c r="G60" s="22"/>
      <c r="H60" s="19">
        <f>SUM(H14:H16)-SUM(H50:H52)</f>
        <v>220899594.7300005</v>
      </c>
      <c r="I60" s="19">
        <f>SUM(I14:I16)-SUM(I50:I52)</f>
        <v>-28253486.429999828</v>
      </c>
      <c r="J60" s="22"/>
      <c r="K60" s="19">
        <f>SUM(K14:K16)-SUM(K50:K52)</f>
        <v>173430027.13000011</v>
      </c>
      <c r="L60" s="19">
        <f>SUM(L14:L16)-SUM(L50:L52)</f>
        <v>388204985.9800005</v>
      </c>
      <c r="M60" s="22"/>
      <c r="N60" s="19">
        <f>SUM(N14:N16)-SUM(N50:N52)</f>
        <v>6261488.3300008774</v>
      </c>
      <c r="O60" s="19">
        <f>SUM(O14:O16)-SUM(O50:O52)</f>
        <v>212046540.86999989</v>
      </c>
      <c r="P60" s="22"/>
      <c r="Q60" s="13">
        <f t="shared" si="23"/>
        <v>-96.389616934495791</v>
      </c>
      <c r="R60" s="13">
        <f t="shared" si="23"/>
        <v>-45.377687425961064</v>
      </c>
    </row>
    <row r="61" spans="1:18" x14ac:dyDescent="0.3">
      <c r="A61" s="5" t="s">
        <v>369</v>
      </c>
      <c r="B61" s="28">
        <f>B21-B57</f>
        <v>184130810.39999866</v>
      </c>
      <c r="C61" s="28">
        <f>C21-C57</f>
        <v>72750947.640001297</v>
      </c>
      <c r="D61" s="121"/>
      <c r="E61" s="28">
        <f>E21-E57</f>
        <v>67326085.989999771</v>
      </c>
      <c r="F61" s="28">
        <f>F21-F57</f>
        <v>145033358.97999954</v>
      </c>
      <c r="G61" s="121"/>
      <c r="H61" s="28">
        <f>H21-H57</f>
        <v>202321007.15000153</v>
      </c>
      <c r="I61" s="28">
        <f>I21-I57</f>
        <v>-95600866.510000706</v>
      </c>
      <c r="J61" s="121"/>
      <c r="K61" s="28">
        <f>K21-K57</f>
        <v>137488241.92000008</v>
      </c>
      <c r="L61" s="28">
        <f>L21-L57</f>
        <v>321275060.17000103</v>
      </c>
      <c r="M61" s="121"/>
      <c r="N61" s="28">
        <f>N21-N57</f>
        <v>47285469.150000572</v>
      </c>
      <c r="O61" s="28">
        <f>O21-O57</f>
        <v>181249652.10999966</v>
      </c>
      <c r="P61" s="121"/>
    </row>
    <row r="62" spans="1:18" x14ac:dyDescent="0.3">
      <c r="A62" s="5" t="s">
        <v>370</v>
      </c>
      <c r="C62" s="6">
        <f>SUM(C14:C16)/SUM(B14:B16)*100</f>
        <v>78.259478879954955</v>
      </c>
      <c r="D62" s="121"/>
      <c r="F62" s="6">
        <f>SUM(F14:F16)/SUM(E14:E16)*100</f>
        <v>78.987780232662246</v>
      </c>
      <c r="G62" s="121"/>
      <c r="I62" s="6">
        <f>SUM(I14:I16)/SUM(H14:H16)*100</f>
        <v>74.311066811068358</v>
      </c>
      <c r="J62" s="121"/>
      <c r="L62" s="6">
        <f>SUM(L14:L16)/SUM(K14:K16)*100</f>
        <v>79.818688437019929</v>
      </c>
      <c r="M62" s="121"/>
      <c r="O62" s="6">
        <f>SUM(O14:O16)/SUM(N14:N16)*100</f>
        <v>82.803388936081461</v>
      </c>
      <c r="P62" s="121"/>
    </row>
    <row r="63" spans="1:18" x14ac:dyDescent="0.3">
      <c r="A63" s="5" t="s">
        <v>371</v>
      </c>
      <c r="C63" s="6">
        <f>SUM(C50:C52)/SUM(B50:B52)*100</f>
        <v>78.857698116941478</v>
      </c>
      <c r="D63" s="121"/>
      <c r="F63" s="6">
        <f>SUM(F50:F52)/SUM(E50:E52)*100</f>
        <v>76.762508384560306</v>
      </c>
      <c r="G63" s="121"/>
      <c r="I63" s="6">
        <f>SUM(I50:I52)/SUM(H50:H52)*100</f>
        <v>77.828089648331272</v>
      </c>
      <c r="J63" s="121"/>
      <c r="L63" s="6">
        <f>SUM(L50:L52)/SUM(K50:K52)*100</f>
        <v>75.417571706004509</v>
      </c>
      <c r="M63" s="121"/>
      <c r="O63" s="6">
        <f>SUM(O50:O52)/SUM(N50:N52)*100</f>
        <v>79.249754362824831</v>
      </c>
      <c r="P63" s="121"/>
    </row>
    <row r="64" spans="1:18" x14ac:dyDescent="0.3">
      <c r="F64" s="6"/>
      <c r="I64" s="6"/>
      <c r="L64" s="6"/>
      <c r="O64" s="6"/>
    </row>
    <row r="65" spans="6:15" x14ac:dyDescent="0.3">
      <c r="F65" s="6"/>
      <c r="I65" s="6"/>
      <c r="K65" s="111" t="s">
        <v>367</v>
      </c>
      <c r="L65" s="112"/>
      <c r="N65" s="111" t="s">
        <v>367</v>
      </c>
      <c r="O65" s="112"/>
    </row>
  </sheetData>
  <mergeCells count="6">
    <mergeCell ref="Q1:R1"/>
    <mergeCell ref="B1:D1"/>
    <mergeCell ref="E1:G1"/>
    <mergeCell ref="N1:P1"/>
    <mergeCell ref="H1:J1"/>
    <mergeCell ref="K1:M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tabSelected="1" workbookViewId="0">
      <selection activeCell="I2" sqref="I2"/>
    </sheetView>
  </sheetViews>
  <sheetFormatPr defaultRowHeight="14.4" x14ac:dyDescent="0.3"/>
  <cols>
    <col min="1" max="2" width="10.33203125" bestFit="1" customWidth="1"/>
    <col min="3" max="3" width="50.6640625" bestFit="1" customWidth="1"/>
    <col min="4" max="4" width="7.44140625" customWidth="1"/>
    <col min="5" max="9" width="7.5546875" customWidth="1"/>
  </cols>
  <sheetData>
    <row r="1" spans="1:9" ht="23.25" customHeight="1" x14ac:dyDescent="0.3">
      <c r="A1" s="74" t="s">
        <v>308</v>
      </c>
      <c r="B1" s="74" t="s">
        <v>309</v>
      </c>
      <c r="C1" s="74" t="s">
        <v>319</v>
      </c>
      <c r="D1" s="42" t="s">
        <v>210</v>
      </c>
      <c r="E1" s="42">
        <v>2016</v>
      </c>
      <c r="F1" s="42">
        <v>2017</v>
      </c>
      <c r="G1" s="42">
        <v>2018</v>
      </c>
      <c r="H1" s="42">
        <v>2019</v>
      </c>
      <c r="I1" s="42">
        <v>2020</v>
      </c>
    </row>
    <row r="2" spans="1:9" ht="29.25" customHeight="1" x14ac:dyDescent="0.3">
      <c r="A2" s="75" t="s">
        <v>310</v>
      </c>
      <c r="B2" s="75" t="s">
        <v>77</v>
      </c>
      <c r="C2" s="77" t="s">
        <v>318</v>
      </c>
      <c r="D2" s="89" t="s">
        <v>325</v>
      </c>
      <c r="E2" s="82">
        <f>Piano_indicatori!D3</f>
        <v>4.92</v>
      </c>
      <c r="F2" s="82">
        <f>Piano_indicatori!E3</f>
        <v>5.49</v>
      </c>
      <c r="G2" s="82">
        <f>Piano_indicatori!F3</f>
        <v>5.0199999999999996</v>
      </c>
      <c r="H2" s="82">
        <f>Piano_indicatori!G3</f>
        <v>7.16</v>
      </c>
      <c r="I2" s="82">
        <f>Piano_indicatori!H3</f>
        <v>6.58</v>
      </c>
    </row>
    <row r="3" spans="1:9" ht="29.25" customHeight="1" x14ac:dyDescent="0.3">
      <c r="A3" s="76" t="s">
        <v>311</v>
      </c>
      <c r="B3" s="76" t="s">
        <v>94</v>
      </c>
      <c r="C3" s="78" t="s">
        <v>95</v>
      </c>
      <c r="D3" s="90" t="s">
        <v>326</v>
      </c>
      <c r="E3" s="83">
        <f>Piano_indicatori!D12</f>
        <v>59.63</v>
      </c>
      <c r="F3" s="83">
        <f>Piano_indicatori!E12</f>
        <v>55.64</v>
      </c>
      <c r="G3" s="83">
        <f>Piano_indicatori!F12</f>
        <v>49.46</v>
      </c>
      <c r="H3" s="83">
        <f>Piano_indicatori!G12</f>
        <v>50.71</v>
      </c>
      <c r="I3" s="83">
        <f>Piano_indicatori!H12</f>
        <v>58.4</v>
      </c>
    </row>
    <row r="4" spans="1:9" ht="29.25" customHeight="1" x14ac:dyDescent="0.3">
      <c r="A4" s="75" t="s">
        <v>312</v>
      </c>
      <c r="B4" s="75" t="s">
        <v>99</v>
      </c>
      <c r="C4" s="79" t="s">
        <v>321</v>
      </c>
      <c r="D4" s="89" t="s">
        <v>327</v>
      </c>
      <c r="E4" s="84">
        <f>Piano_indicatori!D15</f>
        <v>0</v>
      </c>
      <c r="F4" s="84">
        <f>Piano_indicatori!E15</f>
        <v>0</v>
      </c>
      <c r="G4" s="84">
        <f>Piano_indicatori!F15</f>
        <v>0</v>
      </c>
      <c r="H4" s="84">
        <f>Piano_indicatori!G15</f>
        <v>0</v>
      </c>
      <c r="I4" s="84">
        <f>Piano_indicatori!H15</f>
        <v>0</v>
      </c>
    </row>
    <row r="5" spans="1:9" ht="29.25" customHeight="1" x14ac:dyDescent="0.3">
      <c r="A5" s="76" t="s">
        <v>313</v>
      </c>
      <c r="B5" s="76" t="s">
        <v>164</v>
      </c>
      <c r="C5" s="80" t="s">
        <v>322</v>
      </c>
      <c r="D5" s="91" t="s">
        <v>328</v>
      </c>
      <c r="E5" s="85">
        <f>Piano_indicatori!D51</f>
        <v>1.91</v>
      </c>
      <c r="F5" s="85">
        <f>Piano_indicatori!E51</f>
        <v>2.5099999999999998</v>
      </c>
      <c r="G5" s="85">
        <f>Piano_indicatori!F51</f>
        <v>2.2799999999999998</v>
      </c>
      <c r="H5" s="85">
        <f>Piano_indicatori!G51</f>
        <v>4.6399999999999997</v>
      </c>
      <c r="I5" s="85">
        <f>Piano_indicatori!H51</f>
        <v>4.51</v>
      </c>
    </row>
    <row r="6" spans="1:9" ht="29.25" customHeight="1" x14ac:dyDescent="0.3">
      <c r="A6" s="75" t="s">
        <v>314</v>
      </c>
      <c r="B6" s="75" t="s">
        <v>184</v>
      </c>
      <c r="C6" s="93" t="s">
        <v>185</v>
      </c>
      <c r="D6" s="92" t="s">
        <v>329</v>
      </c>
      <c r="E6" s="86">
        <f>Piano_indicatori!D62</f>
        <v>0.16</v>
      </c>
      <c r="F6" s="86">
        <f>Piano_indicatori!E62</f>
        <v>0.2</v>
      </c>
      <c r="G6" s="86">
        <f>Piano_indicatori!F62</f>
        <v>0.2</v>
      </c>
      <c r="H6" s="86">
        <f>Piano_indicatori!G62</f>
        <v>0.21</v>
      </c>
      <c r="I6" s="86">
        <f>Piano_indicatori!H62</f>
        <v>0.11</v>
      </c>
    </row>
    <row r="7" spans="1:9" ht="29.25" customHeight="1" x14ac:dyDescent="0.3">
      <c r="A7" s="76" t="s">
        <v>315</v>
      </c>
      <c r="B7" s="76" t="s">
        <v>187</v>
      </c>
      <c r="C7" s="80" t="s">
        <v>188</v>
      </c>
      <c r="D7" s="90" t="s">
        <v>330</v>
      </c>
      <c r="E7" s="87">
        <f>Piano_indicatori!D65</f>
        <v>0.09</v>
      </c>
      <c r="F7" s="87">
        <f>Piano_indicatori!E65</f>
        <v>0.06</v>
      </c>
      <c r="G7" s="87">
        <f>Piano_indicatori!F65</f>
        <v>0.06</v>
      </c>
      <c r="H7" s="87">
        <f>Piano_indicatori!G65</f>
        <v>0.03</v>
      </c>
      <c r="I7" s="87">
        <f>Piano_indicatori!H65</f>
        <v>0.06</v>
      </c>
    </row>
    <row r="8" spans="1:9" ht="29.25" customHeight="1" x14ac:dyDescent="0.3">
      <c r="A8" s="75" t="s">
        <v>316</v>
      </c>
      <c r="B8" s="75" t="s">
        <v>320</v>
      </c>
      <c r="C8" s="79" t="s">
        <v>323</v>
      </c>
      <c r="D8" s="89" t="s">
        <v>331</v>
      </c>
      <c r="E8" s="84">
        <f>Piano_indicatori!D66+Piano_indicatori!D67</f>
        <v>0</v>
      </c>
      <c r="F8" s="84">
        <f>Piano_indicatori!E66+Piano_indicatori!E67</f>
        <v>0</v>
      </c>
      <c r="G8" s="84">
        <f>Piano_indicatori!F66+Piano_indicatori!F67</f>
        <v>0</v>
      </c>
      <c r="H8" s="84">
        <f>Piano_indicatori!G66+Piano_indicatori!G67</f>
        <v>0</v>
      </c>
      <c r="I8" s="84">
        <f>Piano_indicatori!H66+Piano_indicatori!H67</f>
        <v>0</v>
      </c>
    </row>
    <row r="9" spans="1:9" ht="29.25" customHeight="1" x14ac:dyDescent="0.3">
      <c r="A9" s="76" t="s">
        <v>317</v>
      </c>
      <c r="B9" s="76"/>
      <c r="C9" s="81" t="s">
        <v>324</v>
      </c>
      <c r="D9" s="91" t="s">
        <v>332</v>
      </c>
      <c r="E9" s="88">
        <f>Piano_indicatori!D77</f>
        <v>62.196960569144913</v>
      </c>
      <c r="F9" s="88">
        <f>Piano_indicatori!E77</f>
        <v>59.272959249579195</v>
      </c>
      <c r="G9" s="88">
        <f>Piano_indicatori!F77</f>
        <v>58.141121966080966</v>
      </c>
      <c r="H9" s="88">
        <f>Piano_indicatori!G77</f>
        <v>57.775264661336337</v>
      </c>
      <c r="I9" s="88">
        <f>Piano_indicatori!H77</f>
        <v>67.499165942401021</v>
      </c>
    </row>
  </sheetData>
  <conditionalFormatting sqref="E2:G2 I2">
    <cfRule type="cellIs" dxfId="23" priority="16" operator="greaterThan">
      <formula>48</formula>
    </cfRule>
  </conditionalFormatting>
  <conditionalFormatting sqref="E3:G3 I3">
    <cfRule type="cellIs" dxfId="22" priority="15" operator="lessThan">
      <formula>22</formula>
    </cfRule>
  </conditionalFormatting>
  <conditionalFormatting sqref="E4:G4 I4">
    <cfRule type="cellIs" dxfId="21" priority="14" operator="greaterThan">
      <formula>0</formula>
    </cfRule>
  </conditionalFormatting>
  <conditionalFormatting sqref="E5:G5 I5">
    <cfRule type="cellIs" dxfId="20" priority="13" operator="greaterThan">
      <formula>16</formula>
    </cfRule>
  </conditionalFormatting>
  <conditionalFormatting sqref="E6:G6 I6">
    <cfRule type="cellIs" dxfId="19" priority="12" operator="greaterThan">
      <formula>1.2</formula>
    </cfRule>
  </conditionalFormatting>
  <conditionalFormatting sqref="E7:G7 I7">
    <cfRule type="cellIs" dxfId="18" priority="11" operator="greaterThan">
      <formula>1</formula>
    </cfRule>
  </conditionalFormatting>
  <conditionalFormatting sqref="E8:G8 I8">
    <cfRule type="cellIs" dxfId="17" priority="10" operator="greaterThan">
      <formula>0.6</formula>
    </cfRule>
  </conditionalFormatting>
  <conditionalFormatting sqref="E9:G9 I9">
    <cfRule type="cellIs" dxfId="16" priority="9" operator="lessThan">
      <formula>47</formula>
    </cfRule>
  </conditionalFormatting>
  <conditionalFormatting sqref="H2">
    <cfRule type="cellIs" dxfId="15" priority="8" operator="greaterThan">
      <formula>48</formula>
    </cfRule>
  </conditionalFormatting>
  <conditionalFormatting sqref="H3">
    <cfRule type="cellIs" dxfId="13" priority="7" operator="lessThan">
      <formula>22</formula>
    </cfRule>
  </conditionalFormatting>
  <conditionalFormatting sqref="H4">
    <cfRule type="cellIs" dxfId="11" priority="6" operator="greaterThan">
      <formula>0</formula>
    </cfRule>
  </conditionalFormatting>
  <conditionalFormatting sqref="H5">
    <cfRule type="cellIs" dxfId="9" priority="5" operator="greaterThan">
      <formula>16</formula>
    </cfRule>
  </conditionalFormatting>
  <conditionalFormatting sqref="H6">
    <cfRule type="cellIs" dxfId="7" priority="4" operator="greaterThan">
      <formula>1.2</formula>
    </cfRule>
  </conditionalFormatting>
  <conditionalFormatting sqref="H7">
    <cfRule type="cellIs" dxfId="5" priority="3" operator="greaterThan">
      <formula>1</formula>
    </cfRule>
  </conditionalFormatting>
  <conditionalFormatting sqref="H8">
    <cfRule type="cellIs" dxfId="3" priority="2" operator="greaterThan">
      <formula>0.6</formula>
    </cfRule>
  </conditionalFormatting>
  <conditionalFormatting sqref="H9">
    <cfRule type="cellIs" dxfId="1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>
      <selection activeCell="H9" sqref="H9"/>
    </sheetView>
  </sheetViews>
  <sheetFormatPr defaultRowHeight="14.4" x14ac:dyDescent="0.3"/>
  <cols>
    <col min="2" max="2" width="12.33203125" bestFit="1" customWidth="1"/>
    <col min="5" max="5" width="10.33203125" customWidth="1"/>
  </cols>
  <sheetData>
    <row r="1" spans="1:20" ht="28.8" x14ac:dyDescent="0.3">
      <c r="A1" s="101" t="s">
        <v>363</v>
      </c>
      <c r="B1" s="101" t="s">
        <v>364</v>
      </c>
      <c r="C1" s="101" t="s">
        <v>232</v>
      </c>
      <c r="D1" s="101" t="s">
        <v>346</v>
      </c>
      <c r="E1" s="106" t="s">
        <v>347</v>
      </c>
      <c r="F1" s="106" t="s">
        <v>348</v>
      </c>
    </row>
    <row r="2" spans="1:20" x14ac:dyDescent="0.3">
      <c r="A2">
        <v>2021</v>
      </c>
      <c r="B2" s="95">
        <v>1860601</v>
      </c>
      <c r="C2" s="102">
        <f>B2/B3*100-100</f>
        <v>-1.7691158380453089</v>
      </c>
      <c r="K2" s="107"/>
      <c r="L2" s="108"/>
      <c r="M2" s="108"/>
      <c r="N2" s="108"/>
      <c r="O2" s="108"/>
      <c r="P2" s="108"/>
      <c r="Q2" s="108"/>
      <c r="R2" s="108"/>
      <c r="S2" s="108"/>
      <c r="T2" s="108"/>
    </row>
    <row r="3" spans="1:20" x14ac:dyDescent="0.3">
      <c r="A3">
        <v>2020</v>
      </c>
      <c r="B3" s="95">
        <v>1894110</v>
      </c>
      <c r="C3" s="102">
        <f>B3/B4*100-100</f>
        <v>-0.93675749377230488</v>
      </c>
      <c r="D3" s="95">
        <v>-7058</v>
      </c>
      <c r="E3" s="1">
        <v>-26451</v>
      </c>
      <c r="F3" s="1">
        <f t="shared" ref="F3:F8" si="0">B2-B3-D3-E3</f>
        <v>0</v>
      </c>
      <c r="K3" s="107"/>
      <c r="L3" s="108"/>
      <c r="M3" s="108"/>
      <c r="N3" s="108"/>
      <c r="O3" s="108"/>
      <c r="P3" s="108"/>
      <c r="Q3" s="108"/>
      <c r="R3" s="108"/>
      <c r="S3" s="108"/>
      <c r="T3" s="108"/>
    </row>
    <row r="4" spans="1:20" x14ac:dyDescent="0.3">
      <c r="A4" s="105">
        <v>2019</v>
      </c>
      <c r="B4" s="95">
        <v>1912021</v>
      </c>
      <c r="C4" s="102">
        <f>B4/B5*100-100</f>
        <v>-0.63588179749378071</v>
      </c>
      <c r="D4" s="95">
        <v>-5671</v>
      </c>
      <c r="E4" s="1">
        <v>-12240</v>
      </c>
      <c r="F4" s="1">
        <f t="shared" si="0"/>
        <v>0</v>
      </c>
      <c r="K4" s="107"/>
      <c r="L4" s="108"/>
      <c r="M4" s="108"/>
      <c r="N4" s="108"/>
      <c r="O4" s="108"/>
      <c r="P4" s="108"/>
      <c r="Q4" s="108"/>
      <c r="R4" s="108"/>
      <c r="S4" s="108"/>
      <c r="T4" s="108"/>
    </row>
    <row r="5" spans="1:20" x14ac:dyDescent="0.3">
      <c r="A5" s="31">
        <v>2018</v>
      </c>
      <c r="B5" s="95">
        <v>1924257</v>
      </c>
      <c r="C5" s="102">
        <f t="shared" ref="C5:C7" si="1">B5/B6*100-100</f>
        <v>-0.5601786370398969</v>
      </c>
      <c r="D5" s="95">
        <v>-4579</v>
      </c>
      <c r="E5" s="95">
        <v>-7657</v>
      </c>
      <c r="F5" s="1">
        <f t="shared" si="0"/>
        <v>0</v>
      </c>
      <c r="K5" s="107"/>
      <c r="L5" s="108"/>
      <c r="M5" s="108"/>
      <c r="N5" s="108"/>
      <c r="O5" s="108"/>
      <c r="P5" s="108"/>
      <c r="Q5" s="108"/>
      <c r="R5" s="108"/>
      <c r="S5" s="108"/>
      <c r="T5" s="108"/>
    </row>
    <row r="6" spans="1:20" x14ac:dyDescent="0.3">
      <c r="A6" s="31">
        <v>2017</v>
      </c>
      <c r="B6" s="95">
        <v>1935097</v>
      </c>
      <c r="C6" s="102">
        <f t="shared" si="1"/>
        <v>-0.41109884539277175</v>
      </c>
      <c r="D6" s="95">
        <v>-5124</v>
      </c>
      <c r="E6" s="95">
        <v>-5716</v>
      </c>
      <c r="F6" s="1">
        <f t="shared" si="0"/>
        <v>0</v>
      </c>
      <c r="K6" s="107"/>
      <c r="L6" s="108"/>
      <c r="M6" s="108"/>
      <c r="N6" s="108"/>
      <c r="O6" s="108"/>
      <c r="P6" s="108"/>
      <c r="Q6" s="108"/>
      <c r="R6" s="108"/>
      <c r="S6" s="108"/>
      <c r="T6" s="108"/>
    </row>
    <row r="7" spans="1:20" x14ac:dyDescent="0.3">
      <c r="A7" s="31">
        <v>2016</v>
      </c>
      <c r="B7" s="95">
        <v>1943085</v>
      </c>
      <c r="C7" s="102">
        <f t="shared" si="1"/>
        <v>-0.44309339443458384</v>
      </c>
      <c r="D7" s="95">
        <v>-3231</v>
      </c>
      <c r="E7" s="95">
        <v>-4757</v>
      </c>
      <c r="F7" s="1">
        <f t="shared" si="0"/>
        <v>0</v>
      </c>
    </row>
    <row r="8" spans="1:20" x14ac:dyDescent="0.3">
      <c r="A8" s="103">
        <v>2015</v>
      </c>
      <c r="B8" s="104">
        <v>1951733</v>
      </c>
      <c r="C8" s="104"/>
      <c r="D8" s="104">
        <v>-3935</v>
      </c>
      <c r="E8" s="104">
        <v>-4713</v>
      </c>
      <c r="F8" s="1">
        <f t="shared" si="0"/>
        <v>0</v>
      </c>
    </row>
    <row r="9" spans="1:20" x14ac:dyDescent="0.3">
      <c r="A9" t="s">
        <v>365</v>
      </c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workbookViewId="0">
      <selection activeCell="H1" sqref="H1:H21"/>
    </sheetView>
  </sheetViews>
  <sheetFormatPr defaultRowHeight="14.4" x14ac:dyDescent="0.3"/>
  <cols>
    <col min="1" max="1" width="55.6640625" bestFit="1" customWidth="1"/>
    <col min="2" max="2" width="15.33203125" bestFit="1" customWidth="1"/>
    <col min="3" max="6" width="14.33203125" bestFit="1" customWidth="1"/>
    <col min="7" max="7" width="8.44140625" customWidth="1"/>
    <col min="8" max="8" width="6.5546875" bestFit="1" customWidth="1"/>
    <col min="9" max="9" width="13.88671875" customWidth="1"/>
    <col min="10" max="10" width="7" bestFit="1" customWidth="1"/>
  </cols>
  <sheetData>
    <row r="1" spans="1:10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54" t="s">
        <v>295</v>
      </c>
      <c r="H1" s="42" t="s">
        <v>232</v>
      </c>
      <c r="I1" s="54" t="s">
        <v>372</v>
      </c>
      <c r="J1" s="42" t="s">
        <v>267</v>
      </c>
    </row>
    <row r="2" spans="1:10" x14ac:dyDescent="0.3">
      <c r="A2" s="55" t="s">
        <v>19</v>
      </c>
      <c r="B2" s="56">
        <f>Entrate_Uscite!B3</f>
        <v>4532436724.6499996</v>
      </c>
      <c r="C2" s="56">
        <f>Entrate_Uscite!E3</f>
        <v>4471253818.96</v>
      </c>
      <c r="D2" s="56">
        <f>Entrate_Uscite!H3</f>
        <v>4386023360.5600004</v>
      </c>
      <c r="E2" s="56">
        <f>Entrate_Uscite!K3</f>
        <v>4368870039.46</v>
      </c>
      <c r="F2" s="56">
        <f>Entrate_Uscite!N3</f>
        <v>4331288922.0200005</v>
      </c>
      <c r="G2" s="56">
        <f>F2/F$21*100</f>
        <v>71.559188993676912</v>
      </c>
      <c r="H2" s="57">
        <f t="shared" ref="H2:H21" si="0">IF(E2&gt;0,F2/E2*100-100,"-")</f>
        <v>-0.86020222850676475</v>
      </c>
      <c r="I2" s="56">
        <f>Entrate_Uscite!O3</f>
        <v>3787394839.5500002</v>
      </c>
      <c r="J2" s="58">
        <f>IF(F2&gt;0,I2/F2*100,"-")</f>
        <v>87.44267371070822</v>
      </c>
    </row>
    <row r="3" spans="1:10" x14ac:dyDescent="0.3">
      <c r="A3" s="55" t="s">
        <v>20</v>
      </c>
      <c r="B3" s="56">
        <f>Entrate_Uscite!B4</f>
        <v>513004072</v>
      </c>
      <c r="C3" s="56">
        <f>Entrate_Uscite!E4</f>
        <v>498025019.81999999</v>
      </c>
      <c r="D3" s="56">
        <f>Entrate_Uscite!H4</f>
        <v>583997502.44000006</v>
      </c>
      <c r="E3" s="56">
        <f>Entrate_Uscite!K4</f>
        <v>651777439.40999997</v>
      </c>
      <c r="F3" s="56">
        <f>Entrate_Uscite!N4</f>
        <v>742278679.87</v>
      </c>
      <c r="G3" s="56">
        <f t="shared" ref="G3:G21" si="1">F3/F$21*100</f>
        <v>12.263522774652957</v>
      </c>
      <c r="H3" s="57">
        <f t="shared" si="0"/>
        <v>13.885298107575395</v>
      </c>
      <c r="I3" s="56">
        <f>Entrate_Uscite!O4</f>
        <v>599279103.77999997</v>
      </c>
      <c r="J3" s="58">
        <f t="shared" ref="J3:J21" si="2">IF(F3&gt;0,I3/F3*100,"-")</f>
        <v>80.73505544911454</v>
      </c>
    </row>
    <row r="4" spans="1:10" x14ac:dyDescent="0.3">
      <c r="A4" s="55" t="s">
        <v>21</v>
      </c>
      <c r="B4" s="56">
        <f>Entrate_Uscite!B5</f>
        <v>67265848.540000007</v>
      </c>
      <c r="C4" s="56">
        <f>Entrate_Uscite!E5</f>
        <v>68861172.590000004</v>
      </c>
      <c r="D4" s="56">
        <f>Entrate_Uscite!H5</f>
        <v>63892454.539999999</v>
      </c>
      <c r="E4" s="56">
        <f>Entrate_Uscite!K5</f>
        <v>123764554.22</v>
      </c>
      <c r="F4" s="56">
        <f>Entrate_Uscite!N5</f>
        <v>47710555</v>
      </c>
      <c r="G4" s="56">
        <f t="shared" si="1"/>
        <v>0.78824772110699015</v>
      </c>
      <c r="H4" s="57">
        <f t="shared" si="0"/>
        <v>-61.450549956984283</v>
      </c>
      <c r="I4" s="56">
        <f>Entrate_Uscite!O5</f>
        <v>42528200.159999996</v>
      </c>
      <c r="J4" s="58">
        <f t="shared" si="2"/>
        <v>89.137927990986469</v>
      </c>
    </row>
    <row r="5" spans="1:10" x14ac:dyDescent="0.3">
      <c r="A5" s="4" t="s">
        <v>30</v>
      </c>
      <c r="B5" s="43">
        <f>SUM(B2:B4)</f>
        <v>5112706645.1899996</v>
      </c>
      <c r="C5" s="43">
        <f>SUM(C2:C4)</f>
        <v>5038140011.3699999</v>
      </c>
      <c r="D5" s="43">
        <f>SUM(D2:D4)</f>
        <v>5033913317.54</v>
      </c>
      <c r="E5" s="43">
        <f>SUM(E2:E4)</f>
        <v>5144412033.0900002</v>
      </c>
      <c r="F5" s="43">
        <f>SUM(F2:F4)</f>
        <v>5121278156.8900003</v>
      </c>
      <c r="G5" s="43">
        <f t="shared" si="1"/>
        <v>84.610959489436866</v>
      </c>
      <c r="H5" s="44">
        <f t="shared" si="0"/>
        <v>-0.44968941156341202</v>
      </c>
      <c r="I5" s="43">
        <f>SUM(I2:I4)</f>
        <v>4429202143.4899998</v>
      </c>
      <c r="J5" s="45">
        <f>IF(F5&gt;0,I5/F5*100,"-")</f>
        <v>86.48626393259066</v>
      </c>
    </row>
    <row r="6" spans="1:10" x14ac:dyDescent="0.3">
      <c r="A6" s="55" t="s">
        <v>22</v>
      </c>
      <c r="B6" s="56">
        <f>Entrate_Uscite!B6</f>
        <v>0</v>
      </c>
      <c r="C6" s="56">
        <f>Entrate_Uscite!E6</f>
        <v>0</v>
      </c>
      <c r="D6" s="56">
        <f>Entrate_Uscite!H6</f>
        <v>0</v>
      </c>
      <c r="E6" s="56">
        <f>Entrate_Uscite!K6</f>
        <v>0</v>
      </c>
      <c r="F6" s="56">
        <f>Entrate_Uscite!N6</f>
        <v>0</v>
      </c>
      <c r="G6" s="56">
        <f t="shared" si="1"/>
        <v>0</v>
      </c>
      <c r="H6" s="57" t="str">
        <f t="shared" si="0"/>
        <v>-</v>
      </c>
      <c r="I6" s="56">
        <f>Entrate_Uscite!O6</f>
        <v>0</v>
      </c>
      <c r="J6" s="58" t="str">
        <f t="shared" si="2"/>
        <v>-</v>
      </c>
    </row>
    <row r="7" spans="1:10" x14ac:dyDescent="0.3">
      <c r="A7" s="55" t="s">
        <v>23</v>
      </c>
      <c r="B7" s="56">
        <f>Entrate_Uscite!B7</f>
        <v>707277704.52999997</v>
      </c>
      <c r="C7" s="56">
        <f>Entrate_Uscite!E7</f>
        <v>502166074.19</v>
      </c>
      <c r="D7" s="56">
        <f>Entrate_Uscite!H7</f>
        <v>637757399.33000004</v>
      </c>
      <c r="E7" s="56">
        <f>Entrate_Uscite!K7</f>
        <v>538526491.80999994</v>
      </c>
      <c r="F7" s="56">
        <f>Entrate_Uscite!N7</f>
        <v>534992315.06999999</v>
      </c>
      <c r="G7" s="56">
        <f t="shared" si="1"/>
        <v>8.8388507147670019</v>
      </c>
      <c r="H7" s="57">
        <f t="shared" si="0"/>
        <v>-0.6562679447990547</v>
      </c>
      <c r="I7" s="56">
        <f>Entrate_Uscite!O7</f>
        <v>229227142.31999999</v>
      </c>
      <c r="J7" s="58">
        <f t="shared" si="2"/>
        <v>42.846810292967895</v>
      </c>
    </row>
    <row r="8" spans="1:10" x14ac:dyDescent="0.3">
      <c r="A8" s="55" t="s">
        <v>24</v>
      </c>
      <c r="B8" s="56">
        <f>Entrate_Uscite!B8</f>
        <v>2233124.75</v>
      </c>
      <c r="C8" s="56">
        <f>Entrate_Uscite!E8</f>
        <v>4796482.8099999996</v>
      </c>
      <c r="D8" s="56">
        <f>Entrate_Uscite!H8</f>
        <v>3367845.96</v>
      </c>
      <c r="E8" s="56">
        <f>Entrate_Uscite!K8</f>
        <v>6637038.2300000004</v>
      </c>
      <c r="F8" s="56">
        <f>Entrate_Uscite!N8</f>
        <v>11763526.59</v>
      </c>
      <c r="G8" s="56">
        <f t="shared" si="1"/>
        <v>0.19435055883858368</v>
      </c>
      <c r="H8" s="57">
        <f t="shared" si="0"/>
        <v>77.240603147768809</v>
      </c>
      <c r="I8" s="56">
        <f>Entrate_Uscite!O8</f>
        <v>11740246.859999999</v>
      </c>
      <c r="J8" s="58">
        <f t="shared" si="2"/>
        <v>99.802102457780052</v>
      </c>
    </row>
    <row r="9" spans="1:10" x14ac:dyDescent="0.3">
      <c r="A9" s="55" t="s">
        <v>25</v>
      </c>
      <c r="B9" s="56">
        <f>Entrate_Uscite!B9</f>
        <v>11566</v>
      </c>
      <c r="C9" s="56">
        <f>Entrate_Uscite!E9</f>
        <v>1000</v>
      </c>
      <c r="D9" s="56">
        <f>Entrate_Uscite!H9</f>
        <v>0</v>
      </c>
      <c r="E9" s="56">
        <f>Entrate_Uscite!K9</f>
        <v>8750</v>
      </c>
      <c r="F9" s="56">
        <f>Entrate_Uscite!N9</f>
        <v>0</v>
      </c>
      <c r="G9" s="56">
        <f t="shared" si="1"/>
        <v>0</v>
      </c>
      <c r="H9" s="57">
        <f t="shared" si="0"/>
        <v>-100</v>
      </c>
      <c r="I9" s="56">
        <f>Entrate_Uscite!O9</f>
        <v>0</v>
      </c>
      <c r="J9" s="58" t="str">
        <f t="shared" si="2"/>
        <v>-</v>
      </c>
    </row>
    <row r="10" spans="1:10" x14ac:dyDescent="0.3">
      <c r="A10" s="55" t="s">
        <v>26</v>
      </c>
      <c r="B10" s="56">
        <f>Entrate_Uscite!B10</f>
        <v>13797453.49</v>
      </c>
      <c r="C10" s="56">
        <f>Entrate_Uscite!E10</f>
        <v>24053814.359999999</v>
      </c>
      <c r="D10" s="56">
        <f>Entrate_Uscite!H10</f>
        <v>16577053.890000001</v>
      </c>
      <c r="E10" s="56">
        <f>Entrate_Uscite!K10</f>
        <v>38507931.960000001</v>
      </c>
      <c r="F10" s="56">
        <f>Entrate_Uscite!N10</f>
        <v>5840877.6900000004</v>
      </c>
      <c r="G10" s="56">
        <f t="shared" si="1"/>
        <v>9.6499789792995713E-2</v>
      </c>
      <c r="H10" s="57">
        <f t="shared" si="0"/>
        <v>-84.832014100193192</v>
      </c>
      <c r="I10" s="56">
        <f>Entrate_Uscite!O10</f>
        <v>1590874.25</v>
      </c>
      <c r="J10" s="58">
        <f t="shared" si="2"/>
        <v>27.236904013992458</v>
      </c>
    </row>
    <row r="11" spans="1:10" x14ac:dyDescent="0.3">
      <c r="A11" s="4" t="s">
        <v>31</v>
      </c>
      <c r="B11" s="46">
        <f>SUM(B6:B10)</f>
        <v>723319848.76999998</v>
      </c>
      <c r="C11" s="46">
        <f>SUM(C6:C10)</f>
        <v>531017371.36000001</v>
      </c>
      <c r="D11" s="46">
        <f>SUM(D6:D10)</f>
        <v>657702299.18000007</v>
      </c>
      <c r="E11" s="46">
        <f>SUM(E6:E10)</f>
        <v>583680212</v>
      </c>
      <c r="F11" s="46">
        <f>SUM(F6:F10)</f>
        <v>552596719.35000002</v>
      </c>
      <c r="G11" s="46">
        <f t="shared" si="1"/>
        <v>9.1297010633985813</v>
      </c>
      <c r="H11" s="44">
        <f t="shared" si="0"/>
        <v>-5.3254319764398588</v>
      </c>
      <c r="I11" s="46">
        <f>SUM(I6:I10)</f>
        <v>242558263.43000001</v>
      </c>
      <c r="J11" s="45">
        <f>IF(F11&gt;0,I11/F11*100,"-")</f>
        <v>43.894264105533004</v>
      </c>
    </row>
    <row r="12" spans="1:10" x14ac:dyDescent="0.3">
      <c r="A12" s="55" t="s">
        <v>27</v>
      </c>
      <c r="B12" s="56">
        <f>Entrate_Uscite!B11</f>
        <v>0</v>
      </c>
      <c r="C12" s="56">
        <f>Entrate_Uscite!E11</f>
        <v>0</v>
      </c>
      <c r="D12" s="56">
        <f>Entrate_Uscite!H11</f>
        <v>0</v>
      </c>
      <c r="E12" s="56">
        <f>Entrate_Uscite!K11</f>
        <v>0</v>
      </c>
      <c r="F12" s="56">
        <f>Entrate_Uscite!N11</f>
        <v>0</v>
      </c>
      <c r="G12" s="56">
        <f t="shared" si="1"/>
        <v>0</v>
      </c>
      <c r="H12" s="57" t="str">
        <f t="shared" si="0"/>
        <v>-</v>
      </c>
      <c r="I12" s="56">
        <f>Entrate_Uscite!O11</f>
        <v>0</v>
      </c>
      <c r="J12" s="58" t="str">
        <f t="shared" si="2"/>
        <v>-</v>
      </c>
    </row>
    <row r="13" spans="1:10" x14ac:dyDescent="0.3">
      <c r="A13" s="55" t="s">
        <v>28</v>
      </c>
      <c r="B13" s="56">
        <f>Entrate_Uscite!B12</f>
        <v>0</v>
      </c>
      <c r="C13" s="56">
        <f>Entrate_Uscite!E12</f>
        <v>0</v>
      </c>
      <c r="D13" s="56">
        <f>Entrate_Uscite!H12</f>
        <v>0</v>
      </c>
      <c r="E13" s="56">
        <f>Entrate_Uscite!K12</f>
        <v>117111314.52</v>
      </c>
      <c r="F13" s="56">
        <f>Entrate_Uscite!N12</f>
        <v>153520216.87</v>
      </c>
      <c r="G13" s="56">
        <f t="shared" si="1"/>
        <v>2.5363771411090985</v>
      </c>
      <c r="H13" s="57">
        <f t="shared" si="0"/>
        <v>31.089141556670143</v>
      </c>
      <c r="I13" s="56">
        <f>Entrate_Uscite!O12</f>
        <v>153520216.87</v>
      </c>
      <c r="J13" s="58">
        <f t="shared" si="2"/>
        <v>100</v>
      </c>
    </row>
    <row r="14" spans="1:10" x14ac:dyDescent="0.3">
      <c r="A14" s="55" t="s">
        <v>29</v>
      </c>
      <c r="B14" s="56">
        <f>Entrate_Uscite!B13</f>
        <v>3500000</v>
      </c>
      <c r="C14" s="56">
        <f>Entrate_Uscite!E13</f>
        <v>3500000</v>
      </c>
      <c r="D14" s="56">
        <f>Entrate_Uscite!H13</f>
        <v>0</v>
      </c>
      <c r="E14" s="56">
        <f>Entrate_Uscite!K13</f>
        <v>3500000</v>
      </c>
      <c r="F14" s="56">
        <f>Entrate_Uscite!N13</f>
        <v>0</v>
      </c>
      <c r="G14" s="56">
        <f t="shared" si="1"/>
        <v>0</v>
      </c>
      <c r="H14" s="57">
        <f t="shared" si="0"/>
        <v>-100</v>
      </c>
      <c r="I14" s="56">
        <f>Entrate_Uscite!O13</f>
        <v>0</v>
      </c>
      <c r="J14" s="58" t="str">
        <f t="shared" si="2"/>
        <v>-</v>
      </c>
    </row>
    <row r="15" spans="1:10" x14ac:dyDescent="0.3">
      <c r="A15" s="4" t="s">
        <v>32</v>
      </c>
      <c r="B15" s="43">
        <f>SUM(B12:B14)</f>
        <v>3500000</v>
      </c>
      <c r="C15" s="43">
        <f>SUM(C12:C14)</f>
        <v>3500000</v>
      </c>
      <c r="D15" s="43">
        <f>SUM(D12:D14)</f>
        <v>0</v>
      </c>
      <c r="E15" s="43">
        <f>SUM(E12:E14)</f>
        <v>120611314.52</v>
      </c>
      <c r="F15" s="43">
        <f>SUM(F12:F14)</f>
        <v>153520216.87</v>
      </c>
      <c r="G15" s="43">
        <f t="shared" si="1"/>
        <v>2.5363771411090985</v>
      </c>
      <c r="H15" s="44">
        <f t="shared" si="0"/>
        <v>27.285087208416911</v>
      </c>
      <c r="I15" s="43">
        <f>SUM(I12:I14)</f>
        <v>153520216.87</v>
      </c>
      <c r="J15" s="45">
        <f t="shared" si="2"/>
        <v>100</v>
      </c>
    </row>
    <row r="16" spans="1:10" x14ac:dyDescent="0.3">
      <c r="A16" s="47" t="s">
        <v>343</v>
      </c>
      <c r="B16" s="48">
        <f>B5+B11+B15</f>
        <v>5839526493.9599991</v>
      </c>
      <c r="C16" s="48">
        <f t="shared" ref="C16:F16" si="3">C5+C11+C15</f>
        <v>5572657382.7299995</v>
      </c>
      <c r="D16" s="48">
        <f t="shared" si="3"/>
        <v>5691615616.7200003</v>
      </c>
      <c r="E16" s="48">
        <f t="shared" ref="E16" si="4">E5+E11+E15</f>
        <v>5848703559.6100006</v>
      </c>
      <c r="F16" s="48">
        <f t="shared" si="3"/>
        <v>5827395093.1100006</v>
      </c>
      <c r="G16" s="48">
        <f t="shared" si="1"/>
        <v>96.27703769394455</v>
      </c>
      <c r="H16" s="49">
        <f t="shared" si="0"/>
        <v>-0.36432803069644137</v>
      </c>
      <c r="I16" s="48">
        <f t="shared" ref="I16" si="5">I5+I11+I15</f>
        <v>4825280623.79</v>
      </c>
      <c r="J16" s="50">
        <f t="shared" si="2"/>
        <v>82.803388936081461</v>
      </c>
    </row>
    <row r="17" spans="1:10" x14ac:dyDescent="0.3">
      <c r="A17" s="4" t="s">
        <v>33</v>
      </c>
      <c r="B17" s="43">
        <f>Entrate_Uscite!B17</f>
        <v>29582179.940000001</v>
      </c>
      <c r="C17" s="43">
        <f>Entrate_Uscite!E17</f>
        <v>16688803.57</v>
      </c>
      <c r="D17" s="43">
        <f>Entrate_Uscite!H17</f>
        <v>48768792.5</v>
      </c>
      <c r="E17" s="43">
        <f>Entrate_Uscite!K17</f>
        <v>153216834.63</v>
      </c>
      <c r="F17" s="43">
        <f>Entrate_Uscite!N17</f>
        <v>225341086.44999999</v>
      </c>
      <c r="G17" s="43">
        <f t="shared" si="1"/>
        <v>3.7229623060554573</v>
      </c>
      <c r="H17" s="44">
        <f t="shared" si="0"/>
        <v>47.073320627052027</v>
      </c>
      <c r="I17" s="43">
        <f>Entrate_Uscite!O17</f>
        <v>153520216.87</v>
      </c>
      <c r="J17" s="45">
        <f t="shared" si="2"/>
        <v>68.127929659229707</v>
      </c>
    </row>
    <row r="18" spans="1:10" x14ac:dyDescent="0.3">
      <c r="A18" s="4" t="s">
        <v>34</v>
      </c>
      <c r="B18" s="43">
        <f>Entrate_Uscite!B18</f>
        <v>0</v>
      </c>
      <c r="C18" s="43">
        <f>Entrate_Uscite!E18</f>
        <v>0</v>
      </c>
      <c r="D18" s="43">
        <f>Entrate_Uscite!H18</f>
        <v>0</v>
      </c>
      <c r="E18" s="43">
        <f>Entrate_Uscite!K18</f>
        <v>0</v>
      </c>
      <c r="F18" s="43">
        <f>Entrate_Uscite!N18</f>
        <v>0</v>
      </c>
      <c r="G18" s="43">
        <f t="shared" si="1"/>
        <v>0</v>
      </c>
      <c r="H18" s="44" t="str">
        <f t="shared" si="0"/>
        <v>-</v>
      </c>
      <c r="I18" s="43">
        <f>Entrate_Uscite!O18</f>
        <v>0</v>
      </c>
      <c r="J18" s="45" t="str">
        <f t="shared" si="2"/>
        <v>-</v>
      </c>
    </row>
    <row r="19" spans="1:10" x14ac:dyDescent="0.3">
      <c r="A19" s="4" t="s">
        <v>35</v>
      </c>
      <c r="B19" s="43">
        <f>Entrate_Uscite!B19</f>
        <v>986989419.07000005</v>
      </c>
      <c r="C19" s="43">
        <f>Entrate_Uscite!E19</f>
        <v>501003376.66000003</v>
      </c>
      <c r="D19" s="43">
        <f>Entrate_Uscite!H19</f>
        <v>1004359792.23</v>
      </c>
      <c r="E19" s="43">
        <f>Entrate_Uscite!K19</f>
        <v>1194184245.3399999</v>
      </c>
      <c r="F19" s="43">
        <f>Entrate_Uscite!N19</f>
        <v>1548680865.1099999</v>
      </c>
      <c r="G19" s="43"/>
      <c r="H19" s="44">
        <f t="shared" si="0"/>
        <v>29.685253440022564</v>
      </c>
      <c r="I19" s="43">
        <f>Entrate_Uscite!O19</f>
        <v>1378918574.5799999</v>
      </c>
      <c r="J19" s="45">
        <f t="shared" si="2"/>
        <v>89.038265122624722</v>
      </c>
    </row>
    <row r="20" spans="1:10" x14ac:dyDescent="0.3">
      <c r="A20" s="47" t="s">
        <v>36</v>
      </c>
      <c r="B20" s="48">
        <f>B5+B11+B15+B17+B18+B19</f>
        <v>6856098092.9699984</v>
      </c>
      <c r="C20" s="48">
        <f>C5+C11+C15+C17+C18+C19</f>
        <v>6090349562.9599991</v>
      </c>
      <c r="D20" s="48">
        <f>D5+D11+D15+D17+D18+D19</f>
        <v>6744744201.4500008</v>
      </c>
      <c r="E20" s="48">
        <f>E5+E11+E15+E17+E18+E19</f>
        <v>7196104639.5800009</v>
      </c>
      <c r="F20" s="48">
        <f>F5+F11+F15+F17+F18+F19</f>
        <v>7601417044.6700001</v>
      </c>
      <c r="G20" s="48"/>
      <c r="H20" s="49">
        <f t="shared" si="0"/>
        <v>5.6323862060134786</v>
      </c>
      <c r="I20" s="48">
        <f>I5+I11+I15+I17+I18+I19</f>
        <v>6357719415.2399998</v>
      </c>
      <c r="J20" s="50">
        <f t="shared" si="2"/>
        <v>83.638608142121839</v>
      </c>
    </row>
    <row r="21" spans="1:10" x14ac:dyDescent="0.3">
      <c r="A21" s="38" t="s">
        <v>37</v>
      </c>
      <c r="B21" s="51">
        <f>B20-B19</f>
        <v>5869108673.8999987</v>
      </c>
      <c r="C21" s="51">
        <f>C20-C19</f>
        <v>5589346186.2999992</v>
      </c>
      <c r="D21" s="51">
        <f>D20-D19</f>
        <v>5740384409.2200012</v>
      </c>
      <c r="E21" s="51">
        <f>E20-E19</f>
        <v>6001920394.2400007</v>
      </c>
      <c r="F21" s="51">
        <f>F20-F19</f>
        <v>6052736179.5600004</v>
      </c>
      <c r="G21" s="51">
        <f t="shared" si="1"/>
        <v>100</v>
      </c>
      <c r="H21" s="52">
        <f t="shared" si="0"/>
        <v>0.84665876889616243</v>
      </c>
      <c r="I21" s="51">
        <f>I20-I19</f>
        <v>4978800840.6599998</v>
      </c>
      <c r="J21" s="53">
        <f t="shared" si="2"/>
        <v>82.257027118963748</v>
      </c>
    </row>
    <row r="22" spans="1:10" x14ac:dyDescent="0.3">
      <c r="I22" s="6"/>
    </row>
    <row r="23" spans="1:10" x14ac:dyDescent="0.3">
      <c r="I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topLeftCell="A6" workbookViewId="0">
      <selection activeCell="H1" sqref="H1:H1048576"/>
    </sheetView>
  </sheetViews>
  <sheetFormatPr defaultRowHeight="14.4" x14ac:dyDescent="0.3"/>
  <cols>
    <col min="1" max="1" width="50.6640625" bestFit="1" customWidth="1"/>
    <col min="2" max="2" width="15.33203125" bestFit="1" customWidth="1"/>
    <col min="3" max="6" width="14.33203125" bestFit="1" customWidth="1"/>
    <col min="7" max="7" width="8.5546875" customWidth="1"/>
    <col min="8" max="8" width="8.109375" customWidth="1"/>
    <col min="9" max="9" width="14.33203125" bestFit="1" customWidth="1"/>
    <col min="10" max="10" width="7" bestFit="1" customWidth="1"/>
  </cols>
  <sheetData>
    <row r="1" spans="1:10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54" t="s">
        <v>295</v>
      </c>
      <c r="H1" s="42" t="s">
        <v>232</v>
      </c>
      <c r="I1" s="54" t="s">
        <v>373</v>
      </c>
      <c r="J1" s="42" t="s">
        <v>334</v>
      </c>
    </row>
    <row r="2" spans="1:10" x14ac:dyDescent="0.3">
      <c r="A2" s="59" t="s">
        <v>268</v>
      </c>
      <c r="B2" s="56">
        <f>Entrate_Uscite!B23</f>
        <v>121915092.19</v>
      </c>
      <c r="C2" s="56">
        <f>Entrate_Uscite!E23</f>
        <v>119531684.98</v>
      </c>
      <c r="D2" s="56">
        <f>Entrate_Uscite!H23</f>
        <v>118811229.52</v>
      </c>
      <c r="E2" s="56">
        <f>Entrate_Uscite!K23</f>
        <v>113049416.8</v>
      </c>
      <c r="F2" s="56">
        <f>Entrate_Uscite!N23</f>
        <v>104270281.5</v>
      </c>
      <c r="G2" s="56">
        <f>F2/F$31*100</f>
        <v>1.7363456272343005</v>
      </c>
      <c r="H2" s="57">
        <f>IF(E2&gt;0,F2/E2*100-100,"-")</f>
        <v>-7.7657501900531685</v>
      </c>
      <c r="I2" s="56">
        <f>Entrate_Uscite!O23</f>
        <v>92210302.420000002</v>
      </c>
      <c r="J2" s="58">
        <f>IF(F2&gt;0,I2/F2*100,"-")</f>
        <v>88.433924885874603</v>
      </c>
    </row>
    <row r="3" spans="1:10" x14ac:dyDescent="0.3">
      <c r="A3" s="59" t="s">
        <v>269</v>
      </c>
      <c r="B3" s="56">
        <f>Entrate_Uscite!B24</f>
        <v>8187430.0899999999</v>
      </c>
      <c r="C3" s="56">
        <f>Entrate_Uscite!E24</f>
        <v>10642815.23</v>
      </c>
      <c r="D3" s="56">
        <f>Entrate_Uscite!H24</f>
        <v>8962607.7899999991</v>
      </c>
      <c r="E3" s="56">
        <f>Entrate_Uscite!K24</f>
        <v>9503313.0999999996</v>
      </c>
      <c r="F3" s="56">
        <f>Entrate_Uscite!N24</f>
        <v>8248966.0499999998</v>
      </c>
      <c r="G3" s="56">
        <f t="shared" ref="G3:G31" si="0">F3/F$31*100</f>
        <v>0.13736470185056229</v>
      </c>
      <c r="H3" s="57">
        <f t="shared" ref="H3:H31" si="1">IF(E3&gt;0,F3/E3*100-100,"-")</f>
        <v>-13.199050023933239</v>
      </c>
      <c r="I3" s="56">
        <f>Entrate_Uscite!O24</f>
        <v>5339922.0999999996</v>
      </c>
      <c r="J3" s="58">
        <f>IF(F3&gt;0,I3/F3*100,"-")</f>
        <v>64.734441475850161</v>
      </c>
    </row>
    <row r="4" spans="1:10" x14ac:dyDescent="0.3">
      <c r="A4" s="59" t="s">
        <v>270</v>
      </c>
      <c r="B4" s="56">
        <f>Entrate_Uscite!B25</f>
        <v>449144830.91000003</v>
      </c>
      <c r="C4" s="56">
        <f>Entrate_Uscite!E25</f>
        <v>421066504.79000002</v>
      </c>
      <c r="D4" s="56">
        <f>Entrate_Uscite!H25</f>
        <v>389275268.36000001</v>
      </c>
      <c r="E4" s="56">
        <f>Entrate_Uscite!K25</f>
        <v>414057911.25</v>
      </c>
      <c r="F4" s="56">
        <f>Entrate_Uscite!N25</f>
        <v>246256089.38999999</v>
      </c>
      <c r="G4" s="56">
        <f t="shared" si="0"/>
        <v>4.1007435468767346</v>
      </c>
      <c r="H4" s="57">
        <f t="shared" si="1"/>
        <v>-40.526172136989935</v>
      </c>
      <c r="I4" s="56">
        <f>Entrate_Uscite!O25</f>
        <v>164066119.88</v>
      </c>
      <c r="J4" s="58">
        <f t="shared" ref="J4:J9" si="2">IF(F4&gt;0,I4/F4*100,"-")</f>
        <v>66.624187968877251</v>
      </c>
    </row>
    <row r="5" spans="1:10" x14ac:dyDescent="0.3">
      <c r="A5" s="59" t="s">
        <v>271</v>
      </c>
      <c r="B5" s="56">
        <f>Entrate_Uscite!B26</f>
        <v>3958529911.8200002</v>
      </c>
      <c r="C5" s="56">
        <f>Entrate_Uscite!E26</f>
        <v>4012641568.71</v>
      </c>
      <c r="D5" s="56">
        <f>Entrate_Uscite!H26</f>
        <v>4023252764.8600001</v>
      </c>
      <c r="E5" s="56">
        <f>Entrate_Uscite!K26</f>
        <v>4098903870.5599999</v>
      </c>
      <c r="F5" s="56">
        <f>Entrate_Uscite!N26</f>
        <v>4328247726.2399998</v>
      </c>
      <c r="G5" s="56">
        <f t="shared" si="0"/>
        <v>72.075512839616025</v>
      </c>
      <c r="H5" s="57">
        <f t="shared" si="1"/>
        <v>5.5952484596489569</v>
      </c>
      <c r="I5" s="56">
        <f>Entrate_Uscite!O26</f>
        <v>3675846224.8200002</v>
      </c>
      <c r="J5" s="58">
        <f t="shared" si="2"/>
        <v>84.926890910961134</v>
      </c>
    </row>
    <row r="6" spans="1:10" x14ac:dyDescent="0.3">
      <c r="A6" s="59" t="s">
        <v>272</v>
      </c>
      <c r="B6" s="56">
        <f>Entrate_Uscite!B29</f>
        <v>55544954.560000002</v>
      </c>
      <c r="C6" s="56">
        <f>Entrate_Uscite!E29</f>
        <v>70513827.230000004</v>
      </c>
      <c r="D6" s="56">
        <f>Entrate_Uscite!H29</f>
        <v>55185911.049999997</v>
      </c>
      <c r="E6" s="56">
        <f>Entrate_Uscite!K29</f>
        <v>56265562.539999999</v>
      </c>
      <c r="F6" s="56">
        <f>Entrate_Uscite!N29</f>
        <v>53301859.600000001</v>
      </c>
      <c r="G6" s="56">
        <f t="shared" si="0"/>
        <v>0.88760142879173698</v>
      </c>
      <c r="H6" s="57">
        <f t="shared" si="1"/>
        <v>-5.2673479233288703</v>
      </c>
      <c r="I6" s="56">
        <f>Entrate_Uscite!O29</f>
        <v>53248788.109999999</v>
      </c>
      <c r="J6" s="58">
        <f t="shared" si="2"/>
        <v>99.900432198054119</v>
      </c>
    </row>
    <row r="7" spans="1:10" x14ac:dyDescent="0.3">
      <c r="A7" s="59" t="s">
        <v>273</v>
      </c>
      <c r="B7" s="56">
        <f>Entrate_Uscite!B30</f>
        <v>0</v>
      </c>
      <c r="C7" s="56">
        <f>Entrate_Uscite!E30</f>
        <v>0</v>
      </c>
      <c r="D7" s="56">
        <f>Entrate_Uscite!H30</f>
        <v>0</v>
      </c>
      <c r="E7" s="56">
        <f>Entrate_Uscite!K30</f>
        <v>0</v>
      </c>
      <c r="F7" s="56">
        <f>Entrate_Uscite!N30</f>
        <v>0</v>
      </c>
      <c r="G7" s="56">
        <f t="shared" si="0"/>
        <v>0</v>
      </c>
      <c r="H7" s="57" t="str">
        <f t="shared" si="1"/>
        <v>-</v>
      </c>
      <c r="I7" s="56">
        <f>Entrate_Uscite!O30</f>
        <v>0</v>
      </c>
      <c r="J7" s="58" t="str">
        <f t="shared" si="2"/>
        <v>-</v>
      </c>
    </row>
    <row r="8" spans="1:10" x14ac:dyDescent="0.3">
      <c r="A8" s="59" t="s">
        <v>274</v>
      </c>
      <c r="B8" s="56">
        <f>Entrate_Uscite!B31</f>
        <v>244915.92</v>
      </c>
      <c r="C8" s="56">
        <f>Entrate_Uscite!E31</f>
        <v>4360933.6500000004</v>
      </c>
      <c r="D8" s="56">
        <f>Entrate_Uscite!H31</f>
        <v>2965263.78</v>
      </c>
      <c r="E8" s="56">
        <f>Entrate_Uscite!K31</f>
        <v>3263037.08</v>
      </c>
      <c r="F8" s="56">
        <f>Entrate_Uscite!N31</f>
        <v>1265672.3400000001</v>
      </c>
      <c r="G8" s="56">
        <f t="shared" si="0"/>
        <v>2.1076423708229899E-2</v>
      </c>
      <c r="H8" s="57">
        <f t="shared" si="1"/>
        <v>-61.211830911832607</v>
      </c>
      <c r="I8" s="56">
        <f>Entrate_Uscite!O31</f>
        <v>128594.15</v>
      </c>
      <c r="J8" s="58">
        <f t="shared" si="2"/>
        <v>10.160145397504696</v>
      </c>
    </row>
    <row r="9" spans="1:10" x14ac:dyDescent="0.3">
      <c r="A9" s="59" t="s">
        <v>275</v>
      </c>
      <c r="B9" s="56">
        <f>Entrate_Uscite!B32</f>
        <v>38958170.049999997</v>
      </c>
      <c r="C9" s="56">
        <f>Entrate_Uscite!E32</f>
        <v>49577952.990000002</v>
      </c>
      <c r="D9" s="56">
        <f>Entrate_Uscite!H32</f>
        <v>49722181.020000003</v>
      </c>
      <c r="E9" s="56">
        <f>Entrate_Uscite!K32</f>
        <v>62789806.909999996</v>
      </c>
      <c r="F9" s="56">
        <f>Entrate_Uscite!N32</f>
        <v>59232483.289999999</v>
      </c>
      <c r="G9" s="56">
        <f t="shared" si="0"/>
        <v>0.98636027323682141</v>
      </c>
      <c r="H9" s="57">
        <f t="shared" si="1"/>
        <v>-5.665447618112438</v>
      </c>
      <c r="I9" s="56">
        <f>Entrate_Uscite!O32</f>
        <v>45002062.200000003</v>
      </c>
      <c r="J9" s="58">
        <f t="shared" si="2"/>
        <v>75.975308986576849</v>
      </c>
    </row>
    <row r="10" spans="1:10" x14ac:dyDescent="0.3">
      <c r="A10" s="4" t="s">
        <v>280</v>
      </c>
      <c r="B10" s="43">
        <f>SUM(B2:B9)</f>
        <v>4632525305.5400009</v>
      </c>
      <c r="C10" s="43">
        <f>SUM(C2:C9)</f>
        <v>4688335287.579999</v>
      </c>
      <c r="D10" s="43">
        <f>SUM(D2:D9)</f>
        <v>4648175226.3800001</v>
      </c>
      <c r="E10" s="43">
        <f>SUM(E2:E9)</f>
        <v>4757832918.2399998</v>
      </c>
      <c r="F10" s="43">
        <f>SUM(F2:F9)</f>
        <v>4800823078.4099998</v>
      </c>
      <c r="G10" s="43">
        <f t="shared" si="0"/>
        <v>79.945004841314415</v>
      </c>
      <c r="H10" s="44">
        <f t="shared" si="1"/>
        <v>0.90356599125600212</v>
      </c>
      <c r="I10" s="43">
        <f>SUM(I2:I9)</f>
        <v>4035842013.6800003</v>
      </c>
      <c r="J10" s="45">
        <f t="shared" ref="J10:J17" si="3">IF(F10&gt;0,I10/F10*100,"-")</f>
        <v>84.065626826153391</v>
      </c>
    </row>
    <row r="11" spans="1:10" x14ac:dyDescent="0.3">
      <c r="A11" s="59" t="s">
        <v>276</v>
      </c>
      <c r="B11" s="56">
        <f>Entrate_Uscite!B34</f>
        <v>83960904.480000004</v>
      </c>
      <c r="C11" s="56">
        <f>Entrate_Uscite!E34</f>
        <v>66509006.399999999</v>
      </c>
      <c r="D11" s="56">
        <f>Entrate_Uscite!H34</f>
        <v>106568288.72</v>
      </c>
      <c r="E11" s="56">
        <f>Entrate_Uscite!K34</f>
        <v>70369643.459999993</v>
      </c>
      <c r="F11" s="56">
        <f>Entrate_Uscite!N34</f>
        <v>186882194.99000001</v>
      </c>
      <c r="G11" s="56">
        <f t="shared" si="0"/>
        <v>3.1120284457929124</v>
      </c>
      <c r="H11" s="57">
        <f t="shared" si="1"/>
        <v>165.5721782876858</v>
      </c>
      <c r="I11" s="56">
        <f>Entrate_Uscite!O34</f>
        <v>39130945.289999999</v>
      </c>
      <c r="J11" s="58">
        <f t="shared" si="3"/>
        <v>20.938830096732264</v>
      </c>
    </row>
    <row r="12" spans="1:10" x14ac:dyDescent="0.3">
      <c r="A12" s="59" t="s">
        <v>277</v>
      </c>
      <c r="B12" s="56">
        <f>Entrate_Uscite!B35</f>
        <v>750767230.17999995</v>
      </c>
      <c r="C12" s="56">
        <f>Entrate_Uscite!E35</f>
        <v>583491145.70000005</v>
      </c>
      <c r="D12" s="56">
        <f>Entrate_Uscite!H35</f>
        <v>612321703.00999999</v>
      </c>
      <c r="E12" s="56">
        <f>Entrate_Uscite!K35</f>
        <v>545751456.36000001</v>
      </c>
      <c r="F12" s="56">
        <f>Entrate_Uscite!N35</f>
        <v>610406879.41999996</v>
      </c>
      <c r="G12" s="56">
        <f t="shared" si="0"/>
        <v>10.164711369985627</v>
      </c>
      <c r="H12" s="57">
        <f t="shared" si="1"/>
        <v>11.847045446517427</v>
      </c>
      <c r="I12" s="56">
        <f>Entrate_Uscite!O35</f>
        <v>382915128.31</v>
      </c>
      <c r="J12" s="58">
        <f t="shared" si="3"/>
        <v>62.731129222173998</v>
      </c>
    </row>
    <row r="13" spans="1:10" x14ac:dyDescent="0.3">
      <c r="A13" s="59" t="s">
        <v>278</v>
      </c>
      <c r="B13" s="56">
        <f>Entrate_Uscite!B36</f>
        <v>146616394.96000001</v>
      </c>
      <c r="C13" s="56">
        <f>Entrate_Uscite!E36</f>
        <v>103137713.63</v>
      </c>
      <c r="D13" s="56">
        <f>Entrate_Uscite!H36</f>
        <v>103648216.34</v>
      </c>
      <c r="E13" s="56">
        <f>Entrate_Uscite!K36</f>
        <v>175541643.96000001</v>
      </c>
      <c r="F13" s="56">
        <f>Entrate_Uscite!N36</f>
        <v>69207554.739999995</v>
      </c>
      <c r="G13" s="56">
        <f t="shared" si="0"/>
        <v>1.152468693051121</v>
      </c>
      <c r="H13" s="57">
        <f t="shared" si="1"/>
        <v>-60.574850970536623</v>
      </c>
      <c r="I13" s="56">
        <f>Entrate_Uscite!O36</f>
        <v>1533250.13</v>
      </c>
      <c r="J13" s="58">
        <f t="shared" si="3"/>
        <v>2.2154375136647109</v>
      </c>
    </row>
    <row r="14" spans="1:10" x14ac:dyDescent="0.3">
      <c r="A14" s="59" t="s">
        <v>279</v>
      </c>
      <c r="B14" s="56">
        <f>Entrate_Uscite!B37</f>
        <v>29173.7</v>
      </c>
      <c r="C14" s="56">
        <f>Entrate_Uscite!E37</f>
        <v>0</v>
      </c>
      <c r="D14" s="56">
        <f>Entrate_Uscite!H37</f>
        <v>0</v>
      </c>
      <c r="E14" s="56">
        <f>Entrate_Uscite!K37</f>
        <v>4643140.3600000003</v>
      </c>
      <c r="F14" s="56">
        <f>Entrate_Uscite!N37</f>
        <v>0</v>
      </c>
      <c r="G14" s="56">
        <f t="shared" si="0"/>
        <v>0</v>
      </c>
      <c r="H14" s="113">
        <f t="shared" si="1"/>
        <v>-100</v>
      </c>
      <c r="I14" s="56">
        <f>Entrate_Uscite!O37</f>
        <v>0</v>
      </c>
      <c r="J14" s="58" t="str">
        <f t="shared" si="3"/>
        <v>-</v>
      </c>
    </row>
    <row r="15" spans="1:10" x14ac:dyDescent="0.3">
      <c r="A15" s="4" t="s">
        <v>281</v>
      </c>
      <c r="B15" s="46">
        <f>SUM(B11:B14)</f>
        <v>981373703.32000005</v>
      </c>
      <c r="C15" s="46">
        <f>SUM(C11:C14)</f>
        <v>753137865.73000002</v>
      </c>
      <c r="D15" s="46">
        <f>SUM(D11:D14)</f>
        <v>822538208.07000005</v>
      </c>
      <c r="E15" s="46">
        <f>SUM(E11:E14)</f>
        <v>796305884.1400001</v>
      </c>
      <c r="F15" s="46">
        <f>SUM(F11:F14)</f>
        <v>866496629.14999998</v>
      </c>
      <c r="G15" s="46">
        <f t="shared" si="0"/>
        <v>14.42920850882966</v>
      </c>
      <c r="H15" s="44">
        <f t="shared" si="1"/>
        <v>8.8145455669720292</v>
      </c>
      <c r="I15" s="46">
        <f>SUM(I11:I14)</f>
        <v>423579323.73000002</v>
      </c>
      <c r="J15" s="45">
        <f t="shared" si="3"/>
        <v>48.884128279358123</v>
      </c>
    </row>
    <row r="16" spans="1:10" x14ac:dyDescent="0.3">
      <c r="A16" s="59" t="s">
        <v>282</v>
      </c>
      <c r="B16" s="56">
        <f>Entrate_Uscite!B38</f>
        <v>457827.9</v>
      </c>
      <c r="C16" s="56">
        <f>Entrate_Uscite!E38</f>
        <v>257827.9</v>
      </c>
      <c r="D16" s="56">
        <f>Entrate_Uscite!H38</f>
        <v>0</v>
      </c>
      <c r="E16" s="56">
        <f>Entrate_Uscite!K38</f>
        <v>0</v>
      </c>
      <c r="F16" s="56">
        <f>Entrate_Uscite!N38</f>
        <v>0</v>
      </c>
      <c r="G16" s="56">
        <f t="shared" si="0"/>
        <v>0</v>
      </c>
      <c r="H16" s="57" t="str">
        <f t="shared" si="1"/>
        <v>-</v>
      </c>
      <c r="I16" s="56">
        <f>Entrate_Uscite!O38</f>
        <v>0</v>
      </c>
      <c r="J16" s="58" t="str">
        <f t="shared" si="3"/>
        <v>-</v>
      </c>
    </row>
    <row r="17" spans="1:10" x14ac:dyDescent="0.3">
      <c r="A17" s="59" t="s">
        <v>283</v>
      </c>
      <c r="B17" s="56">
        <f>Entrate_Uscite!B39</f>
        <v>3500000</v>
      </c>
      <c r="C17" s="56">
        <f>Entrate_Uscite!E39</f>
        <v>3500000</v>
      </c>
      <c r="D17" s="56">
        <f>Entrate_Uscite!H39</f>
        <v>0</v>
      </c>
      <c r="E17" s="56">
        <f>Entrate_Uscite!K39</f>
        <v>120611314.52</v>
      </c>
      <c r="F17" s="56">
        <f>Entrate_Uscite!N39</f>
        <v>153520216.87</v>
      </c>
      <c r="G17" s="56">
        <f t="shared" si="0"/>
        <v>2.5564729798325714</v>
      </c>
      <c r="H17" s="57">
        <f t="shared" si="1"/>
        <v>27.285087208416911</v>
      </c>
      <c r="I17" s="56">
        <f>Entrate_Uscite!O39</f>
        <v>153520216.87</v>
      </c>
      <c r="J17" s="58">
        <f t="shared" si="3"/>
        <v>100</v>
      </c>
    </row>
    <row r="18" spans="1:10" x14ac:dyDescent="0.3">
      <c r="A18" s="59" t="s">
        <v>284</v>
      </c>
      <c r="B18" s="56">
        <f>Entrate_Uscite!B40</f>
        <v>0</v>
      </c>
      <c r="C18" s="56">
        <f>Entrate_Uscite!E40</f>
        <v>0</v>
      </c>
      <c r="D18" s="56">
        <f>Entrate_Uscite!H40</f>
        <v>0</v>
      </c>
      <c r="E18" s="56">
        <f>Entrate_Uscite!K40</f>
        <v>0</v>
      </c>
      <c r="F18" s="56">
        <f>Entrate_Uscite!N40</f>
        <v>0</v>
      </c>
      <c r="G18" s="56">
        <f t="shared" si="0"/>
        <v>0</v>
      </c>
      <c r="H18" s="57" t="str">
        <f t="shared" si="1"/>
        <v>-</v>
      </c>
      <c r="I18" s="56">
        <f>Entrate_Uscite!O40</f>
        <v>0</v>
      </c>
      <c r="J18" s="58" t="str">
        <f t="shared" ref="J18:J26" si="4">IF(F18&gt;0,I18/F18*100,"-")</f>
        <v>-</v>
      </c>
    </row>
    <row r="19" spans="1:10" x14ac:dyDescent="0.3">
      <c r="A19" s="59" t="s">
        <v>285</v>
      </c>
      <c r="B19" s="56">
        <f>Entrate_Uscite!B41</f>
        <v>0</v>
      </c>
      <c r="C19" s="56">
        <f>Entrate_Uscite!E41</f>
        <v>0</v>
      </c>
      <c r="D19" s="56">
        <f>Entrate_Uscite!H41</f>
        <v>0</v>
      </c>
      <c r="E19" s="56">
        <f>Entrate_Uscite!K41</f>
        <v>0</v>
      </c>
      <c r="F19" s="56">
        <f>Entrate_Uscite!N41</f>
        <v>0</v>
      </c>
      <c r="G19" s="56">
        <f t="shared" si="0"/>
        <v>0</v>
      </c>
      <c r="H19" s="57" t="str">
        <f t="shared" si="1"/>
        <v>-</v>
      </c>
      <c r="I19" s="56">
        <f>Entrate_Uscite!O41</f>
        <v>0</v>
      </c>
      <c r="J19" s="58" t="str">
        <f t="shared" si="4"/>
        <v>-</v>
      </c>
    </row>
    <row r="20" spans="1:10" x14ac:dyDescent="0.3">
      <c r="A20" s="4" t="s">
        <v>286</v>
      </c>
      <c r="B20" s="43">
        <f>SUM(B16:B19)</f>
        <v>3957827.9</v>
      </c>
      <c r="C20" s="43">
        <f>SUM(C16:C19)</f>
        <v>3757827.9</v>
      </c>
      <c r="D20" s="43">
        <f>SUM(D16:D19)</f>
        <v>0</v>
      </c>
      <c r="E20" s="43">
        <f>SUM(E16:E19)</f>
        <v>120611314.52</v>
      </c>
      <c r="F20" s="43">
        <f>SUM(F16:F19)</f>
        <v>153520216.87</v>
      </c>
      <c r="G20" s="43">
        <f t="shared" si="0"/>
        <v>2.5564729798325714</v>
      </c>
      <c r="H20" s="44">
        <f t="shared" si="1"/>
        <v>27.285087208416911</v>
      </c>
      <c r="I20" s="43">
        <f>SUM(I16:I19)</f>
        <v>153520216.87</v>
      </c>
      <c r="J20" s="40">
        <f t="shared" si="4"/>
        <v>100</v>
      </c>
    </row>
    <row r="21" spans="1:10" x14ac:dyDescent="0.3">
      <c r="A21" s="47" t="s">
        <v>344</v>
      </c>
      <c r="B21" s="48">
        <f>B10+B15+B20</f>
        <v>5617856836.7600002</v>
      </c>
      <c r="C21" s="48">
        <f>C10+C15+C20</f>
        <v>5445230981.2099991</v>
      </c>
      <c r="D21" s="48">
        <f>D10+D15+D20</f>
        <v>5470713434.4499998</v>
      </c>
      <c r="E21" s="48">
        <f>E10+E15+E20</f>
        <v>5674750116.9000006</v>
      </c>
      <c r="F21" s="48">
        <f>F10+F15+F20</f>
        <v>5820839924.4299994</v>
      </c>
      <c r="G21" s="48">
        <f>F21/F$31*100</f>
        <v>96.930686329976652</v>
      </c>
      <c r="H21" s="49">
        <f t="shared" si="1"/>
        <v>2.5743830921282012</v>
      </c>
      <c r="I21" s="48">
        <f>I10+I15+I20</f>
        <v>4612941554.2799997</v>
      </c>
      <c r="J21" s="50">
        <f>IF(F21&gt;0,I21/F21*100,"-")</f>
        <v>79.248727231263246</v>
      </c>
    </row>
    <row r="22" spans="1:10" x14ac:dyDescent="0.3">
      <c r="A22" s="59" t="s">
        <v>287</v>
      </c>
      <c r="B22" s="60">
        <f>Entrate_Uscite!B42</f>
        <v>0</v>
      </c>
      <c r="C22" s="60">
        <f>Entrate_Uscite!E42</f>
        <v>0</v>
      </c>
      <c r="D22" s="60">
        <f>Entrate_Uscite!H42</f>
        <v>0</v>
      </c>
      <c r="E22" s="60">
        <f>Entrate_Uscite!K42</f>
        <v>0</v>
      </c>
      <c r="F22" s="60">
        <f>Entrate_Uscite!N42</f>
        <v>0</v>
      </c>
      <c r="G22" s="60">
        <f t="shared" si="0"/>
        <v>0</v>
      </c>
      <c r="H22" s="61" t="str">
        <f t="shared" si="1"/>
        <v>-</v>
      </c>
      <c r="I22" s="60">
        <f>Entrate_Uscite!O42</f>
        <v>0</v>
      </c>
      <c r="J22" s="58" t="str">
        <f t="shared" si="4"/>
        <v>-</v>
      </c>
    </row>
    <row r="23" spans="1:10" x14ac:dyDescent="0.3">
      <c r="A23" s="59" t="s">
        <v>288</v>
      </c>
      <c r="B23" s="60">
        <f>Entrate_Uscite!B43</f>
        <v>0</v>
      </c>
      <c r="C23" s="60">
        <f>Entrate_Uscite!E43</f>
        <v>0</v>
      </c>
      <c r="D23" s="60">
        <f>Entrate_Uscite!H43</f>
        <v>0</v>
      </c>
      <c r="E23" s="60">
        <f>Entrate_Uscite!K43</f>
        <v>122222922.03</v>
      </c>
      <c r="F23" s="60">
        <f>Entrate_Uscite!N43</f>
        <v>153520216.87</v>
      </c>
      <c r="G23" s="60">
        <f t="shared" si="0"/>
        <v>2.5564729798325714</v>
      </c>
      <c r="H23" s="61">
        <f t="shared" si="1"/>
        <v>25.606730979904071</v>
      </c>
      <c r="I23" s="60">
        <f>Entrate_Uscite!O43</f>
        <v>153520216.87</v>
      </c>
      <c r="J23" s="58">
        <f t="shared" si="4"/>
        <v>100</v>
      </c>
    </row>
    <row r="24" spans="1:10" x14ac:dyDescent="0.3">
      <c r="A24" s="59" t="s">
        <v>289</v>
      </c>
      <c r="B24" s="60">
        <f>Entrate_Uscite!B44</f>
        <v>67113666.5</v>
      </c>
      <c r="C24" s="60">
        <f>Entrate_Uscite!E44</f>
        <v>76789119.099999994</v>
      </c>
      <c r="D24" s="60">
        <f>Entrate_Uscite!H44</f>
        <v>67347380.079999998</v>
      </c>
      <c r="E24" s="60">
        <f>Entrate_Uscite!K44</f>
        <v>66935697.810000002</v>
      </c>
      <c r="F24" s="60">
        <f>Entrate_Uscite!N44</f>
        <v>30796888.760000002</v>
      </c>
      <c r="G24" s="60">
        <f t="shared" si="0"/>
        <v>0.5128406901907826</v>
      </c>
      <c r="H24" s="61">
        <f t="shared" si="1"/>
        <v>-53.990337342237979</v>
      </c>
      <c r="I24" s="60">
        <f>Entrate_Uscite!O44</f>
        <v>30796888.760000002</v>
      </c>
      <c r="J24" s="58">
        <f t="shared" si="4"/>
        <v>100</v>
      </c>
    </row>
    <row r="25" spans="1:10" x14ac:dyDescent="0.3">
      <c r="A25" s="59" t="s">
        <v>290</v>
      </c>
      <c r="B25" s="60">
        <f>Entrate_Uscite!B45</f>
        <v>0</v>
      </c>
      <c r="C25" s="60">
        <f>Entrate_Uscite!E45</f>
        <v>0</v>
      </c>
      <c r="D25" s="60">
        <f>Entrate_Uscite!H45</f>
        <v>0</v>
      </c>
      <c r="E25" s="60">
        <f>Entrate_Uscite!K45</f>
        <v>0</v>
      </c>
      <c r="F25" s="60">
        <f>Entrate_Uscite!N45</f>
        <v>0</v>
      </c>
      <c r="G25" s="60">
        <f t="shared" si="0"/>
        <v>0</v>
      </c>
      <c r="H25" s="61" t="str">
        <f t="shared" si="1"/>
        <v>-</v>
      </c>
      <c r="I25" s="60">
        <f>Entrate_Uscite!O45</f>
        <v>0</v>
      </c>
      <c r="J25" s="58" t="str">
        <f t="shared" si="4"/>
        <v>-</v>
      </c>
    </row>
    <row r="26" spans="1:10" x14ac:dyDescent="0.3">
      <c r="A26" s="59" t="s">
        <v>291</v>
      </c>
      <c r="B26" s="60">
        <f>Entrate_Uscite!B46</f>
        <v>0</v>
      </c>
      <c r="C26" s="60">
        <f>Entrate_Uscite!E46</f>
        <v>0</v>
      </c>
      <c r="D26" s="60">
        <f>Entrate_Uscite!H46</f>
        <v>0</v>
      </c>
      <c r="E26" s="60">
        <f>Entrate_Uscite!K46</f>
        <v>0</v>
      </c>
      <c r="F26" s="60">
        <f>Entrate_Uscite!N46</f>
        <v>0</v>
      </c>
      <c r="G26" s="60">
        <f t="shared" si="0"/>
        <v>0</v>
      </c>
      <c r="H26" s="61" t="str">
        <f t="shared" si="1"/>
        <v>-</v>
      </c>
      <c r="I26" s="60">
        <f>Entrate_Uscite!O46</f>
        <v>0</v>
      </c>
      <c r="J26" s="58" t="str">
        <f t="shared" si="4"/>
        <v>-</v>
      </c>
    </row>
    <row r="27" spans="1:10" x14ac:dyDescent="0.3">
      <c r="A27" s="4" t="s">
        <v>292</v>
      </c>
      <c r="B27" s="43">
        <f>SUM(B22:B26)</f>
        <v>67113666.5</v>
      </c>
      <c r="C27" s="43">
        <f>SUM(C22:C26)</f>
        <v>76789119.099999994</v>
      </c>
      <c r="D27" s="43">
        <f>SUM(D22:D26)</f>
        <v>67347380.079999998</v>
      </c>
      <c r="E27" s="43">
        <f>SUM(E22:E26)</f>
        <v>189158619.84</v>
      </c>
      <c r="F27" s="43">
        <f>SUM(F22:F26)</f>
        <v>184317105.63</v>
      </c>
      <c r="G27" s="43">
        <f t="shared" si="0"/>
        <v>3.0693136700233539</v>
      </c>
      <c r="H27" s="44">
        <f t="shared" si="1"/>
        <v>-2.5594996485463923</v>
      </c>
      <c r="I27" s="43">
        <f>SUM(I22:I26)</f>
        <v>184317105.63</v>
      </c>
      <c r="J27" s="45">
        <f>IF(F27&gt;0,I27/F27*100,"-")</f>
        <v>100</v>
      </c>
    </row>
    <row r="28" spans="1:10" x14ac:dyDescent="0.3">
      <c r="A28" s="4" t="s">
        <v>293</v>
      </c>
      <c r="B28" s="43">
        <f>Entrate_Uscite!B54</f>
        <v>0</v>
      </c>
      <c r="C28" s="43">
        <f>Entrate_Uscite!E54</f>
        <v>0</v>
      </c>
      <c r="D28" s="43">
        <f>Entrate_Uscite!H54</f>
        <v>0</v>
      </c>
      <c r="E28" s="43">
        <f>Entrate_Uscite!K54</f>
        <v>0</v>
      </c>
      <c r="F28" s="43">
        <f>Entrate_Uscite!N54</f>
        <v>0</v>
      </c>
      <c r="G28" s="43">
        <f t="shared" si="0"/>
        <v>0</v>
      </c>
      <c r="H28" s="44" t="str">
        <f t="shared" si="1"/>
        <v>-</v>
      </c>
      <c r="I28" s="43">
        <f>Entrate_Uscite!O54</f>
        <v>0</v>
      </c>
      <c r="J28" s="45" t="str">
        <f>IF(F28&gt;0,I28/F28*100,"-")</f>
        <v>-</v>
      </c>
    </row>
    <row r="29" spans="1:10" x14ac:dyDescent="0.3">
      <c r="A29" s="4" t="s">
        <v>294</v>
      </c>
      <c r="B29" s="43">
        <f>Entrate_Uscite!B55</f>
        <v>986989419.06999993</v>
      </c>
      <c r="C29" s="43">
        <f>Entrate_Uscite!E55</f>
        <v>501003376.66000003</v>
      </c>
      <c r="D29" s="43">
        <f>Entrate_Uscite!H55</f>
        <v>1004359792.2299999</v>
      </c>
      <c r="E29" s="43">
        <f>Entrate_Uscite!K55</f>
        <v>1194184245.3400002</v>
      </c>
      <c r="F29" s="43">
        <f>Entrate_Uscite!N55</f>
        <v>1548680865.1100001</v>
      </c>
      <c r="G29" s="43"/>
      <c r="H29" s="44">
        <f t="shared" si="1"/>
        <v>29.685253440022564</v>
      </c>
      <c r="I29" s="43">
        <f>Entrate_Uscite!O55</f>
        <v>1534412453.6800001</v>
      </c>
      <c r="J29" s="45">
        <f>IF(F29&gt;0,I29/F29*100,"-")</f>
        <v>99.078673227554432</v>
      </c>
    </row>
    <row r="30" spans="1:10" x14ac:dyDescent="0.3">
      <c r="A30" s="47" t="s">
        <v>68</v>
      </c>
      <c r="B30" s="48">
        <f>B10+B15+B20+B27+B28+B29</f>
        <v>6671959922.3299999</v>
      </c>
      <c r="C30" s="48">
        <f>C10+C15+C20+C27+C28+C29</f>
        <v>6023023476.9699993</v>
      </c>
      <c r="D30" s="48">
        <f>D10+D15+D20+D27+D28+D29</f>
        <v>6542420606.7599993</v>
      </c>
      <c r="E30" s="48">
        <f>E10+E15+E20+E27+E28+E29</f>
        <v>7058092982.0800009</v>
      </c>
      <c r="F30" s="48">
        <f>F10+F15+F20+F27+F28+F29</f>
        <v>7553837895.1700001</v>
      </c>
      <c r="G30" s="48"/>
      <c r="H30" s="49">
        <f t="shared" si="1"/>
        <v>7.0237798559562776</v>
      </c>
      <c r="I30" s="48">
        <f>I10+I15+I20+I27+I28+I29</f>
        <v>6331671113.5900002</v>
      </c>
      <c r="J30" s="50">
        <f>IF(F30&gt;0,I30/F30*100,"-")</f>
        <v>83.820584998766449</v>
      </c>
    </row>
    <row r="31" spans="1:10" x14ac:dyDescent="0.3">
      <c r="A31" s="38" t="s">
        <v>69</v>
      </c>
      <c r="B31" s="51">
        <f>B30-B29</f>
        <v>5684970503.2600002</v>
      </c>
      <c r="C31" s="51">
        <f>C30-C29</f>
        <v>5522020100.3099995</v>
      </c>
      <c r="D31" s="51">
        <f>D30-D29</f>
        <v>5538060814.5299997</v>
      </c>
      <c r="E31" s="51">
        <f>E30-E29</f>
        <v>5863908736.7400007</v>
      </c>
      <c r="F31" s="51">
        <f>F30-F29</f>
        <v>6005157030.0599995</v>
      </c>
      <c r="G31" s="51">
        <f t="shared" si="0"/>
        <v>100</v>
      </c>
      <c r="H31" s="52">
        <f t="shared" si="1"/>
        <v>2.4087737320162432</v>
      </c>
      <c r="I31" s="51">
        <f>I30-I29</f>
        <v>4797258659.9099998</v>
      </c>
      <c r="J31" s="53">
        <f>IF(F31&gt;0,I31/F31*100,"-")</f>
        <v>79.885648883057911</v>
      </c>
    </row>
    <row r="32" spans="1:10" x14ac:dyDescent="0.3">
      <c r="I32" s="6"/>
    </row>
    <row r="33" spans="9:9" x14ac:dyDescent="0.3">
      <c r="I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workbookViewId="0">
      <selection activeCell="F18" sqref="F18"/>
    </sheetView>
  </sheetViews>
  <sheetFormatPr defaultRowHeight="14.4" x14ac:dyDescent="0.3"/>
  <cols>
    <col min="1" max="1" width="50.6640625" bestFit="1" customWidth="1"/>
    <col min="2" max="8" width="12.5546875" bestFit="1" customWidth="1"/>
  </cols>
  <sheetData>
    <row r="1" spans="1: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 t="s">
        <v>264</v>
      </c>
      <c r="H1" s="42" t="s">
        <v>335</v>
      </c>
    </row>
    <row r="2" spans="1:8" x14ac:dyDescent="0.3">
      <c r="A2" s="62" t="s">
        <v>296</v>
      </c>
      <c r="B2" s="64">
        <f>Entrate_Uscite!B58</f>
        <v>480173979.40999889</v>
      </c>
      <c r="C2" s="64">
        <f>Entrate_Uscite!E58</f>
        <v>349804723.79000092</v>
      </c>
      <c r="D2" s="64">
        <f>Entrate_Uscite!H58</f>
        <v>385735503.61999989</v>
      </c>
      <c r="E2" s="64">
        <f>Entrate_Uscite!K58</f>
        <v>386055699.27000046</v>
      </c>
      <c r="F2" s="64">
        <f>Entrate_Uscite!N58</f>
        <v>320161398.13000011</v>
      </c>
      <c r="G2" s="64">
        <f>F2-E2</f>
        <v>-65894301.140000343</v>
      </c>
      <c r="H2" s="64">
        <f>Entrate_Uscite!O58</f>
        <v>393067601.1699996</v>
      </c>
    </row>
    <row r="3" spans="1:8" x14ac:dyDescent="0.3">
      <c r="A3" s="62" t="s">
        <v>71</v>
      </c>
      <c r="B3" s="65">
        <f>Entrate_Uscite!B59</f>
        <v>-258053854.55000007</v>
      </c>
      <c r="C3" s="65">
        <f>Entrate_Uscite!E59</f>
        <v>-222120494.37</v>
      </c>
      <c r="D3" s="65">
        <f>Entrate_Uscite!H59</f>
        <v>-164835908.88999999</v>
      </c>
      <c r="E3" s="65">
        <f>Entrate_Uscite!K59</f>
        <v>-212625672.1400001</v>
      </c>
      <c r="F3" s="65">
        <f>Entrate_Uscite!N59</f>
        <v>-313899909.79999995</v>
      </c>
      <c r="G3" s="64">
        <f t="shared" ref="G3:G6" si="0">F3-E3</f>
        <v>-101274237.65999985</v>
      </c>
      <c r="H3" s="65">
        <f>Entrate_Uscite!O59</f>
        <v>-181021060.30000001</v>
      </c>
    </row>
    <row r="4" spans="1:8" x14ac:dyDescent="0.3">
      <c r="A4" s="62" t="s">
        <v>299</v>
      </c>
      <c r="B4" s="65">
        <f>Entrate_Uscite!B16-Entrate_Uscite!B52</f>
        <v>-457827.89999999991</v>
      </c>
      <c r="C4" s="65">
        <f>Entrate_Uscite!E16-Entrate_Uscite!E52</f>
        <v>-257827.89999999991</v>
      </c>
      <c r="D4" s="65">
        <f>Entrate_Uscite!H16-Entrate_Uscite!H52</f>
        <v>0</v>
      </c>
      <c r="E4" s="65">
        <f>Entrate_Uscite!K16-Entrate_Uscite!K52</f>
        <v>0</v>
      </c>
      <c r="F4" s="65">
        <f>Entrate_Uscite!N16-Entrate_Uscite!N52</f>
        <v>0</v>
      </c>
      <c r="G4" s="64">
        <f t="shared" si="0"/>
        <v>0</v>
      </c>
      <c r="H4" s="65">
        <f>Entrate_Uscite!O16-Entrate_Uscite!O52</f>
        <v>0</v>
      </c>
    </row>
    <row r="5" spans="1:8" x14ac:dyDescent="0.3">
      <c r="A5" s="47" t="s">
        <v>297</v>
      </c>
      <c r="B5" s="66">
        <f>Entrate_Uscite!B60</f>
        <v>221662296.95999908</v>
      </c>
      <c r="C5" s="66">
        <f>Entrate_Uscite!E60</f>
        <v>127426401.52000046</v>
      </c>
      <c r="D5" s="66">
        <f>Entrate_Uscite!H60</f>
        <v>220899594.7300005</v>
      </c>
      <c r="E5" s="66">
        <f>Entrate_Uscite!K60</f>
        <v>173430027.13000011</v>
      </c>
      <c r="F5" s="66">
        <f>Entrate_Uscite!N60</f>
        <v>6261488.3300008774</v>
      </c>
      <c r="G5" s="66">
        <f t="shared" ref="G5" si="1">F5-E5</f>
        <v>-167168538.79999924</v>
      </c>
      <c r="H5" s="66">
        <f>Entrate_Uscite!O60</f>
        <v>212046540.86999989</v>
      </c>
    </row>
    <row r="6" spans="1:8" x14ac:dyDescent="0.3">
      <c r="A6" s="38" t="s">
        <v>298</v>
      </c>
      <c r="B6" s="67">
        <f>Entrate_Uscite!B61</f>
        <v>184130810.39999866</v>
      </c>
      <c r="C6" s="67">
        <f>Entrate_Uscite!E61</f>
        <v>67326085.989999771</v>
      </c>
      <c r="D6" s="67">
        <f>Entrate_Uscite!H61</f>
        <v>202321007.15000153</v>
      </c>
      <c r="E6" s="67">
        <f>Entrate_Uscite!K61</f>
        <v>137488241.92000008</v>
      </c>
      <c r="F6" s="67">
        <f>Entrate_Uscite!N61</f>
        <v>47285469.150000572</v>
      </c>
      <c r="G6" s="67">
        <f t="shared" si="0"/>
        <v>-90202772.769999504</v>
      </c>
      <c r="H6" s="67">
        <f>Entrate_Uscite!O61</f>
        <v>181249652.10999966</v>
      </c>
    </row>
    <row r="7" spans="1:8" x14ac:dyDescent="0.3">
      <c r="H7" s="6"/>
    </row>
    <row r="8" spans="1:8" x14ac:dyDescent="0.3">
      <c r="H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showGridLines="0" workbookViewId="0">
      <selection activeCell="F20" sqref="F20"/>
    </sheetView>
  </sheetViews>
  <sheetFormatPr defaultRowHeight="14.4" x14ac:dyDescent="0.3"/>
  <cols>
    <col min="1" max="1" width="36.44140625" bestFit="1" customWidth="1"/>
    <col min="2" max="6" width="13.5546875" bestFit="1" customWidth="1"/>
    <col min="7" max="7" width="12.6640625" bestFit="1" customWidth="1"/>
    <col min="8" max="8" width="13.5546875" bestFit="1" customWidth="1"/>
    <col min="9" max="9" width="10" bestFit="1" customWidth="1"/>
  </cols>
  <sheetData>
    <row r="1" spans="1:8" x14ac:dyDescent="0.3">
      <c r="A1" s="41"/>
      <c r="B1" s="96">
        <v>2016</v>
      </c>
      <c r="C1" s="96">
        <v>2017</v>
      </c>
      <c r="D1" s="69">
        <v>2018</v>
      </c>
      <c r="E1" s="69">
        <v>2019</v>
      </c>
      <c r="F1" s="69">
        <v>2020</v>
      </c>
    </row>
    <row r="2" spans="1:8" x14ac:dyDescent="0.3">
      <c r="A2" t="s">
        <v>5</v>
      </c>
      <c r="B2" s="1">
        <v>369672384.98000002</v>
      </c>
      <c r="C2" s="1">
        <v>382050436.68000001</v>
      </c>
      <c r="D2" s="1">
        <v>455053153.58999997</v>
      </c>
      <c r="E2" s="1">
        <v>300234220.47000003</v>
      </c>
      <c r="F2" s="1">
        <v>274740650.67000002</v>
      </c>
    </row>
    <row r="3" spans="1:8" x14ac:dyDescent="0.3">
      <c r="A3" t="s">
        <v>6</v>
      </c>
      <c r="B3" s="1">
        <v>3789766731.98</v>
      </c>
      <c r="C3" s="1">
        <v>3728162189.5500002</v>
      </c>
      <c r="D3" s="1">
        <v>4220532700.6900001</v>
      </c>
      <c r="E3" s="1">
        <v>4630873568.6899996</v>
      </c>
      <c r="F3" s="1">
        <v>3797624897.98</v>
      </c>
    </row>
    <row r="4" spans="1:8" x14ac:dyDescent="0.3">
      <c r="A4" t="s">
        <v>7</v>
      </c>
      <c r="B4" s="1">
        <v>2719725200.6100001</v>
      </c>
      <c r="C4" s="1">
        <v>2692457100.75</v>
      </c>
      <c r="D4" s="1">
        <v>3045288060.5799999</v>
      </c>
      <c r="E4" s="1">
        <v>3144549841.4200001</v>
      </c>
      <c r="F4" s="1">
        <v>2385941453.1700001</v>
      </c>
    </row>
    <row r="5" spans="1:8" x14ac:dyDescent="0.3">
      <c r="A5" t="s">
        <v>8</v>
      </c>
      <c r="B5" s="1">
        <v>117592021.81</v>
      </c>
      <c r="C5" s="1">
        <v>62581205.649999999</v>
      </c>
      <c r="D5" s="1">
        <v>71957497.959999993</v>
      </c>
      <c r="E5" s="1">
        <v>75803399.25</v>
      </c>
      <c r="F5" s="1">
        <v>74175401.549999997</v>
      </c>
    </row>
    <row r="6" spans="1:8" x14ac:dyDescent="0.3">
      <c r="A6" t="s">
        <v>355</v>
      </c>
      <c r="B6" s="1">
        <v>375055862.50999999</v>
      </c>
      <c r="C6" s="1">
        <v>366358840.00999999</v>
      </c>
      <c r="D6" s="1">
        <v>401673727.42000002</v>
      </c>
      <c r="E6" s="1">
        <v>488065212.94</v>
      </c>
      <c r="F6" s="1">
        <v>371437939.08999997</v>
      </c>
    </row>
    <row r="7" spans="1:8" x14ac:dyDescent="0.3">
      <c r="A7" s="4" t="s">
        <v>0</v>
      </c>
      <c r="B7" s="3">
        <f t="shared" ref="B7:C7" si="0">B2+B3-B4-B5-B6</f>
        <v>947066032.02999997</v>
      </c>
      <c r="C7" s="3">
        <f t="shared" si="0"/>
        <v>988815479.81999993</v>
      </c>
      <c r="D7" s="3">
        <f>D2+D3-D4-D5-D6</f>
        <v>1156666568.3199997</v>
      </c>
      <c r="E7" s="3">
        <f>E2+E3-E4-E5-E6</f>
        <v>1222689335.5499997</v>
      </c>
      <c r="F7" s="3">
        <f>F2+F3-F4-F5-F6</f>
        <v>1240810754.8400002</v>
      </c>
    </row>
    <row r="8" spans="1:8" x14ac:dyDescent="0.3">
      <c r="A8" t="s">
        <v>9</v>
      </c>
      <c r="B8" s="1">
        <v>208474469.43000001</v>
      </c>
      <c r="C8" s="1">
        <v>294389255.41000003</v>
      </c>
      <c r="D8" s="1">
        <v>359928847.82999998</v>
      </c>
      <c r="E8" s="1">
        <v>382682155.51999998</v>
      </c>
      <c r="F8" s="1">
        <v>393896654.52999997</v>
      </c>
    </row>
    <row r="9" spans="1:8" x14ac:dyDescent="0.3">
      <c r="A9" t="s">
        <v>349</v>
      </c>
      <c r="B9" s="1">
        <v>190878401.06999999</v>
      </c>
      <c r="C9" s="1">
        <v>150607282.05000001</v>
      </c>
      <c r="D9" s="1">
        <v>135865800.66</v>
      </c>
      <c r="E9" s="1">
        <v>109175210.92</v>
      </c>
      <c r="F9" s="1">
        <v>103214484.06999999</v>
      </c>
    </row>
    <row r="10" spans="1:8" x14ac:dyDescent="0.3">
      <c r="A10" t="s">
        <v>10</v>
      </c>
      <c r="B10" s="1">
        <v>154088940.41999999</v>
      </c>
      <c r="C10" s="1">
        <v>150269006.83000001</v>
      </c>
      <c r="D10" s="1">
        <v>146463836.03</v>
      </c>
      <c r="E10" s="1">
        <v>142488256.41999999</v>
      </c>
      <c r="F10" s="1">
        <v>138399842.13999999</v>
      </c>
    </row>
    <row r="11" spans="1:8" x14ac:dyDescent="0.3">
      <c r="A11" t="s">
        <v>11</v>
      </c>
      <c r="B11" s="1">
        <v>3460740.8</v>
      </c>
      <c r="C11" s="1">
        <v>2596493.98</v>
      </c>
      <c r="D11" s="1">
        <v>6036783</v>
      </c>
      <c r="E11" s="1">
        <v>3767510</v>
      </c>
      <c r="F11" s="1">
        <v>5338202.83</v>
      </c>
    </row>
    <row r="12" spans="1:8" x14ac:dyDescent="0.3">
      <c r="A12" t="s">
        <v>12</v>
      </c>
      <c r="B12" s="1">
        <v>25975680.93</v>
      </c>
      <c r="C12" s="1">
        <v>43621428.649999999</v>
      </c>
      <c r="D12" s="1">
        <v>43551257.869999997</v>
      </c>
      <c r="E12" s="1">
        <v>66381620.009999998</v>
      </c>
      <c r="F12" s="1">
        <v>136610745.86000001</v>
      </c>
    </row>
    <row r="13" spans="1:8" x14ac:dyDescent="0.3">
      <c r="A13" t="s">
        <v>13</v>
      </c>
      <c r="B13" s="1">
        <v>0</v>
      </c>
      <c r="C13" s="1">
        <v>0</v>
      </c>
      <c r="D13" s="1">
        <v>0</v>
      </c>
      <c r="E13" s="1">
        <v>30500000</v>
      </c>
      <c r="F13" s="1">
        <v>24912591.41</v>
      </c>
    </row>
    <row r="14" spans="1:8" x14ac:dyDescent="0.3">
      <c r="A14" s="4" t="s">
        <v>1</v>
      </c>
      <c r="B14" s="3">
        <f t="shared" ref="B14:C14" si="1">SUM(B8:B13)</f>
        <v>582878232.64999986</v>
      </c>
      <c r="C14" s="3">
        <f t="shared" si="1"/>
        <v>641483466.92000008</v>
      </c>
      <c r="D14" s="3">
        <f>SUM(D8:D13)</f>
        <v>691846525.38999999</v>
      </c>
      <c r="E14" s="3">
        <f>SUM(E8:E13)</f>
        <v>734994752.87</v>
      </c>
      <c r="F14" s="3">
        <f>SUM(F8:F13)</f>
        <v>802372520.84000003</v>
      </c>
      <c r="G14" s="98"/>
      <c r="H14" s="98"/>
    </row>
    <row r="15" spans="1:8" x14ac:dyDescent="0.3">
      <c r="A15" t="s">
        <v>15</v>
      </c>
      <c r="B15" s="1">
        <v>27544299</v>
      </c>
      <c r="C15" s="1">
        <v>27544229</v>
      </c>
      <c r="D15" s="1">
        <v>27544229</v>
      </c>
      <c r="E15" s="1">
        <v>57446423.659999996</v>
      </c>
      <c r="F15" s="1">
        <v>53798868.710000001</v>
      </c>
    </row>
    <row r="16" spans="1:8" x14ac:dyDescent="0.3">
      <c r="A16" t="s">
        <v>14</v>
      </c>
      <c r="B16" s="1">
        <v>137559890.38</v>
      </c>
      <c r="C16" s="1">
        <v>146978699.03</v>
      </c>
      <c r="D16" s="1">
        <v>239121862.91</v>
      </c>
      <c r="E16" s="1">
        <v>271670017.83999997</v>
      </c>
      <c r="F16" s="1">
        <v>301618913.06</v>
      </c>
    </row>
    <row r="17" spans="1:6" x14ac:dyDescent="0.3">
      <c r="A17" t="s">
        <v>16</v>
      </c>
      <c r="B17" s="1">
        <v>0</v>
      </c>
      <c r="C17" s="1">
        <v>0</v>
      </c>
      <c r="D17" s="1">
        <v>0</v>
      </c>
      <c r="E17" s="1">
        <v>8254665.7800000003</v>
      </c>
      <c r="F17" s="1">
        <v>8254665.7800000003</v>
      </c>
    </row>
    <row r="18" spans="1:6" x14ac:dyDescent="0.3">
      <c r="A18" t="s">
        <v>17</v>
      </c>
      <c r="B18" s="1">
        <v>343482786.31</v>
      </c>
      <c r="C18" s="1">
        <v>0</v>
      </c>
      <c r="D18" s="1">
        <v>0</v>
      </c>
      <c r="E18" s="1">
        <v>14618653.039999999</v>
      </c>
      <c r="F18" s="1">
        <v>17840483.239999998</v>
      </c>
    </row>
    <row r="19" spans="1:6" x14ac:dyDescent="0.3">
      <c r="A19" t="s">
        <v>18</v>
      </c>
      <c r="B19" s="1">
        <v>0</v>
      </c>
      <c r="C19" s="1">
        <v>271848875.24000001</v>
      </c>
      <c r="D19" s="1">
        <v>292551465.42000002</v>
      </c>
      <c r="E19" s="1">
        <v>223482122.69999999</v>
      </c>
      <c r="F19" s="1">
        <v>161774594.94999999</v>
      </c>
    </row>
    <row r="20" spans="1:6" x14ac:dyDescent="0.3">
      <c r="A20" s="4" t="s">
        <v>2</v>
      </c>
      <c r="B20" s="3">
        <f t="shared" ref="B20:C20" si="2">SUM(B15:B19)</f>
        <v>508586975.69</v>
      </c>
      <c r="C20" s="3">
        <f t="shared" si="2"/>
        <v>446371803.26999998</v>
      </c>
      <c r="D20" s="3">
        <f>SUM(D15:D19)</f>
        <v>559217557.33000004</v>
      </c>
      <c r="E20" s="3">
        <f>SUM(E15:E19)</f>
        <v>575471883.01999998</v>
      </c>
      <c r="F20" s="3">
        <f>SUM(F15:F19)</f>
        <v>543287525.74000001</v>
      </c>
    </row>
    <row r="21" spans="1:6" x14ac:dyDescent="0.3">
      <c r="A21" s="4" t="s">
        <v>3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</row>
    <row r="22" spans="1:6" x14ac:dyDescent="0.3">
      <c r="A22" s="70" t="s">
        <v>4</v>
      </c>
      <c r="B22" s="37">
        <f t="shared" ref="B22" si="3">B7-B14-B20-B21</f>
        <v>-144399176.30999988</v>
      </c>
      <c r="C22" s="37">
        <f>C7-C14-C20-C21</f>
        <v>-99039790.370000124</v>
      </c>
      <c r="D22" s="37">
        <f>D7-D14-D20-D21</f>
        <v>-94397514.400000334</v>
      </c>
      <c r="E22" s="37">
        <f>E7-E14-E20-E21</f>
        <v>-87777300.340000272</v>
      </c>
      <c r="F22" s="37">
        <f>F7-F14-F20-F21</f>
        <v>-104849291.73999989</v>
      </c>
    </row>
    <row r="23" spans="1:6" x14ac:dyDescent="0.3">
      <c r="A23" t="s">
        <v>361</v>
      </c>
      <c r="B23" s="1">
        <v>-427905022.88999999</v>
      </c>
      <c r="C23" s="1">
        <v>-726094493.07000005</v>
      </c>
      <c r="D23" s="1">
        <v>-390140442.82999998</v>
      </c>
      <c r="E23" s="1">
        <v>-449431669.12</v>
      </c>
      <c r="F23" s="1">
        <v>-547590795.35000002</v>
      </c>
    </row>
    <row r="24" spans="1:6" x14ac:dyDescent="0.3">
      <c r="A24" t="s">
        <v>366</v>
      </c>
      <c r="B24" s="6">
        <f t="shared" ref="B24:D24" si="4">B8/B3*100</f>
        <v>5.5009842075710162</v>
      </c>
      <c r="C24" s="6">
        <f t="shared" si="4"/>
        <v>7.8963639574257272</v>
      </c>
      <c r="D24" s="6">
        <f t="shared" si="4"/>
        <v>8.5280431015534237</v>
      </c>
      <c r="E24" s="6">
        <f t="shared" ref="E24:F24" si="5">E8/E3*100</f>
        <v>8.2637141749532717</v>
      </c>
      <c r="F24" s="6">
        <f t="shared" si="5"/>
        <v>10.372184328671272</v>
      </c>
    </row>
    <row r="25" spans="1:6" x14ac:dyDescent="0.3">
      <c r="A25" t="s">
        <v>356</v>
      </c>
    </row>
    <row r="52" spans="1:6" x14ac:dyDescent="0.3">
      <c r="A52" t="s">
        <v>13</v>
      </c>
      <c r="B52" s="1">
        <f t="shared" ref="B52:D52" si="6">SUM(B11:B13)</f>
        <v>29436421.73</v>
      </c>
      <c r="C52" s="1">
        <f t="shared" si="6"/>
        <v>46217922.629999995</v>
      </c>
      <c r="D52" s="1">
        <f t="shared" si="6"/>
        <v>49588040.869999997</v>
      </c>
      <c r="E52" s="1">
        <f t="shared" ref="E52:F52" si="7">SUM(E11:E13)</f>
        <v>100649130.00999999</v>
      </c>
      <c r="F52" s="1">
        <f t="shared" si="7"/>
        <v>166861540.10000002</v>
      </c>
    </row>
  </sheetData>
  <conditionalFormatting sqref="B22:D22 F22">
    <cfRule type="cellIs" dxfId="61" priority="18" operator="greaterThan">
      <formula>0</formula>
    </cfRule>
  </conditionalFormatting>
  <conditionalFormatting sqref="B22:D22 F22">
    <cfRule type="cellIs" dxfId="60" priority="15" operator="greaterThan">
      <formula>0</formula>
    </cfRule>
    <cfRule type="cellIs" dxfId="59" priority="16" operator="lessThan">
      <formula>0</formula>
    </cfRule>
  </conditionalFormatting>
  <conditionalFormatting sqref="E22">
    <cfRule type="cellIs" dxfId="58" priority="3" operator="greaterThan">
      <formula>0</formula>
    </cfRule>
  </conditionalFormatting>
  <conditionalFormatting sqref="E22">
    <cfRule type="cellIs" dxfId="57" priority="1" operator="greaterThan">
      <formula>0</formula>
    </cfRule>
    <cfRule type="cellIs" dxfId="56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pane xSplit="2" ySplit="1" topLeftCell="C23" activePane="bottomRight" state="frozen"/>
      <selection pane="topRight" activeCell="C1" sqref="C1"/>
      <selection pane="bottomLeft" activeCell="A2" sqref="A2"/>
      <selection pane="bottomRight" activeCell="G27" sqref="G27"/>
    </sheetView>
  </sheetViews>
  <sheetFormatPr defaultRowHeight="14.4" x14ac:dyDescent="0.3"/>
  <cols>
    <col min="1" max="1" width="65.33203125" bestFit="1" customWidth="1"/>
    <col min="2" max="2" width="3.44140625" bestFit="1" customWidth="1"/>
    <col min="3" max="4" width="15.44140625" bestFit="1" customWidth="1"/>
    <col min="5" max="7" width="15.5546875" customWidth="1"/>
    <col min="8" max="8" width="12.33203125" bestFit="1" customWidth="1"/>
  </cols>
  <sheetData>
    <row r="1" spans="1:8" x14ac:dyDescent="0.3">
      <c r="C1" s="100">
        <v>2016</v>
      </c>
      <c r="D1" s="12">
        <v>2017</v>
      </c>
      <c r="E1" s="12">
        <v>2018</v>
      </c>
      <c r="F1" s="12">
        <v>2019</v>
      </c>
      <c r="G1" s="12">
        <v>2020</v>
      </c>
      <c r="H1" s="12" t="s">
        <v>264</v>
      </c>
    </row>
    <row r="2" spans="1:8" x14ac:dyDescent="0.3">
      <c r="A2" t="s">
        <v>234</v>
      </c>
      <c r="B2" s="26" t="s">
        <v>258</v>
      </c>
      <c r="C2" s="1">
        <v>4554198543.6499996</v>
      </c>
      <c r="D2" s="1">
        <v>4470404176.0699997</v>
      </c>
      <c r="E2" s="1">
        <v>4363442248.71</v>
      </c>
      <c r="F2" s="1">
        <v>4360993419.8900003</v>
      </c>
      <c r="G2" s="1">
        <v>4334475275.9700003</v>
      </c>
      <c r="H2" s="1">
        <f>G2-F2</f>
        <v>-26518143.920000076</v>
      </c>
    </row>
    <row r="3" spans="1:8" x14ac:dyDescent="0.3">
      <c r="A3" t="s">
        <v>235</v>
      </c>
      <c r="B3" s="26" t="s">
        <v>258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f t="shared" ref="H3:H28" si="0">G3-F3</f>
        <v>0</v>
      </c>
    </row>
    <row r="4" spans="1:8" x14ac:dyDescent="0.3">
      <c r="A4" t="s">
        <v>236</v>
      </c>
      <c r="B4" s="26" t="s">
        <v>258</v>
      </c>
      <c r="C4" s="1">
        <v>1167953077.75</v>
      </c>
      <c r="D4" s="1">
        <v>1036050685.05</v>
      </c>
      <c r="E4" s="1">
        <v>1186930179.22</v>
      </c>
      <c r="F4" s="1">
        <v>1185497435.98</v>
      </c>
      <c r="G4" s="1">
        <v>1313280161.47</v>
      </c>
      <c r="H4" s="1">
        <f t="shared" si="0"/>
        <v>127782725.49000001</v>
      </c>
    </row>
    <row r="5" spans="1:8" x14ac:dyDescent="0.3">
      <c r="A5" t="s">
        <v>237</v>
      </c>
      <c r="B5" s="26" t="s">
        <v>258</v>
      </c>
      <c r="C5" s="1">
        <v>31028111.43</v>
      </c>
      <c r="D5" s="1">
        <v>10098792.279999999</v>
      </c>
      <c r="E5" s="1">
        <v>12190448.57</v>
      </c>
      <c r="F5" s="1">
        <v>12143803.59</v>
      </c>
      <c r="G5" s="1">
        <v>13778628.970000001</v>
      </c>
      <c r="H5" s="1">
        <f t="shared" si="0"/>
        <v>1634825.3800000008</v>
      </c>
    </row>
    <row r="6" spans="1:8" x14ac:dyDescent="0.3">
      <c r="A6" t="s">
        <v>238</v>
      </c>
      <c r="B6" s="26" t="s">
        <v>258</v>
      </c>
      <c r="C6" s="1"/>
      <c r="D6" s="1"/>
      <c r="E6" s="1"/>
      <c r="F6" s="1"/>
      <c r="G6" s="1"/>
      <c r="H6" s="1">
        <f t="shared" si="0"/>
        <v>0</v>
      </c>
    </row>
    <row r="7" spans="1:8" x14ac:dyDescent="0.3">
      <c r="A7" t="s">
        <v>239</v>
      </c>
      <c r="B7" s="26" t="s">
        <v>258</v>
      </c>
      <c r="C7" s="1"/>
      <c r="D7" s="1"/>
      <c r="E7" s="1"/>
      <c r="F7" s="1"/>
      <c r="G7" s="1"/>
      <c r="H7" s="1">
        <f t="shared" si="0"/>
        <v>0</v>
      </c>
    </row>
    <row r="8" spans="1:8" x14ac:dyDescent="0.3">
      <c r="A8" t="s">
        <v>240</v>
      </c>
      <c r="B8" s="26" t="s">
        <v>258</v>
      </c>
      <c r="C8" s="1"/>
      <c r="D8" s="1"/>
      <c r="E8" s="1"/>
      <c r="F8" s="1"/>
      <c r="G8" s="1"/>
      <c r="H8" s="1">
        <f t="shared" si="0"/>
        <v>0</v>
      </c>
    </row>
    <row r="9" spans="1:8" x14ac:dyDescent="0.3">
      <c r="A9" s="32" t="s">
        <v>241</v>
      </c>
      <c r="B9" s="33" t="s">
        <v>258</v>
      </c>
      <c r="C9" s="34">
        <v>60696096.869999997</v>
      </c>
      <c r="D9" s="34">
        <v>71570104.140000001</v>
      </c>
      <c r="E9" s="34">
        <v>59463214.490000002</v>
      </c>
      <c r="F9" s="34">
        <v>130559495.15000001</v>
      </c>
      <c r="G9" s="34">
        <v>31270768.789999999</v>
      </c>
      <c r="H9" s="1">
        <f t="shared" si="0"/>
        <v>-99288726.360000014</v>
      </c>
    </row>
    <row r="10" spans="1:8" x14ac:dyDescent="0.3">
      <c r="A10" s="35" t="s">
        <v>262</v>
      </c>
      <c r="B10" s="36" t="s">
        <v>258</v>
      </c>
      <c r="C10" s="94">
        <f t="shared" ref="C10" si="1">SUM(C2:C9)</f>
        <v>5813875829.6999998</v>
      </c>
      <c r="D10" s="94">
        <f t="shared" ref="D10:E10" si="2">SUM(D2:D9)</f>
        <v>5588123757.54</v>
      </c>
      <c r="E10" s="94">
        <f t="shared" si="2"/>
        <v>5622026090.9899998</v>
      </c>
      <c r="F10" s="94">
        <f t="shared" ref="F10:G10" si="3">SUM(F2:F9)</f>
        <v>5689194154.6100006</v>
      </c>
      <c r="G10" s="94">
        <f t="shared" si="3"/>
        <v>5692804835.2000008</v>
      </c>
      <c r="H10" s="11">
        <f t="shared" si="0"/>
        <v>3610680.5900001526</v>
      </c>
    </row>
    <row r="11" spans="1:8" x14ac:dyDescent="0.3">
      <c r="A11" t="s">
        <v>242</v>
      </c>
      <c r="B11" s="26" t="s">
        <v>259</v>
      </c>
      <c r="C11" s="1">
        <v>6088342.3099999996</v>
      </c>
      <c r="D11" s="1">
        <v>4448082.57</v>
      </c>
      <c r="E11" s="1">
        <v>6098005.9199999999</v>
      </c>
      <c r="F11" s="1">
        <v>5724336.7699999996</v>
      </c>
      <c r="G11" s="1">
        <v>5165033.43</v>
      </c>
      <c r="H11" s="1">
        <f t="shared" si="0"/>
        <v>-559303.33999999985</v>
      </c>
    </row>
    <row r="12" spans="1:8" x14ac:dyDescent="0.3">
      <c r="A12" t="s">
        <v>243</v>
      </c>
      <c r="B12" s="26" t="s">
        <v>259</v>
      </c>
      <c r="C12" s="1">
        <v>445420559.85000002</v>
      </c>
      <c r="D12" s="1">
        <v>406479717.39999998</v>
      </c>
      <c r="E12" s="1">
        <v>386270081.44999999</v>
      </c>
      <c r="F12" s="1">
        <v>412331461.86000001</v>
      </c>
      <c r="G12" s="1">
        <v>239638423.49000001</v>
      </c>
      <c r="H12" s="1">
        <f t="shared" si="0"/>
        <v>-172693038.37</v>
      </c>
    </row>
    <row r="13" spans="1:8" x14ac:dyDescent="0.3">
      <c r="A13" t="s">
        <v>244</v>
      </c>
      <c r="B13" s="26" t="s">
        <v>259</v>
      </c>
      <c r="C13" s="1">
        <v>3947882.46</v>
      </c>
      <c r="D13" s="1">
        <v>4916396.47</v>
      </c>
      <c r="E13" s="1">
        <v>7015355.4400000004</v>
      </c>
      <c r="F13" s="1">
        <v>3137755.96</v>
      </c>
      <c r="G13" s="1">
        <v>2141519.4900000002</v>
      </c>
      <c r="H13" s="1">
        <f t="shared" si="0"/>
        <v>-996236.46999999974</v>
      </c>
    </row>
    <row r="14" spans="1:8" x14ac:dyDescent="0.3">
      <c r="A14" t="s">
        <v>245</v>
      </c>
      <c r="B14" s="26" t="s">
        <v>259</v>
      </c>
      <c r="C14" s="1">
        <v>4708931053.3599997</v>
      </c>
      <c r="D14" s="1">
        <v>4613295384.0200005</v>
      </c>
      <c r="E14" s="1">
        <v>4652864250.3299999</v>
      </c>
      <c r="F14" s="1">
        <v>4640391070.7200003</v>
      </c>
      <c r="G14" s="1">
        <v>4970914121.2399998</v>
      </c>
      <c r="H14" s="1">
        <f t="shared" si="0"/>
        <v>330523050.5199995</v>
      </c>
    </row>
    <row r="15" spans="1:8" x14ac:dyDescent="0.3">
      <c r="A15" t="s">
        <v>246</v>
      </c>
      <c r="B15" s="26" t="s">
        <v>259</v>
      </c>
      <c r="C15" s="1">
        <v>120163171.47</v>
      </c>
      <c r="D15" s="1">
        <v>119211722.61</v>
      </c>
      <c r="E15" s="1">
        <v>118216710.86</v>
      </c>
      <c r="F15" s="1">
        <v>111407312.45</v>
      </c>
      <c r="G15" s="1">
        <v>112892865.78</v>
      </c>
      <c r="H15" s="1">
        <f t="shared" si="0"/>
        <v>1485553.3299999982</v>
      </c>
    </row>
    <row r="16" spans="1:8" x14ac:dyDescent="0.3">
      <c r="A16" t="s">
        <v>247</v>
      </c>
      <c r="B16" s="26" t="s">
        <v>259</v>
      </c>
      <c r="C16" s="1">
        <v>20636995.530000001</v>
      </c>
      <c r="D16" s="1">
        <v>167075826.09</v>
      </c>
      <c r="E16" s="1">
        <v>146769861.13</v>
      </c>
      <c r="F16" s="1">
        <v>144219453.09999999</v>
      </c>
      <c r="G16" s="1">
        <v>95384541.209999993</v>
      </c>
      <c r="H16" s="1">
        <f t="shared" si="0"/>
        <v>-48834911.890000001</v>
      </c>
    </row>
    <row r="17" spans="1:8" x14ac:dyDescent="0.3">
      <c r="A17" t="s">
        <v>248</v>
      </c>
      <c r="B17" s="26" t="s">
        <v>259</v>
      </c>
      <c r="C17" s="1">
        <v>0</v>
      </c>
      <c r="D17" s="1">
        <v>23622.25</v>
      </c>
      <c r="E17" s="1">
        <v>-28293.85</v>
      </c>
      <c r="F17" s="1">
        <v>-103422.05</v>
      </c>
      <c r="G17" s="1">
        <v>31801.32</v>
      </c>
      <c r="H17" s="1">
        <f t="shared" si="0"/>
        <v>135223.37</v>
      </c>
    </row>
    <row r="18" spans="1:8" x14ac:dyDescent="0.3">
      <c r="A18" t="s">
        <v>249</v>
      </c>
      <c r="B18" s="26" t="s">
        <v>259</v>
      </c>
      <c r="C18" s="1">
        <v>0</v>
      </c>
      <c r="D18" s="1">
        <v>17645747.719999999</v>
      </c>
      <c r="E18" s="1">
        <v>1807409.38</v>
      </c>
      <c r="F18" s="1">
        <v>53330362.140000001</v>
      </c>
      <c r="G18" s="1">
        <v>64641717.259999998</v>
      </c>
      <c r="H18" s="1">
        <f t="shared" si="0"/>
        <v>11311355.119999997</v>
      </c>
    </row>
    <row r="19" spans="1:8" x14ac:dyDescent="0.3">
      <c r="A19" t="s">
        <v>13</v>
      </c>
      <c r="B19" s="26" t="s">
        <v>259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f t="shared" si="0"/>
        <v>0</v>
      </c>
    </row>
    <row r="20" spans="1:8" x14ac:dyDescent="0.3">
      <c r="A20" s="32" t="s">
        <v>250</v>
      </c>
      <c r="B20" s="33" t="s">
        <v>259</v>
      </c>
      <c r="C20" s="34">
        <v>39162400.439999998</v>
      </c>
      <c r="D20" s="34">
        <v>54469169.060000002</v>
      </c>
      <c r="E20" s="34">
        <v>52235985</v>
      </c>
      <c r="F20" s="34">
        <v>66860577.530000001</v>
      </c>
      <c r="G20" s="34">
        <v>61326148.520000003</v>
      </c>
      <c r="H20" s="1">
        <f t="shared" si="0"/>
        <v>-5534429.0099999979</v>
      </c>
    </row>
    <row r="21" spans="1:8" x14ac:dyDescent="0.3">
      <c r="A21" s="35" t="s">
        <v>263</v>
      </c>
      <c r="B21" s="36" t="s">
        <v>259</v>
      </c>
      <c r="C21" s="94">
        <f>SUM(C11:C20)</f>
        <v>5344350405.4199991</v>
      </c>
      <c r="D21" s="94">
        <f t="shared" ref="D21:E21" si="4">SUM(D11:D20)</f>
        <v>5387565668.1900005</v>
      </c>
      <c r="E21" s="94">
        <f t="shared" si="4"/>
        <v>5371249365.6599998</v>
      </c>
      <c r="F21" s="94">
        <f t="shared" ref="F21:G21" si="5">SUM(F11:F20)</f>
        <v>5437298908.4800005</v>
      </c>
      <c r="G21" s="94">
        <f t="shared" si="5"/>
        <v>5552136171.7399998</v>
      </c>
      <c r="H21" s="11">
        <f t="shared" si="0"/>
        <v>114837263.25999928</v>
      </c>
    </row>
    <row r="22" spans="1:8" x14ac:dyDescent="0.3">
      <c r="A22" t="s">
        <v>251</v>
      </c>
      <c r="B22" s="26" t="s">
        <v>258</v>
      </c>
      <c r="C22" s="1">
        <v>4147846.93</v>
      </c>
      <c r="D22" s="1">
        <v>7914406.9800000004</v>
      </c>
      <c r="E22" s="1">
        <v>5443995.75</v>
      </c>
      <c r="F22" s="1">
        <v>4171132.05</v>
      </c>
      <c r="G22" s="1">
        <v>2342210.52</v>
      </c>
      <c r="H22" s="1">
        <f t="shared" si="0"/>
        <v>-1828921.5299999998</v>
      </c>
    </row>
    <row r="23" spans="1:8" x14ac:dyDescent="0.3">
      <c r="A23" t="s">
        <v>252</v>
      </c>
      <c r="B23" s="26" t="s">
        <v>259</v>
      </c>
      <c r="C23" s="1">
        <v>55544954.560000002</v>
      </c>
      <c r="D23" s="1">
        <v>71327636.890000001</v>
      </c>
      <c r="E23" s="1">
        <v>55957602.789999999</v>
      </c>
      <c r="F23" s="1">
        <v>56992670.659999996</v>
      </c>
      <c r="G23" s="1">
        <v>53977274.060000002</v>
      </c>
      <c r="H23" s="1">
        <f t="shared" si="0"/>
        <v>-3015396.599999994</v>
      </c>
    </row>
    <row r="24" spans="1:8" x14ac:dyDescent="0.3">
      <c r="A24" t="s">
        <v>253</v>
      </c>
      <c r="B24" s="26" t="s">
        <v>258</v>
      </c>
      <c r="C24" s="1">
        <v>0</v>
      </c>
      <c r="D24" s="1">
        <v>1013922.23</v>
      </c>
      <c r="E24" s="1">
        <v>-2017391.79</v>
      </c>
      <c r="F24" s="1">
        <v>-9702109.5099999998</v>
      </c>
      <c r="G24" s="1">
        <v>-392312.3</v>
      </c>
      <c r="H24" s="1">
        <f t="shared" si="0"/>
        <v>9309797.209999999</v>
      </c>
    </row>
    <row r="25" spans="1:8" x14ac:dyDescent="0.3">
      <c r="A25" t="s">
        <v>254</v>
      </c>
      <c r="B25" s="26" t="s">
        <v>258</v>
      </c>
      <c r="C25" s="1">
        <v>238953218.97</v>
      </c>
      <c r="D25" s="1">
        <v>742304406.77999997</v>
      </c>
      <c r="E25" s="1">
        <v>434797928.52999997</v>
      </c>
      <c r="F25" s="1">
        <v>524662999.13999999</v>
      </c>
      <c r="G25" s="1">
        <v>437000528.69</v>
      </c>
      <c r="H25" s="1">
        <f t="shared" si="0"/>
        <v>-87662470.449999988</v>
      </c>
    </row>
    <row r="26" spans="1:8" x14ac:dyDescent="0.3">
      <c r="A26" t="s">
        <v>255</v>
      </c>
      <c r="B26" s="26" t="s">
        <v>259</v>
      </c>
      <c r="C26" s="1">
        <v>1140397390.3900001</v>
      </c>
      <c r="D26" s="1">
        <v>930083649.07000005</v>
      </c>
      <c r="E26" s="1">
        <v>491245251</v>
      </c>
      <c r="F26" s="1">
        <v>591659476.97000003</v>
      </c>
      <c r="G26" s="1">
        <v>615348763.60000002</v>
      </c>
      <c r="H26" s="1">
        <f t="shared" si="0"/>
        <v>23689286.629999995</v>
      </c>
    </row>
    <row r="27" spans="1:8" x14ac:dyDescent="0.3">
      <c r="A27" t="s">
        <v>256</v>
      </c>
      <c r="B27" s="26" t="s">
        <v>259</v>
      </c>
      <c r="C27" s="1">
        <v>8175789.5099999998</v>
      </c>
      <c r="D27" s="1">
        <v>7943371.7800000003</v>
      </c>
      <c r="E27" s="1">
        <v>8354659.6900000004</v>
      </c>
      <c r="F27" s="1">
        <v>8349671.1699999999</v>
      </c>
      <c r="G27" s="1">
        <v>7418909.2400000002</v>
      </c>
      <c r="H27" s="1">
        <f t="shared" si="0"/>
        <v>-930761.9299999997</v>
      </c>
    </row>
    <row r="28" spans="1:8" x14ac:dyDescent="0.3">
      <c r="A28" s="10" t="s">
        <v>257</v>
      </c>
      <c r="B28" s="36" t="s">
        <v>260</v>
      </c>
      <c r="C28" s="37">
        <f>C10-C21+C22-C23+C24+C25-C26-C27</f>
        <v>-491491644.27999938</v>
      </c>
      <c r="D28" s="37">
        <f t="shared" ref="D28:E28" si="6">D10-D21+D22-D23+D24+D25-D26-D27</f>
        <v>-57563832.400000721</v>
      </c>
      <c r="E28" s="37">
        <f t="shared" si="6"/>
        <v>133443744.33999997</v>
      </c>
      <c r="F28" s="37">
        <f t="shared" ref="F28:G28" si="7">F10-F21+F22-F23+F24+F25-F26-F27</f>
        <v>114025449.01000006</v>
      </c>
      <c r="G28" s="37">
        <f t="shared" si="7"/>
        <v>-97125856.529999003</v>
      </c>
      <c r="H28" s="37">
        <f t="shared" si="0"/>
        <v>-211151305.53999907</v>
      </c>
    </row>
  </sheetData>
  <conditionalFormatting sqref="C28:E28 G28:H28">
    <cfRule type="cellIs" dxfId="55" priority="16" operator="greaterThan">
      <formula>0</formula>
    </cfRule>
  </conditionalFormatting>
  <conditionalFormatting sqref="C28:E28 G28">
    <cfRule type="cellIs" dxfId="54" priority="13" operator="greaterThan">
      <formula>0</formula>
    </cfRule>
  </conditionalFormatting>
  <conditionalFormatting sqref="F28">
    <cfRule type="cellIs" dxfId="53" priority="2" operator="greaterThan">
      <formula>0</formula>
    </cfRule>
  </conditionalFormatting>
  <conditionalFormatting sqref="F28">
    <cfRule type="cellIs" dxfId="52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workbookViewId="0">
      <selection activeCell="G3" sqref="G3:G15"/>
    </sheetView>
  </sheetViews>
  <sheetFormatPr defaultRowHeight="14.4" x14ac:dyDescent="0.3"/>
  <cols>
    <col min="1" max="1" width="50.6640625" bestFit="1" customWidth="1"/>
    <col min="2" max="6" width="13.33203125" bestFit="1" customWidth="1"/>
    <col min="7" max="7" width="12.33203125" bestFit="1" customWidth="1"/>
  </cols>
  <sheetData>
    <row r="1" spans="1:7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 t="s">
        <v>264</v>
      </c>
    </row>
    <row r="2" spans="1:7" x14ac:dyDescent="0.3">
      <c r="A2" s="71" t="s">
        <v>341</v>
      </c>
      <c r="B2" s="64">
        <f>Conto_economico!C10</f>
        <v>5813875829.6999998</v>
      </c>
      <c r="C2" s="64">
        <f>Conto_economico!D10</f>
        <v>5588123757.54</v>
      </c>
      <c r="D2" s="64">
        <f>Conto_economico!E10</f>
        <v>5622026090.9899998</v>
      </c>
      <c r="E2" s="64">
        <f>Conto_economico!F10</f>
        <v>5689194154.6100006</v>
      </c>
      <c r="F2" s="64">
        <f>Conto_economico!G10</f>
        <v>5692804835.2000008</v>
      </c>
      <c r="G2" s="64">
        <f>F2-E2</f>
        <v>3610680.5900001526</v>
      </c>
    </row>
    <row r="3" spans="1:7" x14ac:dyDescent="0.3">
      <c r="A3" s="71" t="s">
        <v>336</v>
      </c>
      <c r="B3" s="64">
        <f>Conto_economico!C2</f>
        <v>4554198543.6499996</v>
      </c>
      <c r="C3" s="64">
        <f>Conto_economico!D2</f>
        <v>4470404176.0699997</v>
      </c>
      <c r="D3" s="64">
        <f>Conto_economico!E2</f>
        <v>4363442248.71</v>
      </c>
      <c r="E3" s="64">
        <f>Conto_economico!F2</f>
        <v>4360993419.8900003</v>
      </c>
      <c r="F3" s="64">
        <f>Conto_economico!G2</f>
        <v>4334475275.9700003</v>
      </c>
      <c r="G3" s="64">
        <f t="shared" ref="G3:G15" si="0">F3-E3</f>
        <v>-26518143.920000076</v>
      </c>
    </row>
    <row r="4" spans="1:7" x14ac:dyDescent="0.3">
      <c r="A4" s="71" t="s">
        <v>337</v>
      </c>
      <c r="B4" s="64">
        <f>Conto_economico!C4</f>
        <v>1167953077.75</v>
      </c>
      <c r="C4" s="64">
        <f>Conto_economico!D4</f>
        <v>1036050685.05</v>
      </c>
      <c r="D4" s="64">
        <f>Conto_economico!E4</f>
        <v>1186930179.22</v>
      </c>
      <c r="E4" s="64">
        <f>Conto_economico!F4</f>
        <v>1185497435.98</v>
      </c>
      <c r="F4" s="64">
        <f>Conto_economico!G4</f>
        <v>1313280161.47</v>
      </c>
      <c r="G4" s="64">
        <f t="shared" si="0"/>
        <v>127782725.49000001</v>
      </c>
    </row>
    <row r="5" spans="1:7" x14ac:dyDescent="0.3">
      <c r="A5" s="71" t="s">
        <v>342</v>
      </c>
      <c r="B5" s="65">
        <f>Conto_economico!C21</f>
        <v>5344350405.4199991</v>
      </c>
      <c r="C5" s="65">
        <f>Conto_economico!D21</f>
        <v>5387565668.1900005</v>
      </c>
      <c r="D5" s="65">
        <f>Conto_economico!E21</f>
        <v>5371249365.6599998</v>
      </c>
      <c r="E5" s="65">
        <f>Conto_economico!F21</f>
        <v>5437298908.4800005</v>
      </c>
      <c r="F5" s="65">
        <f>Conto_economico!G21</f>
        <v>5552136171.7399998</v>
      </c>
      <c r="G5" s="64">
        <f t="shared" si="0"/>
        <v>114837263.25999928</v>
      </c>
    </row>
    <row r="6" spans="1:7" x14ac:dyDescent="0.3">
      <c r="A6" s="71" t="s">
        <v>338</v>
      </c>
      <c r="B6" s="64">
        <f>Conto_economico!C12</f>
        <v>445420559.85000002</v>
      </c>
      <c r="C6" s="64">
        <f>Conto_economico!D12</f>
        <v>406479717.39999998</v>
      </c>
      <c r="D6" s="64">
        <f>Conto_economico!E12</f>
        <v>386270081.44999999</v>
      </c>
      <c r="E6" s="64">
        <f>Conto_economico!F12</f>
        <v>412331461.86000001</v>
      </c>
      <c r="F6" s="64">
        <f>Conto_economico!G12</f>
        <v>239638423.49000001</v>
      </c>
      <c r="G6" s="64">
        <f t="shared" si="0"/>
        <v>-172693038.37</v>
      </c>
    </row>
    <row r="7" spans="1:7" x14ac:dyDescent="0.3">
      <c r="A7" s="71" t="s">
        <v>339</v>
      </c>
      <c r="B7" s="64">
        <f>Conto_economico!C15</f>
        <v>120163171.47</v>
      </c>
      <c r="C7" s="64">
        <f>Conto_economico!D15</f>
        <v>119211722.61</v>
      </c>
      <c r="D7" s="64">
        <f>Conto_economico!E15</f>
        <v>118216710.86</v>
      </c>
      <c r="E7" s="64">
        <f>Conto_economico!F15</f>
        <v>111407312.45</v>
      </c>
      <c r="F7" s="64">
        <f>Conto_economico!G15</f>
        <v>112892865.78</v>
      </c>
      <c r="G7" s="64">
        <f t="shared" si="0"/>
        <v>1485553.3299999982</v>
      </c>
    </row>
    <row r="8" spans="1:7" x14ac:dyDescent="0.3">
      <c r="A8" s="71" t="s">
        <v>340</v>
      </c>
      <c r="B8" s="64">
        <f>Conto_economico!C16</f>
        <v>20636995.530000001</v>
      </c>
      <c r="C8" s="64">
        <f>Conto_economico!D16</f>
        <v>167075826.09</v>
      </c>
      <c r="D8" s="64">
        <f>Conto_economico!E16</f>
        <v>146769861.13</v>
      </c>
      <c r="E8" s="64">
        <f>Conto_economico!F16</f>
        <v>144219453.09999999</v>
      </c>
      <c r="F8" s="64">
        <f>Conto_economico!G16</f>
        <v>95384541.209999993</v>
      </c>
      <c r="G8" s="64">
        <f t="shared" si="0"/>
        <v>-48834911.890000001</v>
      </c>
    </row>
    <row r="9" spans="1:7" x14ac:dyDescent="0.3">
      <c r="A9" s="47" t="s">
        <v>304</v>
      </c>
      <c r="B9" s="66">
        <f t="shared" ref="B9:D9" si="1">B2-B5</f>
        <v>469525424.28000069</v>
      </c>
      <c r="C9" s="66">
        <f t="shared" si="1"/>
        <v>200558089.34999943</v>
      </c>
      <c r="D9" s="66">
        <f t="shared" si="1"/>
        <v>250776725.32999992</v>
      </c>
      <c r="E9" s="66">
        <f t="shared" ref="E9:F9" si="2">E2-E5</f>
        <v>251895246.13000011</v>
      </c>
      <c r="F9" s="66">
        <f t="shared" si="2"/>
        <v>140668663.46000099</v>
      </c>
      <c r="G9" s="66">
        <f t="shared" si="0"/>
        <v>-111226582.66999912</v>
      </c>
    </row>
    <row r="10" spans="1:7" x14ac:dyDescent="0.3">
      <c r="A10" s="71" t="s">
        <v>305</v>
      </c>
      <c r="B10" s="64">
        <f>Conto_economico!C22-Conto_economico!C23</f>
        <v>-51397107.630000003</v>
      </c>
      <c r="C10" s="64">
        <f>Conto_economico!D22-Conto_economico!D23</f>
        <v>-63413229.909999996</v>
      </c>
      <c r="D10" s="64">
        <f>Conto_economico!E22-Conto_economico!E23</f>
        <v>-50513607.039999999</v>
      </c>
      <c r="E10" s="64">
        <f>Conto_economico!F22-Conto_economico!F23</f>
        <v>-52821538.609999999</v>
      </c>
      <c r="F10" s="64">
        <f>Conto_economico!G22-Conto_economico!G23</f>
        <v>-51635063.539999999</v>
      </c>
      <c r="G10" s="64">
        <f t="shared" si="0"/>
        <v>1186475.0700000003</v>
      </c>
    </row>
    <row r="11" spans="1:7" x14ac:dyDescent="0.3">
      <c r="A11" s="71" t="s">
        <v>306</v>
      </c>
      <c r="B11" s="65">
        <f>Conto_economico!C25-Conto_economico!C26</f>
        <v>-901444171.42000008</v>
      </c>
      <c r="C11" s="65">
        <f>Conto_economico!D25-Conto_economico!D26</f>
        <v>-187779242.29000008</v>
      </c>
      <c r="D11" s="65">
        <f>Conto_economico!E25-Conto_economico!E26</f>
        <v>-56447322.470000029</v>
      </c>
      <c r="E11" s="65">
        <f>Conto_economico!F25-Conto_economico!F26</f>
        <v>-66996477.830000043</v>
      </c>
      <c r="F11" s="65">
        <f>Conto_economico!G25-Conto_economico!G26</f>
        <v>-178348234.91000003</v>
      </c>
      <c r="G11" s="64">
        <f t="shared" si="0"/>
        <v>-111351757.07999998</v>
      </c>
    </row>
    <row r="12" spans="1:7" x14ac:dyDescent="0.3">
      <c r="A12" s="71" t="s">
        <v>253</v>
      </c>
      <c r="B12" s="65">
        <f>Conto_economico!C24</f>
        <v>0</v>
      </c>
      <c r="C12" s="65">
        <f>Conto_economico!D24</f>
        <v>1013922.23</v>
      </c>
      <c r="D12" s="65">
        <f>Conto_economico!E24</f>
        <v>-2017391.79</v>
      </c>
      <c r="E12" s="65">
        <f>Conto_economico!F24</f>
        <v>-9702109.5099999998</v>
      </c>
      <c r="F12" s="65">
        <f>Conto_economico!G24</f>
        <v>-392312.3</v>
      </c>
      <c r="G12" s="64">
        <f t="shared" si="0"/>
        <v>9309797.209999999</v>
      </c>
    </row>
    <row r="13" spans="1:7" x14ac:dyDescent="0.3">
      <c r="A13" s="47" t="s">
        <v>307</v>
      </c>
      <c r="B13" s="66">
        <f t="shared" ref="B13:D13" si="3">SUM(B9:B12)</f>
        <v>-483315854.76999938</v>
      </c>
      <c r="C13" s="66">
        <f t="shared" si="3"/>
        <v>-49620460.620000653</v>
      </c>
      <c r="D13" s="66">
        <f t="shared" si="3"/>
        <v>141798404.02999991</v>
      </c>
      <c r="E13" s="66">
        <f t="shared" ref="E13:F13" si="4">SUM(E9:E12)</f>
        <v>122375120.18000005</v>
      </c>
      <c r="F13" s="66">
        <f t="shared" si="4"/>
        <v>-89706947.289999023</v>
      </c>
      <c r="G13" s="66">
        <f t="shared" si="0"/>
        <v>-212082067.46999907</v>
      </c>
    </row>
    <row r="14" spans="1:7" x14ac:dyDescent="0.3">
      <c r="A14" s="71" t="s">
        <v>256</v>
      </c>
      <c r="B14" s="64">
        <f>Conto_economico!C27</f>
        <v>8175789.5099999998</v>
      </c>
      <c r="C14" s="64">
        <f>Conto_economico!D27</f>
        <v>7943371.7800000003</v>
      </c>
      <c r="D14" s="64">
        <f>Conto_economico!E27</f>
        <v>8354659.6900000004</v>
      </c>
      <c r="E14" s="64">
        <f>Conto_economico!F27</f>
        <v>8349671.1699999999</v>
      </c>
      <c r="F14" s="64">
        <f>Conto_economico!G27</f>
        <v>7418909.2400000002</v>
      </c>
      <c r="G14" s="64">
        <f t="shared" si="0"/>
        <v>-930761.9299999997</v>
      </c>
    </row>
    <row r="15" spans="1:7" x14ac:dyDescent="0.3">
      <c r="A15" s="70" t="s">
        <v>257</v>
      </c>
      <c r="B15" s="67">
        <f t="shared" ref="B15:D15" si="5">B13-B14</f>
        <v>-491491644.27999938</v>
      </c>
      <c r="C15" s="67">
        <f t="shared" si="5"/>
        <v>-57563832.400000654</v>
      </c>
      <c r="D15" s="67">
        <f t="shared" si="5"/>
        <v>133443744.33999991</v>
      </c>
      <c r="E15" s="67">
        <f t="shared" ref="E15:F15" si="6">E13-E14</f>
        <v>114025449.01000005</v>
      </c>
      <c r="F15" s="67">
        <f t="shared" si="6"/>
        <v>-97125856.529999018</v>
      </c>
      <c r="G15" s="67">
        <f t="shared" si="0"/>
        <v>-211151305.53999907</v>
      </c>
    </row>
  </sheetData>
  <conditionalFormatting sqref="B15:D15 F15:G15">
    <cfRule type="cellIs" dxfId="51" priority="15" operator="greaterThan">
      <formula>0</formula>
    </cfRule>
  </conditionalFormatting>
  <conditionalFormatting sqref="B9:D9 B13:D13 F13:G13 F9:G9">
    <cfRule type="cellIs" dxfId="50" priority="14" operator="lessThan">
      <formula>0</formula>
    </cfRule>
  </conditionalFormatting>
  <conditionalFormatting sqref="E15">
    <cfRule type="cellIs" dxfId="49" priority="2" operator="greaterThan">
      <formula>0</formula>
    </cfRule>
  </conditionalFormatting>
  <conditionalFormatting sqref="E13 E9">
    <cfRule type="cellIs" dxfId="48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topLeftCell="A10" workbookViewId="0">
      <selection activeCell="F20" sqref="F20"/>
    </sheetView>
  </sheetViews>
  <sheetFormatPr defaultRowHeight="14.4" x14ac:dyDescent="0.3"/>
  <cols>
    <col min="1" max="1" width="51.6640625" style="32" bestFit="1" customWidth="1"/>
    <col min="2" max="6" width="13.88671875" bestFit="1" customWidth="1"/>
    <col min="7" max="8" width="12.6640625" bestFit="1" customWidth="1"/>
  </cols>
  <sheetData>
    <row r="1" spans="1:6" x14ac:dyDescent="0.3">
      <c r="A1" s="73"/>
      <c r="B1" s="96">
        <v>2016</v>
      </c>
      <c r="C1" s="69">
        <v>2017</v>
      </c>
      <c r="D1" s="69">
        <v>2018</v>
      </c>
      <c r="E1" s="69">
        <v>2019</v>
      </c>
      <c r="F1" s="69">
        <v>2020</v>
      </c>
    </row>
    <row r="2" spans="1:6" x14ac:dyDescent="0.3">
      <c r="A2" s="32" t="s">
        <v>211</v>
      </c>
      <c r="B2" s="1">
        <v>0</v>
      </c>
      <c r="C2" s="1">
        <v>0</v>
      </c>
      <c r="D2" s="1">
        <v>0</v>
      </c>
      <c r="E2" s="1">
        <v>0</v>
      </c>
      <c r="F2" s="1">
        <v>0</v>
      </c>
    </row>
    <row r="3" spans="1:6" x14ac:dyDescent="0.3">
      <c r="A3" s="32" t="s">
        <v>212</v>
      </c>
      <c r="B3" s="1">
        <v>507298.54</v>
      </c>
      <c r="C3" s="1">
        <v>2199890.7599999998</v>
      </c>
      <c r="D3" s="1">
        <v>21482669.579999998</v>
      </c>
      <c r="E3" s="1">
        <v>34736419.990000002</v>
      </c>
      <c r="F3" s="1">
        <v>33443412.32</v>
      </c>
    </row>
    <row r="4" spans="1:6" x14ac:dyDescent="0.3">
      <c r="A4" s="32" t="s">
        <v>213</v>
      </c>
      <c r="B4" s="1">
        <v>3098538402.3200002</v>
      </c>
      <c r="C4" s="1">
        <v>3003526715.48</v>
      </c>
      <c r="D4" s="1">
        <v>3196496658.5900002</v>
      </c>
      <c r="E4" s="1">
        <v>3299345323.7600002</v>
      </c>
      <c r="F4" s="1">
        <v>3337903847.29</v>
      </c>
    </row>
    <row r="5" spans="1:6" x14ac:dyDescent="0.3">
      <c r="A5" s="32" t="s">
        <v>227</v>
      </c>
      <c r="B5" s="1">
        <v>35420475.079999998</v>
      </c>
      <c r="C5" s="1">
        <v>56020555.469999999</v>
      </c>
      <c r="D5" s="1">
        <v>54003163.68</v>
      </c>
      <c r="E5" s="1">
        <v>44189997.5</v>
      </c>
      <c r="F5" s="1">
        <v>46967388.200000003</v>
      </c>
    </row>
    <row r="6" spans="1:6" x14ac:dyDescent="0.3">
      <c r="A6" s="32" t="s">
        <v>228</v>
      </c>
      <c r="B6" s="1">
        <v>0</v>
      </c>
      <c r="C6" s="1">
        <v>0</v>
      </c>
      <c r="D6" s="1">
        <v>0</v>
      </c>
      <c r="E6" s="1">
        <v>0</v>
      </c>
      <c r="F6" s="1">
        <v>0</v>
      </c>
    </row>
    <row r="7" spans="1:6" x14ac:dyDescent="0.3">
      <c r="A7" s="32" t="s">
        <v>229</v>
      </c>
      <c r="B7" s="1">
        <v>0</v>
      </c>
      <c r="C7" s="1">
        <v>0</v>
      </c>
      <c r="D7" s="1">
        <v>0</v>
      </c>
      <c r="E7" s="1">
        <v>0</v>
      </c>
      <c r="F7" s="1">
        <v>0</v>
      </c>
    </row>
    <row r="8" spans="1:6" x14ac:dyDescent="0.3">
      <c r="A8" s="32" t="s">
        <v>230</v>
      </c>
      <c r="B8" s="1">
        <v>0</v>
      </c>
      <c r="C8" s="1">
        <v>15969.8</v>
      </c>
      <c r="D8" s="1">
        <v>44263.65</v>
      </c>
      <c r="E8" s="1">
        <v>147685.70000000001</v>
      </c>
      <c r="F8" s="1">
        <v>115884.38</v>
      </c>
    </row>
    <row r="9" spans="1:6" x14ac:dyDescent="0.3">
      <c r="A9" s="32" t="s">
        <v>214</v>
      </c>
      <c r="B9" s="1">
        <v>3686831853.8699999</v>
      </c>
      <c r="C9" s="1">
        <v>3451824521.6199999</v>
      </c>
      <c r="D9" s="1">
        <v>3863362648.77</v>
      </c>
      <c r="E9" s="1">
        <v>4248302469.8600001</v>
      </c>
      <c r="F9" s="1">
        <v>3426785918.6900001</v>
      </c>
    </row>
    <row r="10" spans="1:6" x14ac:dyDescent="0.3">
      <c r="A10" s="99" t="s">
        <v>358</v>
      </c>
      <c r="B10" s="1">
        <v>1078499078.9400001</v>
      </c>
      <c r="C10" s="1">
        <v>811845308.60000002</v>
      </c>
      <c r="D10" s="1">
        <v>1284388140.3599999</v>
      </c>
      <c r="E10" s="1">
        <v>1363610966.3</v>
      </c>
      <c r="F10" s="1">
        <v>680562603.22000003</v>
      </c>
    </row>
    <row r="11" spans="1:6" x14ac:dyDescent="0.3">
      <c r="A11" s="99" t="s">
        <v>362</v>
      </c>
      <c r="B11" s="1">
        <v>1162968819.3</v>
      </c>
      <c r="C11" s="1">
        <v>1284002986.53</v>
      </c>
      <c r="D11" s="1">
        <v>1394078142.9300001</v>
      </c>
      <c r="E11" s="1">
        <v>1615034026.79</v>
      </c>
      <c r="F11" s="1">
        <v>1632666610.79</v>
      </c>
    </row>
    <row r="12" spans="1:6" x14ac:dyDescent="0.3">
      <c r="A12" s="32" t="s">
        <v>231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</row>
    <row r="13" spans="1:6" x14ac:dyDescent="0.3">
      <c r="A13" s="32" t="s">
        <v>215</v>
      </c>
      <c r="B13" s="1">
        <v>369672384.98000002</v>
      </c>
      <c r="C13" s="1">
        <v>382050436.68000001</v>
      </c>
      <c r="D13" s="1">
        <v>455053153.58999997</v>
      </c>
      <c r="E13" s="1">
        <v>300234220.47000003</v>
      </c>
      <c r="F13" s="1">
        <v>292906658.89999998</v>
      </c>
    </row>
    <row r="14" spans="1:6" x14ac:dyDescent="0.3">
      <c r="A14" s="32" t="s">
        <v>216</v>
      </c>
      <c r="B14" s="1">
        <v>201872.35</v>
      </c>
      <c r="C14" s="1">
        <v>6659.39</v>
      </c>
      <c r="D14" s="1">
        <v>19709.12</v>
      </c>
      <c r="E14" s="1">
        <v>48713.91</v>
      </c>
      <c r="F14" s="1">
        <v>24046.25</v>
      </c>
    </row>
    <row r="15" spans="1:6" x14ac:dyDescent="0.3">
      <c r="A15" s="10" t="s">
        <v>217</v>
      </c>
      <c r="B15" s="11">
        <f t="shared" ref="B15:C15" si="0">SUM(B2:B9)+SUM(B12:B14)</f>
        <v>7191172287.1399994</v>
      </c>
      <c r="C15" s="11">
        <f t="shared" si="0"/>
        <v>6895644749.1999998</v>
      </c>
      <c r="D15" s="11">
        <f>SUM(D2:D9)+SUM(D12:D14)</f>
        <v>7590462266.9800005</v>
      </c>
      <c r="E15" s="11">
        <f>SUM(E2:E9)+SUM(E12:E14)</f>
        <v>7927004831.1899996</v>
      </c>
      <c r="F15" s="11">
        <f>SUM(F2:F9)+SUM(F12:F14)</f>
        <v>7138147156.0299997</v>
      </c>
    </row>
    <row r="16" spans="1:6" x14ac:dyDescent="0.3">
      <c r="A16" s="32" t="s">
        <v>218</v>
      </c>
      <c r="B16" s="1">
        <v>3841166711.4099998</v>
      </c>
      <c r="C16" s="1">
        <v>1354601242.95</v>
      </c>
      <c r="D16" s="1">
        <v>1354601242.95</v>
      </c>
      <c r="E16" s="1">
        <v>1344876587.8299999</v>
      </c>
      <c r="F16" s="1">
        <v>1335728045.8299999</v>
      </c>
    </row>
    <row r="17" spans="1:8" x14ac:dyDescent="0.3">
      <c r="A17" s="32" t="s">
        <v>219</v>
      </c>
      <c r="B17" s="1">
        <v>-1647028543.95</v>
      </c>
      <c r="C17" s="1">
        <v>327770007.94999999</v>
      </c>
      <c r="D17" s="1">
        <v>787980398.63999999</v>
      </c>
      <c r="E17" s="1">
        <v>1069578858.1</v>
      </c>
      <c r="F17" s="1">
        <v>1171616324.1099999</v>
      </c>
    </row>
    <row r="18" spans="1:8" x14ac:dyDescent="0.3">
      <c r="A18" s="32" t="s">
        <v>220</v>
      </c>
      <c r="B18" s="1">
        <v>-491491644.27999997</v>
      </c>
      <c r="C18" s="1">
        <v>-57563832.399999999</v>
      </c>
      <c r="D18" s="1">
        <v>133443744.34</v>
      </c>
      <c r="E18" s="1">
        <v>114025449.01000001</v>
      </c>
      <c r="F18" s="1">
        <v>-97125856.530000001</v>
      </c>
    </row>
    <row r="19" spans="1:8" x14ac:dyDescent="0.3">
      <c r="A19" s="32" t="s">
        <v>221</v>
      </c>
      <c r="B19" s="1">
        <v>383174597.38999999</v>
      </c>
      <c r="C19" s="1">
        <v>344497717.51999998</v>
      </c>
      <c r="D19" s="1">
        <v>43551257.869999997</v>
      </c>
      <c r="E19" s="1">
        <v>96881620.010000005</v>
      </c>
      <c r="F19" s="1">
        <v>161523337.27000001</v>
      </c>
    </row>
    <row r="20" spans="1:8" x14ac:dyDescent="0.3">
      <c r="A20" s="32" t="s">
        <v>208</v>
      </c>
      <c r="B20" s="1">
        <v>1556675698.1800001</v>
      </c>
      <c r="C20" s="1">
        <v>1496936745.79</v>
      </c>
      <c r="D20" s="1">
        <v>1810571883.79</v>
      </c>
      <c r="E20" s="1">
        <v>1805864091.8299999</v>
      </c>
      <c r="F20" s="1">
        <v>1509548664.1900001</v>
      </c>
    </row>
    <row r="21" spans="1:8" x14ac:dyDescent="0.3">
      <c r="A21" s="32" t="s">
        <v>222</v>
      </c>
      <c r="B21" s="1">
        <v>196344777.40000001</v>
      </c>
      <c r="C21" s="1">
        <v>231400317.65000001</v>
      </c>
      <c r="D21" s="1">
        <v>224201280.90000001</v>
      </c>
      <c r="E21" s="1">
        <v>255523897.83000001</v>
      </c>
      <c r="F21" s="1">
        <v>328307032.56999999</v>
      </c>
    </row>
    <row r="22" spans="1:8" x14ac:dyDescent="0.3">
      <c r="A22" s="32" t="s">
        <v>223</v>
      </c>
      <c r="B22" s="1">
        <v>2443639637.0100002</v>
      </c>
      <c r="C22" s="1">
        <v>2347051852.4699998</v>
      </c>
      <c r="D22" s="1">
        <v>2380931049.6999998</v>
      </c>
      <c r="E22" s="1">
        <v>2421937572.0900002</v>
      </c>
      <c r="F22" s="1">
        <v>1955128762.6900001</v>
      </c>
    </row>
    <row r="23" spans="1:8" x14ac:dyDescent="0.3">
      <c r="A23" s="99" t="s">
        <v>359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</row>
    <row r="24" spans="1:8" x14ac:dyDescent="0.3">
      <c r="A24" s="99" t="s">
        <v>360</v>
      </c>
      <c r="B24" s="1">
        <v>2324969110.3299999</v>
      </c>
      <c r="C24" s="1">
        <v>2172266502.5700002</v>
      </c>
      <c r="D24" s="1">
        <v>2235615699.3400002</v>
      </c>
      <c r="E24" s="1">
        <v>2328616759.1599998</v>
      </c>
      <c r="F24" s="1">
        <v>1801438637.3599999</v>
      </c>
    </row>
    <row r="25" spans="1:8" x14ac:dyDescent="0.3">
      <c r="A25" s="32" t="s">
        <v>224</v>
      </c>
      <c r="B25" s="1">
        <v>352366260.00999999</v>
      </c>
      <c r="C25" s="1">
        <v>329039203.62</v>
      </c>
      <c r="D25" s="1">
        <v>287825549.35000002</v>
      </c>
      <c r="E25" s="1">
        <v>241824073.78</v>
      </c>
      <c r="F25" s="1">
        <v>246324735.69</v>
      </c>
      <c r="G25" s="1"/>
      <c r="H25" s="1"/>
    </row>
    <row r="26" spans="1:8" x14ac:dyDescent="0.3">
      <c r="A26" s="32" t="s">
        <v>225</v>
      </c>
      <c r="B26" s="1">
        <v>556324793.97000003</v>
      </c>
      <c r="C26" s="1">
        <v>521911493.64999998</v>
      </c>
      <c r="D26" s="1">
        <v>567355859.44000006</v>
      </c>
      <c r="E26" s="1">
        <v>576492680.71000004</v>
      </c>
      <c r="F26" s="1">
        <v>527096110.20999998</v>
      </c>
    </row>
    <row r="27" spans="1:8" x14ac:dyDescent="0.3">
      <c r="A27" s="72" t="s">
        <v>226</v>
      </c>
      <c r="B27" s="3">
        <f t="shared" ref="B27:C27" si="1">SUM(B16:B26)-B23-B24</f>
        <v>7191172287.1399994</v>
      </c>
      <c r="C27" s="3">
        <f t="shared" si="1"/>
        <v>6895644749.2000008</v>
      </c>
      <c r="D27" s="3">
        <f>SUM(D16:D26)-D23-D24</f>
        <v>7590462266.9799995</v>
      </c>
      <c r="E27" s="3">
        <f>SUM(E16:E26)-E23-E24</f>
        <v>7927004831.1900024</v>
      </c>
      <c r="F27" s="3">
        <f>SUM(F16:F26)-F23-F24</f>
        <v>7138147156.0299978</v>
      </c>
    </row>
    <row r="28" spans="1:8" x14ac:dyDescent="0.3">
      <c r="A28" s="10" t="s">
        <v>265</v>
      </c>
      <c r="B28" s="11">
        <f>B16+B17+B18</f>
        <v>1702646523.1800001</v>
      </c>
      <c r="C28" s="11">
        <f>C16+C17+C18</f>
        <v>1624807418.5</v>
      </c>
      <c r="D28" s="11">
        <f>D16+D17+D18</f>
        <v>2276025385.9300003</v>
      </c>
      <c r="E28" s="11">
        <f>E16+E17+E18</f>
        <v>2528480894.9400001</v>
      </c>
      <c r="F28" s="11">
        <f>F16+F17+F18</f>
        <v>2410218513.4099994</v>
      </c>
    </row>
    <row r="29" spans="1:8" x14ac:dyDescent="0.3">
      <c r="D29" s="6">
        <f>D28/D27*100</f>
        <v>29.985332985991608</v>
      </c>
      <c r="E29" s="6">
        <f>E28/E27*100</f>
        <v>31.897052528482238</v>
      </c>
      <c r="F29" s="6">
        <f>F28/F27*100</f>
        <v>33.765323980102465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1"/>
  <sheetViews>
    <sheetView topLeftCell="A211" workbookViewId="0">
      <selection activeCell="H92" sqref="H92:H95"/>
    </sheetView>
  </sheetViews>
  <sheetFormatPr defaultRowHeight="14.4" x14ac:dyDescent="0.3"/>
  <cols>
    <col min="2" max="2" width="83.33203125" bestFit="1" customWidth="1"/>
    <col min="3" max="3" width="11.88671875" customWidth="1"/>
  </cols>
  <sheetData>
    <row r="1" spans="1:8" x14ac:dyDescent="0.3">
      <c r="A1" s="118" t="s">
        <v>209</v>
      </c>
      <c r="B1" s="118"/>
      <c r="C1" s="2" t="s">
        <v>210</v>
      </c>
      <c r="D1" s="97">
        <v>2016</v>
      </c>
      <c r="E1" s="97">
        <v>2017</v>
      </c>
      <c r="F1" s="97">
        <v>2018</v>
      </c>
      <c r="G1" s="97">
        <v>2019</v>
      </c>
      <c r="H1" s="97">
        <v>2020</v>
      </c>
    </row>
    <row r="2" spans="1:8" x14ac:dyDescent="0.3">
      <c r="A2" t="s">
        <v>76</v>
      </c>
    </row>
    <row r="3" spans="1:8" x14ac:dyDescent="0.3">
      <c r="A3" s="8" t="s">
        <v>77</v>
      </c>
      <c r="B3" s="8" t="s">
        <v>78</v>
      </c>
      <c r="C3" s="9">
        <v>48</v>
      </c>
      <c r="D3" s="7">
        <v>4.92</v>
      </c>
      <c r="E3" s="7">
        <v>5.49</v>
      </c>
      <c r="F3" s="7">
        <v>5.0199999999999996</v>
      </c>
      <c r="G3" s="7">
        <v>7.16</v>
      </c>
      <c r="H3" s="7">
        <v>6.58</v>
      </c>
    </row>
    <row r="4" spans="1:8" x14ac:dyDescent="0.3">
      <c r="A4" t="s">
        <v>79</v>
      </c>
      <c r="D4" s="7"/>
      <c r="E4" s="7"/>
      <c r="F4" s="7"/>
      <c r="G4" s="7"/>
      <c r="H4" s="7"/>
    </row>
    <row r="5" spans="1:8" x14ac:dyDescent="0.3">
      <c r="A5" t="s">
        <v>80</v>
      </c>
      <c r="B5" t="s">
        <v>81</v>
      </c>
      <c r="D5" s="7">
        <v>110.37</v>
      </c>
      <c r="E5" s="7">
        <v>106.39</v>
      </c>
      <c r="F5" s="7">
        <v>104.2</v>
      </c>
      <c r="G5" s="7">
        <v>103.83</v>
      </c>
      <c r="H5" s="7">
        <v>98.05</v>
      </c>
    </row>
    <row r="6" spans="1:8" x14ac:dyDescent="0.3">
      <c r="A6" t="s">
        <v>82</v>
      </c>
      <c r="B6" t="s">
        <v>83</v>
      </c>
      <c r="D6" s="7">
        <v>101.83</v>
      </c>
      <c r="E6" s="7">
        <v>97.59</v>
      </c>
      <c r="F6" s="7">
        <v>98.11</v>
      </c>
      <c r="G6" s="7">
        <v>95.98</v>
      </c>
      <c r="H6" s="7">
        <v>95.07</v>
      </c>
    </row>
    <row r="7" spans="1:8" x14ac:dyDescent="0.3">
      <c r="A7" t="s">
        <v>84</v>
      </c>
      <c r="B7" t="s">
        <v>85</v>
      </c>
      <c r="D7" s="7">
        <v>98.7</v>
      </c>
      <c r="E7" s="7">
        <v>95.27</v>
      </c>
      <c r="F7" s="7">
        <v>91.73</v>
      </c>
      <c r="G7" s="7">
        <v>90.35</v>
      </c>
      <c r="H7" s="7">
        <v>83.53</v>
      </c>
    </row>
    <row r="8" spans="1:8" x14ac:dyDescent="0.3">
      <c r="A8" t="s">
        <v>86</v>
      </c>
      <c r="B8" t="s">
        <v>87</v>
      </c>
      <c r="D8" s="7">
        <v>91.07</v>
      </c>
      <c r="E8" s="7">
        <v>87.39</v>
      </c>
      <c r="F8" s="7">
        <v>86.38</v>
      </c>
      <c r="G8" s="7">
        <v>83.52</v>
      </c>
      <c r="H8" s="7">
        <v>80.989999999999995</v>
      </c>
    </row>
    <row r="9" spans="1:8" x14ac:dyDescent="0.3">
      <c r="A9" t="s">
        <v>88</v>
      </c>
      <c r="B9" t="s">
        <v>89</v>
      </c>
      <c r="D9" s="7">
        <v>97.07</v>
      </c>
      <c r="E9" s="7">
        <v>105.47</v>
      </c>
      <c r="F9" s="7">
        <v>50.63</v>
      </c>
      <c r="G9" s="7">
        <v>52.22</v>
      </c>
      <c r="H9" s="7">
        <v>64.099999999999994</v>
      </c>
    </row>
    <row r="10" spans="1:8" x14ac:dyDescent="0.3">
      <c r="A10" t="s">
        <v>90</v>
      </c>
      <c r="B10" t="s">
        <v>91</v>
      </c>
      <c r="D10" s="7">
        <v>65.67</v>
      </c>
      <c r="E10" s="7">
        <v>61.13</v>
      </c>
      <c r="F10" s="7">
        <v>57.85</v>
      </c>
      <c r="G10" s="7">
        <v>57.53</v>
      </c>
      <c r="H10" s="7">
        <v>66.94</v>
      </c>
    </row>
    <row r="11" spans="1:8" x14ac:dyDescent="0.3">
      <c r="A11" t="s">
        <v>92</v>
      </c>
      <c r="B11" t="s">
        <v>93</v>
      </c>
      <c r="D11" s="7">
        <v>60.63</v>
      </c>
      <c r="E11" s="7">
        <v>96.01</v>
      </c>
      <c r="F11" s="7">
        <v>43.28</v>
      </c>
      <c r="G11" s="7">
        <v>46.03</v>
      </c>
      <c r="H11" s="7">
        <v>55.92</v>
      </c>
    </row>
    <row r="12" spans="1:8" x14ac:dyDescent="0.3">
      <c r="A12" s="8" t="s">
        <v>94</v>
      </c>
      <c r="B12" s="8" t="s">
        <v>95</v>
      </c>
      <c r="C12" s="9">
        <v>22</v>
      </c>
      <c r="D12" s="7">
        <v>59.63</v>
      </c>
      <c r="E12" s="7">
        <v>55.64</v>
      </c>
      <c r="F12" s="7">
        <v>49.46</v>
      </c>
      <c r="G12" s="7">
        <v>50.71</v>
      </c>
      <c r="H12" s="7">
        <v>58.4</v>
      </c>
    </row>
    <row r="13" spans="1:8" x14ac:dyDescent="0.3">
      <c r="A13" t="s">
        <v>96</v>
      </c>
      <c r="D13" s="7"/>
      <c r="E13" s="7"/>
      <c r="F13" s="7"/>
      <c r="G13" s="7"/>
      <c r="H13" s="7"/>
    </row>
    <row r="14" spans="1:8" x14ac:dyDescent="0.3">
      <c r="A14" t="s">
        <v>97</v>
      </c>
      <c r="B14" t="s">
        <v>98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</row>
    <row r="15" spans="1:8" x14ac:dyDescent="0.3">
      <c r="A15" s="8" t="s">
        <v>99</v>
      </c>
      <c r="B15" s="8" t="s">
        <v>100</v>
      </c>
      <c r="C15" s="9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</row>
    <row r="16" spans="1:8" x14ac:dyDescent="0.3">
      <c r="A16" t="s">
        <v>101</v>
      </c>
      <c r="D16" s="7"/>
      <c r="E16" s="7"/>
      <c r="F16" s="7"/>
      <c r="G16" s="7"/>
      <c r="H16" s="7"/>
    </row>
    <row r="17" spans="1:8" x14ac:dyDescent="0.3">
      <c r="A17" t="s">
        <v>102</v>
      </c>
      <c r="B17" t="s">
        <v>103</v>
      </c>
      <c r="D17" s="7">
        <v>2.91</v>
      </c>
      <c r="E17" s="7">
        <v>2.72</v>
      </c>
      <c r="F17" s="7">
        <v>2.75</v>
      </c>
      <c r="G17" s="7">
        <v>2.57</v>
      </c>
      <c r="H17" s="7">
        <v>2.72</v>
      </c>
    </row>
    <row r="18" spans="1:8" x14ac:dyDescent="0.3">
      <c r="A18" t="s">
        <v>104</v>
      </c>
      <c r="B18" t="s">
        <v>105</v>
      </c>
      <c r="D18" s="7">
        <v>17.03</v>
      </c>
      <c r="E18" s="7">
        <v>17.850000000000001</v>
      </c>
      <c r="F18" s="7">
        <v>15.65</v>
      </c>
      <c r="G18" s="7">
        <v>11.42</v>
      </c>
      <c r="H18" s="7">
        <v>20.7</v>
      </c>
    </row>
    <row r="19" spans="1:8" x14ac:dyDescent="0.3">
      <c r="A19" t="s">
        <v>106</v>
      </c>
      <c r="B19" t="s">
        <v>107</v>
      </c>
      <c r="D19" s="7">
        <v>5.13</v>
      </c>
      <c r="E19" s="7">
        <v>6.65</v>
      </c>
      <c r="F19" s="7">
        <v>4.46</v>
      </c>
      <c r="G19" s="7">
        <v>1.59</v>
      </c>
      <c r="H19" s="7">
        <v>3.89</v>
      </c>
    </row>
    <row r="20" spans="1:8" x14ac:dyDescent="0.3">
      <c r="A20" t="s">
        <v>108</v>
      </c>
      <c r="B20" t="s">
        <v>109</v>
      </c>
      <c r="D20" s="7">
        <v>65.430000000000007</v>
      </c>
      <c r="E20" s="7">
        <v>64.87</v>
      </c>
      <c r="F20" s="7">
        <v>64.959999999999994</v>
      </c>
      <c r="G20" s="7">
        <v>62.88</v>
      </c>
      <c r="H20" s="7">
        <v>63.56</v>
      </c>
    </row>
    <row r="21" spans="1:8" x14ac:dyDescent="0.3">
      <c r="A21" t="s">
        <v>110</v>
      </c>
      <c r="D21" s="7"/>
      <c r="E21" s="7"/>
      <c r="F21" s="7"/>
      <c r="G21" s="7"/>
      <c r="H21" s="7"/>
    </row>
    <row r="22" spans="1:8" x14ac:dyDescent="0.3">
      <c r="A22" t="s">
        <v>111</v>
      </c>
      <c r="B22" t="s">
        <v>112</v>
      </c>
      <c r="D22" s="7">
        <v>8.51</v>
      </c>
      <c r="E22" s="7">
        <v>7.11</v>
      </c>
      <c r="F22" s="7">
        <v>7.14</v>
      </c>
      <c r="G22" s="7">
        <v>7.22</v>
      </c>
      <c r="H22" s="7">
        <v>4.12</v>
      </c>
    </row>
    <row r="23" spans="1:8" x14ac:dyDescent="0.3">
      <c r="A23" t="s">
        <v>113</v>
      </c>
      <c r="D23" s="7"/>
      <c r="E23" s="7"/>
      <c r="F23" s="7"/>
      <c r="G23" s="7"/>
      <c r="H23" s="7"/>
    </row>
    <row r="24" spans="1:8" x14ac:dyDescent="0.3">
      <c r="A24" t="s">
        <v>114</v>
      </c>
      <c r="B24" t="s">
        <v>115</v>
      </c>
      <c r="D24" s="7">
        <v>1.0900000000000001</v>
      </c>
      <c r="E24" s="7">
        <v>1.4</v>
      </c>
      <c r="F24" s="7">
        <v>1.1000000000000001</v>
      </c>
      <c r="G24" s="7">
        <v>1.0900000000000001</v>
      </c>
      <c r="H24" s="7">
        <v>1.04</v>
      </c>
    </row>
    <row r="25" spans="1:8" x14ac:dyDescent="0.3">
      <c r="A25" t="s">
        <v>116</v>
      </c>
      <c r="B25" t="s">
        <v>117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</row>
    <row r="26" spans="1:8" x14ac:dyDescent="0.3">
      <c r="A26" t="s">
        <v>118</v>
      </c>
      <c r="B26" t="s">
        <v>119</v>
      </c>
      <c r="D26" s="7">
        <v>0.15</v>
      </c>
      <c r="E26" s="7">
        <v>0.82</v>
      </c>
      <c r="F26" s="7">
        <v>0.6</v>
      </c>
      <c r="G26" s="7">
        <v>0.23</v>
      </c>
      <c r="H26" s="7">
        <v>0.12</v>
      </c>
    </row>
    <row r="27" spans="1:8" x14ac:dyDescent="0.3">
      <c r="A27" t="s">
        <v>120</v>
      </c>
      <c r="D27" s="7"/>
      <c r="E27" s="7"/>
      <c r="F27" s="7"/>
      <c r="G27" s="7"/>
      <c r="H27" s="7"/>
    </row>
    <row r="28" spans="1:8" x14ac:dyDescent="0.3">
      <c r="A28" t="s">
        <v>121</v>
      </c>
      <c r="B28" t="s">
        <v>122</v>
      </c>
      <c r="D28" s="7">
        <v>14.87</v>
      </c>
      <c r="E28" s="7">
        <v>11.95</v>
      </c>
      <c r="F28" s="7">
        <v>13.14</v>
      </c>
      <c r="G28" s="7">
        <v>11.09</v>
      </c>
      <c r="H28" s="7">
        <v>14.07</v>
      </c>
    </row>
    <row r="29" spans="1:8" x14ac:dyDescent="0.3">
      <c r="A29" t="s">
        <v>123</v>
      </c>
      <c r="B29" t="s">
        <v>124</v>
      </c>
      <c r="D29" s="7">
        <v>33.751990666427815</v>
      </c>
      <c r="E29" s="7">
        <v>33.840000000000003</v>
      </c>
      <c r="F29" s="7">
        <v>54.23</v>
      </c>
      <c r="G29" s="7">
        <v>36.14</v>
      </c>
      <c r="H29" s="7">
        <v>98.66</v>
      </c>
    </row>
    <row r="30" spans="1:8" x14ac:dyDescent="0.3">
      <c r="A30" t="s">
        <v>125</v>
      </c>
      <c r="B30" t="s">
        <v>126</v>
      </c>
      <c r="D30" s="7">
        <v>296.1100874844775</v>
      </c>
      <c r="E30" s="7">
        <v>296.92</v>
      </c>
      <c r="F30" s="7">
        <v>311.58999999999997</v>
      </c>
      <c r="G30" s="7">
        <v>280.27999999999997</v>
      </c>
      <c r="H30" s="7">
        <v>322.27</v>
      </c>
    </row>
    <row r="31" spans="1:8" x14ac:dyDescent="0.3">
      <c r="A31" t="s">
        <v>127</v>
      </c>
      <c r="B31" t="s">
        <v>128</v>
      </c>
      <c r="D31" s="7">
        <v>329.86207815090529</v>
      </c>
      <c r="E31" s="7">
        <v>330.77</v>
      </c>
      <c r="F31" s="7">
        <v>365.82</v>
      </c>
      <c r="G31" s="7">
        <v>316.43</v>
      </c>
      <c r="H31" s="7">
        <v>420.93</v>
      </c>
    </row>
    <row r="32" spans="1:8" x14ac:dyDescent="0.3">
      <c r="A32" t="s">
        <v>129</v>
      </c>
      <c r="B32" t="s">
        <v>130</v>
      </c>
      <c r="D32" s="7">
        <v>55.15</v>
      </c>
      <c r="E32" s="7">
        <v>53.82</v>
      </c>
      <c r="F32" s="7">
        <v>53.66</v>
      </c>
      <c r="G32" s="7">
        <v>62.66</v>
      </c>
      <c r="H32" s="7">
        <v>29.37</v>
      </c>
    </row>
    <row r="33" spans="1:8" x14ac:dyDescent="0.3">
      <c r="A33" t="s">
        <v>131</v>
      </c>
      <c r="B33" t="s">
        <v>132</v>
      </c>
      <c r="D33" s="7">
        <v>-0.04</v>
      </c>
      <c r="E33" s="7">
        <v>-0.04</v>
      </c>
      <c r="F33" s="7">
        <v>0</v>
      </c>
      <c r="G33" s="7">
        <v>0</v>
      </c>
      <c r="H33" s="7">
        <v>0</v>
      </c>
    </row>
    <row r="34" spans="1:8" x14ac:dyDescent="0.3">
      <c r="A34" t="s">
        <v>133</v>
      </c>
      <c r="B34" t="s">
        <v>134</v>
      </c>
      <c r="D34" s="7">
        <v>2.4500000000000002</v>
      </c>
      <c r="E34" s="7">
        <v>2.57</v>
      </c>
      <c r="F34" s="7">
        <v>6.78</v>
      </c>
      <c r="G34" s="7">
        <v>24.87</v>
      </c>
      <c r="H34" s="7">
        <v>19.28</v>
      </c>
    </row>
    <row r="35" spans="1:8" x14ac:dyDescent="0.3">
      <c r="A35" t="s">
        <v>135</v>
      </c>
      <c r="D35" s="7"/>
      <c r="E35" s="7"/>
      <c r="F35" s="7"/>
      <c r="G35" s="7"/>
      <c r="H35" s="7"/>
    </row>
    <row r="36" spans="1:8" x14ac:dyDescent="0.3">
      <c r="A36" t="s">
        <v>136</v>
      </c>
      <c r="B36" t="s">
        <v>137</v>
      </c>
      <c r="D36" s="7">
        <v>42.08</v>
      </c>
      <c r="E36" s="7">
        <v>53.86</v>
      </c>
      <c r="F36" s="7">
        <v>50.83</v>
      </c>
      <c r="G36" s="7">
        <v>56.82</v>
      </c>
      <c r="H36" s="7">
        <v>60.08</v>
      </c>
    </row>
    <row r="37" spans="1:8" x14ac:dyDescent="0.3">
      <c r="A37" t="s">
        <v>138</v>
      </c>
      <c r="B37" t="s">
        <v>139</v>
      </c>
      <c r="D37" s="7">
        <v>47.99</v>
      </c>
      <c r="E37" s="7">
        <v>34.659999999999997</v>
      </c>
      <c r="F37" s="7">
        <v>33.71</v>
      </c>
      <c r="G37" s="7">
        <v>39.94</v>
      </c>
      <c r="H37" s="7">
        <v>40.380000000000003</v>
      </c>
    </row>
    <row r="38" spans="1:8" x14ac:dyDescent="0.3">
      <c r="A38" t="s">
        <v>140</v>
      </c>
      <c r="B38" t="s">
        <v>141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</row>
    <row r="39" spans="1:8" x14ac:dyDescent="0.3">
      <c r="A39" t="s">
        <v>142</v>
      </c>
      <c r="B39" t="s">
        <v>143</v>
      </c>
      <c r="D39" s="7">
        <v>45.89</v>
      </c>
      <c r="E39" s="7">
        <v>44.9</v>
      </c>
      <c r="F39" s="7">
        <v>46.17</v>
      </c>
      <c r="G39" s="7">
        <v>34.07</v>
      </c>
      <c r="H39" s="7">
        <v>33.76</v>
      </c>
    </row>
    <row r="40" spans="1:8" x14ac:dyDescent="0.3">
      <c r="A40" t="s">
        <v>144</v>
      </c>
      <c r="B40" t="s">
        <v>145</v>
      </c>
      <c r="D40" s="7">
        <v>28.26</v>
      </c>
      <c r="E40" s="7">
        <v>21.05</v>
      </c>
      <c r="F40" s="7">
        <v>22.73</v>
      </c>
      <c r="G40" s="7">
        <v>17.510000000000002</v>
      </c>
      <c r="H40" s="7">
        <v>22.38</v>
      </c>
    </row>
    <row r="41" spans="1:8" x14ac:dyDescent="0.3">
      <c r="A41" t="s">
        <v>146</v>
      </c>
      <c r="B41" t="s">
        <v>147</v>
      </c>
      <c r="D41" s="7">
        <v>50</v>
      </c>
      <c r="E41" s="7">
        <v>33.33</v>
      </c>
      <c r="F41" s="7">
        <v>0</v>
      </c>
      <c r="G41" s="7">
        <v>50.48</v>
      </c>
      <c r="H41" s="7">
        <v>0</v>
      </c>
    </row>
    <row r="42" spans="1:8" x14ac:dyDescent="0.3">
      <c r="A42" t="s">
        <v>148</v>
      </c>
      <c r="D42" s="7"/>
      <c r="E42" s="7"/>
      <c r="F42" s="7"/>
      <c r="G42" s="7"/>
      <c r="H42" s="7"/>
    </row>
    <row r="43" spans="1:8" x14ac:dyDescent="0.3">
      <c r="A43" t="s">
        <v>149</v>
      </c>
      <c r="B43" t="s">
        <v>150</v>
      </c>
      <c r="D43" s="7">
        <v>66.28</v>
      </c>
      <c r="E43" s="7">
        <v>65.91</v>
      </c>
      <c r="F43" s="7">
        <v>69.16</v>
      </c>
      <c r="G43" s="7">
        <v>64.930000000000007</v>
      </c>
      <c r="H43" s="7">
        <v>46.91</v>
      </c>
    </row>
    <row r="44" spans="1:8" x14ac:dyDescent="0.3">
      <c r="A44" t="s">
        <v>151</v>
      </c>
      <c r="B44" t="s">
        <v>152</v>
      </c>
      <c r="D44" s="7">
        <v>84.04</v>
      </c>
      <c r="E44" s="7">
        <v>55.13</v>
      </c>
      <c r="F44" s="7">
        <v>53.46</v>
      </c>
      <c r="G44" s="7">
        <v>50.17</v>
      </c>
      <c r="H44" s="7">
        <v>52.82</v>
      </c>
    </row>
    <row r="45" spans="1:8" x14ac:dyDescent="0.3">
      <c r="A45" t="s">
        <v>153</v>
      </c>
      <c r="B45" t="s">
        <v>154</v>
      </c>
      <c r="D45" s="7">
        <v>80.349999999999994</v>
      </c>
      <c r="E45" s="7">
        <v>78.73</v>
      </c>
      <c r="F45" s="7">
        <v>79.03</v>
      </c>
      <c r="G45" s="7">
        <v>75.36</v>
      </c>
      <c r="H45" s="7">
        <v>82.35</v>
      </c>
    </row>
    <row r="46" spans="1:8" x14ac:dyDescent="0.3">
      <c r="A46" t="s">
        <v>155</v>
      </c>
      <c r="B46" t="s">
        <v>156</v>
      </c>
      <c r="D46" s="7">
        <v>28.6</v>
      </c>
      <c r="E46" s="7">
        <v>21.31</v>
      </c>
      <c r="F46" s="7">
        <v>25.2</v>
      </c>
      <c r="G46" s="7">
        <v>29.19</v>
      </c>
      <c r="H46" s="7">
        <v>42.22</v>
      </c>
    </row>
    <row r="47" spans="1:8" x14ac:dyDescent="0.3">
      <c r="A47" t="s">
        <v>157</v>
      </c>
      <c r="B47" t="s">
        <v>158</v>
      </c>
      <c r="D47" s="7">
        <v>27.68</v>
      </c>
      <c r="E47" s="7">
        <v>20.420000000000002</v>
      </c>
      <c r="F47" s="7">
        <v>16.510000000000002</v>
      </c>
      <c r="G47" s="7">
        <v>9.69</v>
      </c>
      <c r="H47" s="7">
        <v>15.65</v>
      </c>
    </row>
    <row r="48" spans="1:8" x14ac:dyDescent="0.3">
      <c r="A48" t="s">
        <v>159</v>
      </c>
      <c r="D48" s="7"/>
      <c r="E48" s="7"/>
      <c r="F48" s="7"/>
      <c r="G48" s="7"/>
      <c r="H48" s="7"/>
    </row>
    <row r="49" spans="1:8" x14ac:dyDescent="0.3">
      <c r="A49" t="s">
        <v>160</v>
      </c>
      <c r="B49" t="s">
        <v>161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</row>
    <row r="50" spans="1:8" x14ac:dyDescent="0.3">
      <c r="A50" t="s">
        <v>162</v>
      </c>
      <c r="B50" t="s">
        <v>163</v>
      </c>
      <c r="D50" s="7">
        <v>4.53</v>
      </c>
      <c r="E50" s="7">
        <v>4.93</v>
      </c>
      <c r="F50" s="7">
        <v>4.5</v>
      </c>
      <c r="G50" s="7">
        <v>10.45</v>
      </c>
      <c r="H50" s="7">
        <v>10.210000000000001</v>
      </c>
    </row>
    <row r="51" spans="1:8" x14ac:dyDescent="0.3">
      <c r="A51" s="8" t="s">
        <v>164</v>
      </c>
      <c r="B51" s="8" t="s">
        <v>165</v>
      </c>
      <c r="C51" s="9">
        <v>16</v>
      </c>
      <c r="D51" s="7">
        <v>1.91</v>
      </c>
      <c r="E51" s="7">
        <v>2.5099999999999998</v>
      </c>
      <c r="F51" s="7">
        <v>2.2799999999999998</v>
      </c>
      <c r="G51" s="7">
        <v>4.6399999999999997</v>
      </c>
      <c r="H51" s="7">
        <v>4.51</v>
      </c>
    </row>
    <row r="52" spans="1:8" x14ac:dyDescent="0.3">
      <c r="A52" t="s">
        <v>166</v>
      </c>
      <c r="B52" t="s">
        <v>167</v>
      </c>
      <c r="D52" s="7">
        <v>792.15</v>
      </c>
      <c r="E52" s="7">
        <v>761.75</v>
      </c>
      <c r="F52" s="7">
        <v>921.35</v>
      </c>
      <c r="G52" s="7">
        <v>927.45</v>
      </c>
      <c r="H52" s="7">
        <v>796.97</v>
      </c>
    </row>
    <row r="53" spans="1:8" x14ac:dyDescent="0.3">
      <c r="A53" t="s">
        <v>168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</row>
    <row r="54" spans="1:8" x14ac:dyDescent="0.3">
      <c r="A54" t="s">
        <v>169</v>
      </c>
      <c r="B54" t="s">
        <v>170</v>
      </c>
      <c r="D54" s="7">
        <v>0</v>
      </c>
      <c r="E54" s="7">
        <v>0</v>
      </c>
      <c r="F54" s="7">
        <v>0</v>
      </c>
      <c r="G54" s="7">
        <v>-7.1790354089017709</v>
      </c>
      <c r="H54" s="7">
        <v>-8.4500631003573119</v>
      </c>
    </row>
    <row r="55" spans="1:8" x14ac:dyDescent="0.3">
      <c r="A55" t="s">
        <v>171</v>
      </c>
      <c r="B55" t="s">
        <v>172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</row>
    <row r="56" spans="1:8" x14ac:dyDescent="0.3">
      <c r="A56" t="s">
        <v>173</v>
      </c>
      <c r="B56" t="s">
        <v>174</v>
      </c>
      <c r="D56" s="7">
        <v>0</v>
      </c>
      <c r="E56" s="7">
        <v>0</v>
      </c>
      <c r="F56" s="7">
        <v>0</v>
      </c>
      <c r="G56" s="7">
        <v>60.112960136303052</v>
      </c>
      <c r="H56" s="7">
        <v>64.665181028630286</v>
      </c>
    </row>
    <row r="57" spans="1:8" x14ac:dyDescent="0.3">
      <c r="A57" t="s">
        <v>175</v>
      </c>
      <c r="B57" t="s">
        <v>176</v>
      </c>
      <c r="D57" s="7">
        <v>0</v>
      </c>
      <c r="E57" s="7">
        <v>0</v>
      </c>
      <c r="F57" s="7">
        <v>0</v>
      </c>
      <c r="G57" s="7">
        <v>47.066075272598717</v>
      </c>
      <c r="H57" s="7">
        <v>43.784882071727026</v>
      </c>
    </row>
    <row r="58" spans="1:8" x14ac:dyDescent="0.3">
      <c r="A58" t="s">
        <v>177</v>
      </c>
      <c r="D58" s="7"/>
      <c r="E58" s="7"/>
      <c r="F58" s="7"/>
      <c r="G58" s="7"/>
      <c r="H58" s="7"/>
    </row>
    <row r="59" spans="1:8" x14ac:dyDescent="0.3">
      <c r="A59" t="s">
        <v>178</v>
      </c>
      <c r="B59" t="s">
        <v>179</v>
      </c>
      <c r="D59" s="7">
        <v>6.35</v>
      </c>
      <c r="E59" s="7">
        <v>31.41</v>
      </c>
      <c r="F59" s="7">
        <v>4.6900000000000004</v>
      </c>
      <c r="G59" s="7">
        <v>7.0131232819834066</v>
      </c>
      <c r="H59" s="7">
        <v>-19.449209914035009</v>
      </c>
    </row>
    <row r="60" spans="1:8" x14ac:dyDescent="0.3">
      <c r="A60" t="s">
        <v>180</v>
      </c>
      <c r="B60" t="s">
        <v>181</v>
      </c>
      <c r="D60" s="7"/>
      <c r="E60" s="7"/>
      <c r="F60" s="7"/>
      <c r="G60" s="7">
        <v>-7.0131232819834066</v>
      </c>
      <c r="H60" s="7">
        <v>19.449209914035009</v>
      </c>
    </row>
    <row r="61" spans="1:8" x14ac:dyDescent="0.3">
      <c r="A61" t="s">
        <v>182</v>
      </c>
      <c r="B61" t="s">
        <v>183</v>
      </c>
      <c r="D61" s="7">
        <v>0</v>
      </c>
      <c r="E61" s="7">
        <v>0</v>
      </c>
      <c r="F61" s="7">
        <v>0</v>
      </c>
      <c r="G61" s="7">
        <v>3.4715429535441751</v>
      </c>
      <c r="H61" s="7">
        <v>4.3501985880798069</v>
      </c>
    </row>
    <row r="62" spans="1:8" x14ac:dyDescent="0.3">
      <c r="A62" s="8" t="s">
        <v>184</v>
      </c>
      <c r="B62" s="8" t="s">
        <v>185</v>
      </c>
      <c r="C62" s="9">
        <v>1.2</v>
      </c>
      <c r="D62" s="7">
        <v>0.16</v>
      </c>
      <c r="E62" s="7">
        <v>0.2</v>
      </c>
      <c r="F62" s="7">
        <v>0.2</v>
      </c>
      <c r="G62" s="7">
        <v>0.21</v>
      </c>
      <c r="H62" s="7">
        <v>0.11</v>
      </c>
    </row>
    <row r="63" spans="1:8" x14ac:dyDescent="0.3">
      <c r="A63" t="s">
        <v>352</v>
      </c>
      <c r="B63" t="s">
        <v>353</v>
      </c>
      <c r="C63" s="7"/>
      <c r="D63" s="7">
        <v>0</v>
      </c>
      <c r="E63" s="7">
        <v>0</v>
      </c>
      <c r="F63" s="7">
        <v>0</v>
      </c>
      <c r="G63" s="7">
        <v>0</v>
      </c>
      <c r="H63" s="7">
        <v>0</v>
      </c>
    </row>
    <row r="64" spans="1:8" x14ac:dyDescent="0.3">
      <c r="A64" t="s">
        <v>186</v>
      </c>
      <c r="D64" s="7"/>
      <c r="E64" s="7"/>
      <c r="F64" s="7"/>
      <c r="G64" s="7"/>
      <c r="H64" s="7"/>
    </row>
    <row r="65" spans="1:8" x14ac:dyDescent="0.3">
      <c r="A65" s="8" t="s">
        <v>187</v>
      </c>
      <c r="B65" s="8" t="s">
        <v>188</v>
      </c>
      <c r="C65" s="9">
        <v>1</v>
      </c>
      <c r="D65" s="7">
        <v>0.09</v>
      </c>
      <c r="E65" s="7">
        <v>0.06</v>
      </c>
      <c r="F65" s="7">
        <v>0.06</v>
      </c>
      <c r="G65" s="7">
        <v>0.03</v>
      </c>
      <c r="H65" s="7">
        <v>0.06</v>
      </c>
    </row>
    <row r="66" spans="1:8" x14ac:dyDescent="0.3">
      <c r="A66" s="8" t="s">
        <v>189</v>
      </c>
      <c r="B66" s="8" t="s">
        <v>190</v>
      </c>
      <c r="C66" s="9"/>
      <c r="D66" s="7">
        <v>0</v>
      </c>
      <c r="E66" s="7">
        <v>0</v>
      </c>
      <c r="F66" s="7">
        <v>0</v>
      </c>
      <c r="G66" s="7">
        <v>0</v>
      </c>
      <c r="H66" s="7">
        <v>0</v>
      </c>
    </row>
    <row r="67" spans="1:8" x14ac:dyDescent="0.3">
      <c r="A67" s="8" t="s">
        <v>191</v>
      </c>
      <c r="B67" s="8" t="s">
        <v>192</v>
      </c>
      <c r="C67" s="9">
        <v>0.6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</row>
    <row r="68" spans="1:8" x14ac:dyDescent="0.3">
      <c r="A68" t="s">
        <v>193</v>
      </c>
      <c r="D68" s="7"/>
      <c r="E68" s="7"/>
      <c r="F68" s="7"/>
      <c r="G68" s="7"/>
      <c r="H68" s="7"/>
    </row>
    <row r="69" spans="1:8" x14ac:dyDescent="0.3">
      <c r="A69" t="s">
        <v>194</v>
      </c>
      <c r="B69" t="s">
        <v>195</v>
      </c>
      <c r="D69" s="7">
        <v>97.62</v>
      </c>
      <c r="E69" s="7">
        <v>81.05</v>
      </c>
      <c r="F69" s="30">
        <v>79.459999999999994</v>
      </c>
      <c r="G69" s="30">
        <v>89.25</v>
      </c>
      <c r="H69" s="30">
        <v>91.18</v>
      </c>
    </row>
    <row r="70" spans="1:8" x14ac:dyDescent="0.3">
      <c r="A70" t="s">
        <v>196</v>
      </c>
      <c r="D70" s="7"/>
      <c r="E70" s="7"/>
      <c r="F70" s="7"/>
      <c r="G70" s="7"/>
      <c r="H70" s="7"/>
    </row>
    <row r="71" spans="1:8" x14ac:dyDescent="0.3">
      <c r="A71" t="s">
        <v>197</v>
      </c>
      <c r="B71" t="s">
        <v>198</v>
      </c>
      <c r="D71" s="7">
        <v>8.6999999999999993</v>
      </c>
      <c r="E71" s="30">
        <v>3.6</v>
      </c>
      <c r="F71" s="7">
        <v>8.2100000000000009</v>
      </c>
      <c r="G71" s="7">
        <v>8.14</v>
      </c>
      <c r="H71" s="7">
        <v>5.68</v>
      </c>
    </row>
    <row r="72" spans="1:8" x14ac:dyDescent="0.3">
      <c r="A72" t="s">
        <v>199</v>
      </c>
      <c r="B72" t="s">
        <v>200</v>
      </c>
      <c r="D72" s="7">
        <v>9.6</v>
      </c>
      <c r="E72" s="30">
        <v>3.87</v>
      </c>
      <c r="F72" s="7">
        <v>8.89</v>
      </c>
      <c r="G72" s="7">
        <v>8.8000000000000007</v>
      </c>
      <c r="H72" s="7">
        <v>6.06</v>
      </c>
    </row>
    <row r="73" spans="1:8" x14ac:dyDescent="0.3">
      <c r="A73" t="s">
        <v>303</v>
      </c>
      <c r="D73" s="7"/>
      <c r="E73" s="7"/>
      <c r="F73" s="7"/>
      <c r="G73" s="7"/>
      <c r="H73" s="7"/>
    </row>
    <row r="74" spans="1:8" x14ac:dyDescent="0.3">
      <c r="B74" t="s">
        <v>201</v>
      </c>
      <c r="D74" s="7">
        <v>70.819999999999993</v>
      </c>
      <c r="E74" s="7">
        <v>67.930000000000007</v>
      </c>
      <c r="F74" s="7">
        <v>61.54</v>
      </c>
      <c r="G74" s="7">
        <v>67.184203291986591</v>
      </c>
      <c r="H74" s="7">
        <v>78.556632610177857</v>
      </c>
    </row>
    <row r="75" spans="1:8" x14ac:dyDescent="0.3">
      <c r="B75" t="s">
        <v>202</v>
      </c>
      <c r="D75" s="7">
        <v>81.77</v>
      </c>
      <c r="E75" s="7">
        <v>83.05</v>
      </c>
      <c r="F75" s="7">
        <v>76.11</v>
      </c>
      <c r="G75" s="7">
        <v>84.721979461249859</v>
      </c>
      <c r="H75" s="7">
        <v>87.44267371070822</v>
      </c>
    </row>
    <row r="76" spans="1:8" x14ac:dyDescent="0.3">
      <c r="B76" t="s">
        <v>203</v>
      </c>
      <c r="D76" s="7">
        <v>19.29</v>
      </c>
      <c r="E76" s="7">
        <v>24</v>
      </c>
      <c r="F76" s="7">
        <v>15.38</v>
      </c>
      <c r="G76" s="7">
        <v>18.169501992778226</v>
      </c>
      <c r="H76" s="7">
        <v>55.359091632342803</v>
      </c>
    </row>
    <row r="77" spans="1:8" x14ac:dyDescent="0.3">
      <c r="A77" s="8" t="s">
        <v>36</v>
      </c>
      <c r="B77" s="8"/>
      <c r="C77" s="9">
        <v>47</v>
      </c>
      <c r="D77" s="7">
        <v>62.196960569144913</v>
      </c>
      <c r="E77" s="7">
        <v>59.272959249579195</v>
      </c>
      <c r="F77" s="30">
        <v>58.141121966080966</v>
      </c>
      <c r="G77" s="30">
        <v>57.775264661336337</v>
      </c>
      <c r="H77" s="30">
        <v>67.499165942401021</v>
      </c>
    </row>
    <row r="78" spans="1:8" x14ac:dyDescent="0.3">
      <c r="A78" s="31" t="s">
        <v>333</v>
      </c>
      <c r="B78" s="31"/>
      <c r="C78" s="63"/>
      <c r="D78" s="30">
        <v>57.533676883665777</v>
      </c>
      <c r="E78" s="30">
        <v>58.806628054032707</v>
      </c>
      <c r="F78" s="30">
        <v>55.114483627280833</v>
      </c>
      <c r="G78" s="30">
        <v>55.211310957164059</v>
      </c>
      <c r="H78" s="30">
        <v>63.237564179464854</v>
      </c>
    </row>
    <row r="79" spans="1:8" x14ac:dyDescent="0.3">
      <c r="A79" t="s">
        <v>266</v>
      </c>
      <c r="D79" s="7"/>
      <c r="E79" s="7"/>
      <c r="F79" s="7"/>
      <c r="G79" s="7"/>
      <c r="H79" s="7"/>
    </row>
    <row r="80" spans="1:8" x14ac:dyDescent="0.3">
      <c r="A80">
        <v>4</v>
      </c>
      <c r="B80" t="s">
        <v>204</v>
      </c>
      <c r="D80" s="7">
        <v>1.1714219438645326</v>
      </c>
      <c r="E80" s="7">
        <v>1.3119375474357584</v>
      </c>
      <c r="F80" s="30">
        <v>1.4122315592903827</v>
      </c>
      <c r="G80" s="30">
        <v>2.134471718249733</v>
      </c>
      <c r="H80" s="30">
        <v>2.1081349206349205</v>
      </c>
    </row>
    <row r="81" spans="1:8" x14ac:dyDescent="0.3">
      <c r="A81">
        <v>9</v>
      </c>
      <c r="B81" t="s">
        <v>345</v>
      </c>
      <c r="D81" s="7">
        <v>11.285084667130597</v>
      </c>
      <c r="E81" s="7">
        <v>11.31952726878456</v>
      </c>
      <c r="F81" s="30">
        <v>10.99439775910364</v>
      </c>
      <c r="G81" s="30">
        <v>9.1900865646863519</v>
      </c>
      <c r="H81" s="30">
        <v>7.2048611111111107</v>
      </c>
    </row>
    <row r="82" spans="1:8" x14ac:dyDescent="0.3">
      <c r="A82">
        <v>10</v>
      </c>
      <c r="B82" t="s">
        <v>205</v>
      </c>
      <c r="D82" s="7">
        <v>7.8404082579447918</v>
      </c>
      <c r="E82" s="7">
        <v>6.7548520004336989</v>
      </c>
      <c r="F82" s="30">
        <v>6.9327731092436977</v>
      </c>
      <c r="G82" s="30">
        <v>7.0081821415866248</v>
      </c>
      <c r="H82" s="30">
        <v>6.3988095238095237</v>
      </c>
    </row>
    <row r="83" spans="1:8" x14ac:dyDescent="0.3">
      <c r="A83">
        <v>12</v>
      </c>
      <c r="B83" t="s">
        <v>206</v>
      </c>
      <c r="D83" s="7">
        <v>2.110879146369752</v>
      </c>
      <c r="E83" s="7">
        <v>2.5154505041743462</v>
      </c>
      <c r="F83" s="30">
        <v>1.7507002801120448</v>
      </c>
      <c r="G83" s="30">
        <v>1.5059883789873119</v>
      </c>
      <c r="H83" s="30">
        <v>1.7609126984126984</v>
      </c>
    </row>
    <row r="84" spans="1:8" x14ac:dyDescent="0.3">
      <c r="A84">
        <v>13</v>
      </c>
      <c r="B84" t="s">
        <v>354</v>
      </c>
      <c r="D84" s="7">
        <v>60.92553931802366</v>
      </c>
      <c r="E84" s="7">
        <v>63.764501789005749</v>
      </c>
      <c r="F84" s="30">
        <v>62.745098039215677</v>
      </c>
      <c r="G84" s="30">
        <v>65.113245582829364</v>
      </c>
      <c r="H84" s="30">
        <v>67.299107142857153</v>
      </c>
    </row>
    <row r="85" spans="1:8" x14ac:dyDescent="0.3">
      <c r="A85" t="s">
        <v>207</v>
      </c>
      <c r="D85" s="7"/>
      <c r="E85" s="7"/>
      <c r="F85" s="7"/>
      <c r="G85" s="7"/>
      <c r="H85" s="7"/>
    </row>
    <row r="86" spans="1:8" x14ac:dyDescent="0.3">
      <c r="A86">
        <v>4</v>
      </c>
      <c r="B86" t="s">
        <v>204</v>
      </c>
      <c r="D86" s="7">
        <v>60.65</v>
      </c>
      <c r="E86" s="7">
        <v>46.35</v>
      </c>
      <c r="F86" s="7">
        <v>68.11</v>
      </c>
      <c r="G86" s="7">
        <v>50.584937214616957</v>
      </c>
      <c r="H86" s="7">
        <v>63.733724743775788</v>
      </c>
    </row>
    <row r="87" spans="1:8" x14ac:dyDescent="0.3">
      <c r="A87">
        <v>9</v>
      </c>
      <c r="B87" t="s">
        <v>345</v>
      </c>
      <c r="D87" s="7">
        <v>82.65</v>
      </c>
      <c r="E87" s="7">
        <v>75.05</v>
      </c>
      <c r="F87" s="7">
        <v>72.900000000000006</v>
      </c>
      <c r="G87" s="7">
        <v>75.756129948785556</v>
      </c>
      <c r="H87" s="7">
        <v>70.688399799500488</v>
      </c>
    </row>
    <row r="88" spans="1:8" x14ac:dyDescent="0.3">
      <c r="A88">
        <v>10</v>
      </c>
      <c r="B88" t="s">
        <v>205</v>
      </c>
      <c r="D88" s="7">
        <v>79.62</v>
      </c>
      <c r="E88" s="7">
        <v>59.06</v>
      </c>
      <c r="F88" s="7">
        <v>66.930000000000007</v>
      </c>
      <c r="G88" s="7">
        <v>62.136514698369297</v>
      </c>
      <c r="H88" s="7">
        <v>70.774666954441315</v>
      </c>
    </row>
    <row r="89" spans="1:8" x14ac:dyDescent="0.3">
      <c r="A89">
        <v>12</v>
      </c>
      <c r="B89" t="s">
        <v>206</v>
      </c>
      <c r="D89" s="7">
        <v>78.040000000000006</v>
      </c>
      <c r="E89" s="7">
        <v>50.25</v>
      </c>
      <c r="F89" s="7">
        <v>59.7</v>
      </c>
      <c r="G89" s="7">
        <v>60.756964858358508</v>
      </c>
      <c r="H89" s="7">
        <v>65.898732878511751</v>
      </c>
    </row>
    <row r="90" spans="1:8" x14ac:dyDescent="0.3">
      <c r="A90">
        <v>13</v>
      </c>
      <c r="B90" t="s">
        <v>354</v>
      </c>
      <c r="D90" s="7">
        <v>62.5</v>
      </c>
      <c r="E90" s="7">
        <v>58.62</v>
      </c>
      <c r="F90" s="7">
        <v>63.996278464519541</v>
      </c>
      <c r="G90" s="7">
        <v>65.614126892458586</v>
      </c>
      <c r="H90" s="7">
        <v>73.912020682212386</v>
      </c>
    </row>
    <row r="91" spans="1:8" x14ac:dyDescent="0.3">
      <c r="B91" s="68" t="s">
        <v>357</v>
      </c>
      <c r="D91" s="7"/>
      <c r="E91" s="7"/>
      <c r="F91" s="7"/>
      <c r="G91" s="7"/>
      <c r="H91" s="7"/>
    </row>
    <row r="92" spans="1:8" x14ac:dyDescent="0.3">
      <c r="B92" t="s">
        <v>109</v>
      </c>
      <c r="D92" s="7">
        <v>93.080814543787938</v>
      </c>
      <c r="E92" s="7">
        <v>88.060780079821342</v>
      </c>
      <c r="F92" s="7">
        <v>89.823506154392092</v>
      </c>
      <c r="G92" s="7">
        <v>92.549410739486376</v>
      </c>
      <c r="H92" s="7"/>
    </row>
    <row r="93" spans="1:8" x14ac:dyDescent="0.3">
      <c r="B93" t="s">
        <v>128</v>
      </c>
      <c r="D93" s="7">
        <v>251.09759762080674</v>
      </c>
      <c r="E93" s="7">
        <v>226.20399780332346</v>
      </c>
      <c r="F93" s="7">
        <v>238.9835900012705</v>
      </c>
      <c r="G93" s="7">
        <v>254.8769995879359</v>
      </c>
      <c r="H93" s="7"/>
    </row>
    <row r="94" spans="1:8" x14ac:dyDescent="0.3">
      <c r="B94" t="s">
        <v>158</v>
      </c>
      <c r="D94" s="7">
        <v>5.1523529411764697</v>
      </c>
      <c r="E94" s="7">
        <v>-0.42166666666666625</v>
      </c>
      <c r="F94" s="7">
        <v>-3.3627777777777768</v>
      </c>
      <c r="G94" s="7">
        <v>-6.1844444444444466</v>
      </c>
      <c r="H94" s="7"/>
    </row>
    <row r="95" spans="1:8" x14ac:dyDescent="0.3">
      <c r="B95" t="s">
        <v>167</v>
      </c>
      <c r="D95" s="7">
        <v>1497.6574370098967</v>
      </c>
      <c r="E95" s="7">
        <v>1511.4496314108096</v>
      </c>
      <c r="F95" s="7">
        <v>1479.4297544978085</v>
      </c>
      <c r="G95" s="7">
        <v>1400.855257564868</v>
      </c>
      <c r="H95" s="7"/>
    </row>
    <row r="96" spans="1:8" x14ac:dyDescent="0.3">
      <c r="D96" s="7"/>
      <c r="E96" s="7"/>
      <c r="F96" s="7"/>
      <c r="G96" s="7"/>
      <c r="H96" s="7"/>
    </row>
    <row r="97" spans="2:8" x14ac:dyDescent="0.3">
      <c r="B97" s="39" t="s">
        <v>301</v>
      </c>
      <c r="D97" s="7"/>
      <c r="E97" s="7"/>
      <c r="F97" s="7"/>
      <c r="G97" s="7"/>
      <c r="H97" s="7"/>
    </row>
    <row r="98" spans="2:8" x14ac:dyDescent="0.3">
      <c r="D98" s="7"/>
      <c r="E98" s="7"/>
      <c r="F98" s="7"/>
      <c r="G98" s="7"/>
      <c r="H98" s="7"/>
    </row>
    <row r="99" spans="2:8" x14ac:dyDescent="0.3">
      <c r="D99" s="7"/>
      <c r="E99" s="7"/>
      <c r="F99" s="7"/>
      <c r="G99" s="7"/>
      <c r="H99" s="7"/>
    </row>
    <row r="100" spans="2:8" x14ac:dyDescent="0.3">
      <c r="D100" s="7"/>
      <c r="E100" s="7"/>
      <c r="F100" s="7"/>
      <c r="G100" s="7"/>
      <c r="H100" s="7"/>
    </row>
    <row r="101" spans="2:8" x14ac:dyDescent="0.3">
      <c r="D101" s="7"/>
      <c r="E101" s="7"/>
      <c r="F101" s="7"/>
      <c r="G101" s="7"/>
      <c r="H101" s="7"/>
    </row>
    <row r="102" spans="2:8" x14ac:dyDescent="0.3">
      <c r="D102" s="7"/>
      <c r="E102" s="7"/>
      <c r="F102" s="7"/>
      <c r="G102" s="7"/>
      <c r="H102" s="7"/>
    </row>
    <row r="103" spans="2:8" x14ac:dyDescent="0.3">
      <c r="D103" s="7"/>
      <c r="E103" s="7"/>
      <c r="F103" s="7"/>
      <c r="G103" s="7"/>
      <c r="H103" s="7"/>
    </row>
    <row r="104" spans="2:8" x14ac:dyDescent="0.3">
      <c r="D104" s="7"/>
      <c r="E104" s="7"/>
      <c r="F104" s="7"/>
      <c r="G104" s="7"/>
      <c r="H104" s="7"/>
    </row>
    <row r="105" spans="2:8" x14ac:dyDescent="0.3">
      <c r="D105" s="7"/>
      <c r="E105" s="7"/>
      <c r="F105" s="7"/>
      <c r="G105" s="7"/>
      <c r="H105" s="7"/>
    </row>
    <row r="106" spans="2:8" x14ac:dyDescent="0.3">
      <c r="D106" s="7"/>
      <c r="E106" s="7"/>
      <c r="F106" s="7"/>
      <c r="G106" s="7"/>
      <c r="H106" s="7"/>
    </row>
    <row r="107" spans="2:8" x14ac:dyDescent="0.3">
      <c r="D107" s="7"/>
      <c r="E107" s="7"/>
      <c r="F107" s="7"/>
      <c r="G107" s="7"/>
      <c r="H107" s="7"/>
    </row>
    <row r="108" spans="2:8" x14ac:dyDescent="0.3">
      <c r="D108" s="7"/>
      <c r="E108" s="7"/>
      <c r="F108" s="7"/>
      <c r="G108" s="7"/>
      <c r="H108" s="7"/>
    </row>
    <row r="109" spans="2:8" x14ac:dyDescent="0.3">
      <c r="D109" s="7"/>
      <c r="E109" s="7"/>
      <c r="F109" s="7"/>
      <c r="G109" s="7"/>
      <c r="H109" s="7"/>
    </row>
    <row r="110" spans="2:8" x14ac:dyDescent="0.3">
      <c r="D110" s="7"/>
      <c r="E110" s="7"/>
      <c r="F110" s="7"/>
      <c r="G110" s="7"/>
      <c r="H110" s="7"/>
    </row>
    <row r="111" spans="2:8" x14ac:dyDescent="0.3">
      <c r="D111" s="7"/>
      <c r="E111" s="7"/>
      <c r="F111" s="7"/>
      <c r="G111" s="7"/>
      <c r="H111" s="7"/>
    </row>
    <row r="112" spans="2:8" x14ac:dyDescent="0.3">
      <c r="D112" s="7"/>
      <c r="E112" s="7"/>
      <c r="F112" s="7"/>
      <c r="G112" s="7"/>
      <c r="H112" s="7"/>
    </row>
    <row r="113" spans="2:8" x14ac:dyDescent="0.3">
      <c r="D113" s="7"/>
      <c r="E113" s="7"/>
      <c r="F113" s="7"/>
      <c r="G113" s="7"/>
      <c r="H113" s="7"/>
    </row>
    <row r="114" spans="2:8" x14ac:dyDescent="0.3">
      <c r="D114" s="7"/>
      <c r="E114" s="7"/>
      <c r="F114" s="7"/>
      <c r="G114" s="7"/>
      <c r="H114" s="7"/>
    </row>
    <row r="115" spans="2:8" x14ac:dyDescent="0.3">
      <c r="D115" s="7"/>
      <c r="E115" s="7"/>
      <c r="F115" s="7"/>
      <c r="G115" s="7"/>
      <c r="H115" s="7"/>
    </row>
    <row r="116" spans="2:8" x14ac:dyDescent="0.3">
      <c r="D116" s="7"/>
      <c r="E116" s="7"/>
      <c r="F116" s="7"/>
      <c r="G116" s="7"/>
      <c r="H116" s="7"/>
    </row>
    <row r="117" spans="2:8" x14ac:dyDescent="0.3">
      <c r="D117" s="7"/>
      <c r="E117" s="7"/>
      <c r="F117" s="7"/>
      <c r="G117" s="7"/>
      <c r="H117" s="7"/>
    </row>
    <row r="118" spans="2:8" x14ac:dyDescent="0.3">
      <c r="B118" s="39" t="s">
        <v>302</v>
      </c>
      <c r="D118" s="7"/>
      <c r="E118" s="7"/>
      <c r="F118" s="7"/>
      <c r="G118" s="7"/>
      <c r="H118" s="7"/>
    </row>
    <row r="119" spans="2:8" x14ac:dyDescent="0.3">
      <c r="D119" s="7"/>
      <c r="E119" s="7"/>
      <c r="F119" s="7"/>
      <c r="G119" s="7"/>
      <c r="H119" s="7"/>
    </row>
    <row r="120" spans="2:8" x14ac:dyDescent="0.3">
      <c r="D120" s="7"/>
      <c r="E120" s="7"/>
      <c r="F120" s="7"/>
      <c r="G120" s="7"/>
      <c r="H120" s="7"/>
    </row>
    <row r="121" spans="2:8" x14ac:dyDescent="0.3">
      <c r="D121" s="7"/>
      <c r="E121" s="7"/>
      <c r="F121" s="7"/>
      <c r="G121" s="7"/>
      <c r="H121" s="7"/>
    </row>
    <row r="122" spans="2:8" x14ac:dyDescent="0.3">
      <c r="D122" s="7"/>
      <c r="E122" s="7"/>
      <c r="F122" s="7"/>
      <c r="G122" s="7"/>
      <c r="H122" s="7"/>
    </row>
    <row r="123" spans="2:8" x14ac:dyDescent="0.3">
      <c r="D123" s="7"/>
      <c r="E123" s="7"/>
      <c r="F123" s="7"/>
      <c r="G123" s="7"/>
      <c r="H123" s="7"/>
    </row>
    <row r="124" spans="2:8" x14ac:dyDescent="0.3">
      <c r="D124" s="7"/>
      <c r="E124" s="7"/>
      <c r="F124" s="7"/>
      <c r="G124" s="7"/>
      <c r="H124" s="7"/>
    </row>
    <row r="125" spans="2:8" x14ac:dyDescent="0.3">
      <c r="D125" s="7"/>
      <c r="E125" s="7"/>
      <c r="F125" s="7"/>
      <c r="G125" s="7"/>
      <c r="H125" s="7"/>
    </row>
    <row r="126" spans="2:8" x14ac:dyDescent="0.3">
      <c r="D126" s="7"/>
      <c r="E126" s="7"/>
      <c r="F126" s="7"/>
      <c r="G126" s="7"/>
      <c r="H126" s="7"/>
    </row>
    <row r="127" spans="2:8" x14ac:dyDescent="0.3">
      <c r="D127" s="7"/>
      <c r="E127" s="7"/>
      <c r="F127" s="7"/>
      <c r="G127" s="7"/>
      <c r="H127" s="7"/>
    </row>
    <row r="128" spans="2:8" x14ac:dyDescent="0.3">
      <c r="D128" s="7"/>
      <c r="E128" s="7"/>
      <c r="F128" s="7"/>
      <c r="G128" s="7"/>
      <c r="H128" s="7"/>
    </row>
    <row r="129" spans="2:8" x14ac:dyDescent="0.3">
      <c r="D129" s="7"/>
      <c r="E129" s="7"/>
      <c r="F129" s="7"/>
      <c r="G129" s="7"/>
      <c r="H129" s="7"/>
    </row>
    <row r="130" spans="2:8" x14ac:dyDescent="0.3">
      <c r="D130" s="7"/>
      <c r="E130" s="7"/>
      <c r="F130" s="7"/>
      <c r="G130" s="7"/>
      <c r="H130" s="7"/>
    </row>
    <row r="131" spans="2:8" x14ac:dyDescent="0.3">
      <c r="D131" s="7"/>
      <c r="E131" s="7"/>
      <c r="F131" s="7"/>
      <c r="G131" s="7"/>
      <c r="H131" s="7"/>
    </row>
    <row r="132" spans="2:8" x14ac:dyDescent="0.3">
      <c r="D132" s="7"/>
      <c r="E132" s="7"/>
      <c r="F132" s="7"/>
      <c r="G132" s="7"/>
      <c r="H132" s="7"/>
    </row>
    <row r="133" spans="2:8" x14ac:dyDescent="0.3">
      <c r="D133" s="7"/>
      <c r="E133" s="7"/>
      <c r="F133" s="7"/>
      <c r="G133" s="7"/>
      <c r="H133" s="7"/>
    </row>
    <row r="134" spans="2:8" x14ac:dyDescent="0.3">
      <c r="D134" s="7"/>
      <c r="E134" s="7"/>
      <c r="F134" s="7"/>
      <c r="G134" s="7"/>
      <c r="H134" s="7"/>
    </row>
    <row r="135" spans="2:8" x14ac:dyDescent="0.3">
      <c r="D135" s="7"/>
      <c r="E135" s="7"/>
      <c r="F135" s="7"/>
      <c r="G135" s="7"/>
      <c r="H135" s="7"/>
    </row>
    <row r="136" spans="2:8" x14ac:dyDescent="0.3">
      <c r="D136" s="7"/>
      <c r="E136" s="7"/>
      <c r="F136" s="7"/>
      <c r="G136" s="7"/>
      <c r="H136" s="7"/>
    </row>
    <row r="137" spans="2:8" x14ac:dyDescent="0.3">
      <c r="D137" s="7"/>
      <c r="E137" s="7"/>
      <c r="F137" s="7"/>
      <c r="G137" s="7"/>
      <c r="H137" s="7"/>
    </row>
    <row r="138" spans="2:8" x14ac:dyDescent="0.3">
      <c r="D138" s="7"/>
      <c r="E138" s="7"/>
      <c r="F138" s="7"/>
      <c r="G138" s="7"/>
      <c r="H138" s="7"/>
    </row>
    <row r="139" spans="2:8" x14ac:dyDescent="0.3">
      <c r="B139" s="39" t="s">
        <v>158</v>
      </c>
      <c r="D139" s="7"/>
      <c r="E139" s="7"/>
      <c r="F139" s="7"/>
      <c r="G139" s="7"/>
      <c r="H139" s="7"/>
    </row>
    <row r="140" spans="2:8" x14ac:dyDescent="0.3">
      <c r="D140" s="7"/>
      <c r="E140" s="7"/>
      <c r="F140" s="7"/>
      <c r="G140" s="7"/>
      <c r="H140" s="7"/>
    </row>
    <row r="141" spans="2:8" x14ac:dyDescent="0.3">
      <c r="D141" s="7"/>
      <c r="E141" s="7"/>
      <c r="F141" s="7"/>
      <c r="G141" s="7"/>
      <c r="H141" s="7"/>
    </row>
    <row r="142" spans="2:8" x14ac:dyDescent="0.3">
      <c r="D142" s="7"/>
      <c r="E142" s="7"/>
      <c r="F142" s="7"/>
      <c r="G142" s="7"/>
      <c r="H142" s="7"/>
    </row>
    <row r="143" spans="2:8" x14ac:dyDescent="0.3">
      <c r="D143" s="7"/>
      <c r="E143" s="7"/>
      <c r="F143" s="7"/>
      <c r="G143" s="7"/>
      <c r="H143" s="7"/>
    </row>
    <row r="144" spans="2:8" x14ac:dyDescent="0.3">
      <c r="D144" s="7"/>
      <c r="E144" s="7"/>
      <c r="F144" s="7"/>
      <c r="G144" s="7"/>
      <c r="H144" s="7"/>
    </row>
    <row r="145" spans="2:8" x14ac:dyDescent="0.3">
      <c r="D145" s="7"/>
      <c r="E145" s="7"/>
      <c r="F145" s="7"/>
      <c r="G145" s="7"/>
      <c r="H145" s="7"/>
    </row>
    <row r="146" spans="2:8" x14ac:dyDescent="0.3">
      <c r="D146" s="7"/>
      <c r="E146" s="7"/>
      <c r="F146" s="7"/>
      <c r="G146" s="7"/>
      <c r="H146" s="7"/>
    </row>
    <row r="147" spans="2:8" x14ac:dyDescent="0.3">
      <c r="D147" s="7"/>
      <c r="E147" s="7"/>
      <c r="F147" s="7"/>
      <c r="G147" s="7"/>
      <c r="H147" s="7"/>
    </row>
    <row r="148" spans="2:8" x14ac:dyDescent="0.3">
      <c r="D148" s="7"/>
      <c r="E148" s="7"/>
      <c r="F148" s="7"/>
      <c r="G148" s="7"/>
      <c r="H148" s="7"/>
    </row>
    <row r="149" spans="2:8" x14ac:dyDescent="0.3">
      <c r="D149" s="7"/>
      <c r="E149" s="7"/>
      <c r="F149" s="7"/>
      <c r="G149" s="7"/>
      <c r="H149" s="7"/>
    </row>
    <row r="150" spans="2:8" x14ac:dyDescent="0.3">
      <c r="D150" s="7"/>
      <c r="E150" s="7"/>
      <c r="F150" s="7"/>
      <c r="G150" s="7"/>
      <c r="H150" s="7"/>
    </row>
    <row r="151" spans="2:8" x14ac:dyDescent="0.3">
      <c r="D151" s="7"/>
      <c r="E151" s="7"/>
      <c r="F151" s="7"/>
      <c r="G151" s="7"/>
      <c r="H151" s="7"/>
    </row>
    <row r="152" spans="2:8" x14ac:dyDescent="0.3">
      <c r="D152" s="7"/>
      <c r="E152" s="7"/>
      <c r="F152" s="7"/>
      <c r="G152" s="7"/>
      <c r="H152" s="7"/>
    </row>
    <row r="153" spans="2:8" x14ac:dyDescent="0.3">
      <c r="D153" s="7"/>
      <c r="E153" s="7"/>
      <c r="F153" s="7"/>
      <c r="G153" s="7"/>
      <c r="H153" s="7"/>
    </row>
    <row r="154" spans="2:8" x14ac:dyDescent="0.3">
      <c r="D154" s="7"/>
      <c r="E154" s="7"/>
      <c r="F154" s="7"/>
      <c r="G154" s="7"/>
      <c r="H154" s="7"/>
    </row>
    <row r="155" spans="2:8" x14ac:dyDescent="0.3">
      <c r="D155" s="7"/>
      <c r="E155" s="7"/>
      <c r="F155" s="7"/>
      <c r="G155" s="7"/>
      <c r="H155" s="7"/>
    </row>
    <row r="156" spans="2:8" x14ac:dyDescent="0.3">
      <c r="D156" s="7"/>
      <c r="E156" s="7"/>
      <c r="F156" s="7"/>
      <c r="G156" s="7"/>
      <c r="H156" s="7"/>
    </row>
    <row r="157" spans="2:8" x14ac:dyDescent="0.3">
      <c r="D157" s="7"/>
      <c r="E157" s="7"/>
      <c r="F157" s="7"/>
      <c r="G157" s="7"/>
      <c r="H157" s="7"/>
    </row>
    <row r="158" spans="2:8" x14ac:dyDescent="0.3">
      <c r="D158" s="7"/>
      <c r="E158" s="7"/>
      <c r="F158" s="7"/>
      <c r="G158" s="7"/>
      <c r="H158" s="7"/>
    </row>
    <row r="159" spans="2:8" x14ac:dyDescent="0.3">
      <c r="D159" s="7"/>
      <c r="E159" s="7"/>
      <c r="F159" s="7"/>
      <c r="G159" s="7"/>
      <c r="H159" s="7"/>
    </row>
    <row r="160" spans="2:8" x14ac:dyDescent="0.3">
      <c r="B160" s="39" t="s">
        <v>167</v>
      </c>
      <c r="D160" s="7"/>
      <c r="E160" s="7"/>
      <c r="F160" s="7"/>
      <c r="G160" s="7"/>
      <c r="H160" s="7"/>
    </row>
    <row r="161" spans="4:8" x14ac:dyDescent="0.3">
      <c r="D161" s="7"/>
      <c r="E161" s="7"/>
      <c r="F161" s="7"/>
      <c r="G161" s="7"/>
      <c r="H161" s="7"/>
    </row>
    <row r="162" spans="4:8" x14ac:dyDescent="0.3">
      <c r="D162" s="7"/>
      <c r="E162" s="7"/>
      <c r="F162" s="7"/>
      <c r="G162" s="7"/>
      <c r="H162" s="7"/>
    </row>
    <row r="163" spans="4:8" x14ac:dyDescent="0.3">
      <c r="D163" s="7"/>
      <c r="E163" s="7"/>
      <c r="F163" s="7"/>
      <c r="G163" s="7"/>
      <c r="H163" s="7"/>
    </row>
    <row r="164" spans="4:8" x14ac:dyDescent="0.3">
      <c r="D164" s="7"/>
      <c r="E164" s="7"/>
      <c r="F164" s="7"/>
      <c r="G164" s="7"/>
      <c r="H164" s="7"/>
    </row>
    <row r="165" spans="4:8" x14ac:dyDescent="0.3">
      <c r="D165" s="7"/>
      <c r="E165" s="7"/>
      <c r="F165" s="7"/>
      <c r="G165" s="7"/>
      <c r="H165" s="7"/>
    </row>
    <row r="166" spans="4:8" x14ac:dyDescent="0.3">
      <c r="D166" s="7"/>
      <c r="E166" s="7"/>
      <c r="F166" s="7"/>
      <c r="G166" s="7"/>
      <c r="H166" s="7"/>
    </row>
    <row r="167" spans="4:8" x14ac:dyDescent="0.3">
      <c r="D167" s="7"/>
      <c r="E167" s="7"/>
      <c r="F167" s="7"/>
      <c r="G167" s="7"/>
      <c r="H167" s="7"/>
    </row>
    <row r="168" spans="4:8" x14ac:dyDescent="0.3">
      <c r="D168" s="7"/>
      <c r="E168" s="7"/>
      <c r="F168" s="7"/>
      <c r="G168" s="7"/>
      <c r="H168" s="7"/>
    </row>
    <row r="169" spans="4:8" x14ac:dyDescent="0.3">
      <c r="D169" s="7"/>
      <c r="E169" s="7"/>
      <c r="F169" s="7"/>
      <c r="G169" s="7"/>
      <c r="H169" s="7"/>
    </row>
    <row r="170" spans="4:8" x14ac:dyDescent="0.3">
      <c r="D170" s="7"/>
      <c r="E170" s="7"/>
      <c r="F170" s="7"/>
      <c r="G170" s="7"/>
      <c r="H170" s="7"/>
    </row>
    <row r="171" spans="4:8" x14ac:dyDescent="0.3">
      <c r="D171" s="7"/>
      <c r="E171" s="7"/>
      <c r="F171" s="7"/>
      <c r="G171" s="7"/>
      <c r="H171" s="7"/>
    </row>
    <row r="172" spans="4:8" x14ac:dyDescent="0.3">
      <c r="D172" s="7"/>
      <c r="E172" s="7"/>
      <c r="F172" s="7"/>
      <c r="G172" s="7"/>
      <c r="H172" s="7"/>
    </row>
    <row r="173" spans="4:8" x14ac:dyDescent="0.3">
      <c r="D173" s="7"/>
      <c r="E173" s="7"/>
      <c r="F173" s="7"/>
      <c r="G173" s="7"/>
      <c r="H173" s="7"/>
    </row>
    <row r="174" spans="4:8" x14ac:dyDescent="0.3">
      <c r="D174" s="7"/>
      <c r="E174" s="7"/>
      <c r="F174" s="7"/>
      <c r="G174" s="7"/>
      <c r="H174" s="7"/>
    </row>
    <row r="175" spans="4:8" x14ac:dyDescent="0.3">
      <c r="D175" s="7"/>
      <c r="E175" s="7"/>
      <c r="F175" s="7"/>
      <c r="G175" s="7"/>
      <c r="H175" s="7"/>
    </row>
    <row r="176" spans="4:8" x14ac:dyDescent="0.3">
      <c r="D176" s="7"/>
      <c r="E176" s="7"/>
      <c r="F176" s="7"/>
      <c r="G176" s="7"/>
      <c r="H176" s="7"/>
    </row>
    <row r="177" spans="2:8" x14ac:dyDescent="0.3">
      <c r="D177" s="7"/>
      <c r="E177" s="7"/>
      <c r="F177" s="7"/>
      <c r="G177" s="7"/>
      <c r="H177" s="7"/>
    </row>
    <row r="178" spans="2:8" x14ac:dyDescent="0.3">
      <c r="D178" s="7"/>
      <c r="E178" s="7"/>
      <c r="F178" s="7"/>
      <c r="G178" s="7"/>
      <c r="H178" s="7"/>
    </row>
    <row r="179" spans="2:8" x14ac:dyDescent="0.3">
      <c r="D179" s="7"/>
      <c r="E179" s="7"/>
      <c r="F179" s="7"/>
      <c r="G179" s="7"/>
      <c r="H179" s="7"/>
    </row>
    <row r="180" spans="2:8" x14ac:dyDescent="0.3">
      <c r="D180" s="7"/>
      <c r="E180" s="7"/>
      <c r="F180" s="7"/>
      <c r="G180" s="7"/>
      <c r="H180" s="7"/>
    </row>
    <row r="181" spans="2:8" x14ac:dyDescent="0.3">
      <c r="B181" s="39" t="s">
        <v>300</v>
      </c>
    </row>
    <row r="182" spans="2:8" x14ac:dyDescent="0.3">
      <c r="E182" s="31"/>
    </row>
    <row r="202" spans="2:2" x14ac:dyDescent="0.3">
      <c r="B202" s="39" t="s">
        <v>266</v>
      </c>
    </row>
    <row r="221" spans="2:2" x14ac:dyDescent="0.3">
      <c r="B221" s="39" t="s">
        <v>207</v>
      </c>
    </row>
  </sheetData>
  <mergeCells count="1">
    <mergeCell ref="A1:B1"/>
  </mergeCells>
  <conditionalFormatting sqref="D3">
    <cfRule type="cellIs" dxfId="47" priority="37" operator="greaterThan">
      <formula>$C3</formula>
    </cfRule>
  </conditionalFormatting>
  <conditionalFormatting sqref="D12">
    <cfRule type="cellIs" dxfId="46" priority="35" operator="lessThan">
      <formula>$C12</formula>
    </cfRule>
  </conditionalFormatting>
  <conditionalFormatting sqref="D15:F15 H15">
    <cfRule type="cellIs" dxfId="45" priority="33" operator="greaterThan">
      <formula>$C$15</formula>
    </cfRule>
  </conditionalFormatting>
  <conditionalFormatting sqref="E3:F3 H3">
    <cfRule type="cellIs" dxfId="44" priority="29" operator="greaterThan">
      <formula>$C3</formula>
    </cfRule>
  </conditionalFormatting>
  <conditionalFormatting sqref="D51:F51 H51">
    <cfRule type="cellIs" dxfId="43" priority="28" operator="greaterThan">
      <formula>$C51</formula>
    </cfRule>
  </conditionalFormatting>
  <conditionalFormatting sqref="D62:F63 H62:H63">
    <cfRule type="cellIs" dxfId="42" priority="27" operator="greaterThan">
      <formula>$C62</formula>
    </cfRule>
  </conditionalFormatting>
  <conditionalFormatting sqref="D65:F65 H65">
    <cfRule type="cellIs" dxfId="41" priority="26" operator="greaterThan">
      <formula>$C65</formula>
    </cfRule>
  </conditionalFormatting>
  <conditionalFormatting sqref="E12:F12 H12">
    <cfRule type="cellIs" dxfId="40" priority="25" operator="lessThan">
      <formula>$C12</formula>
    </cfRule>
  </conditionalFormatting>
  <conditionalFormatting sqref="D77:F78">
    <cfRule type="cellIs" dxfId="39" priority="24" operator="lessThan">
      <formula>$C77</formula>
    </cfRule>
  </conditionalFormatting>
  <conditionalFormatting sqref="E77:F78 H77:H78">
    <cfRule type="cellIs" dxfId="38" priority="23" operator="lessThan">
      <formula>$C77</formula>
    </cfRule>
  </conditionalFormatting>
  <conditionalFormatting sqref="D66">
    <cfRule type="expression" dxfId="37" priority="14">
      <formula>D$66+D$67&gt;=$C$67</formula>
    </cfRule>
  </conditionalFormatting>
  <conditionalFormatting sqref="E66:F66 H66">
    <cfRule type="expression" dxfId="36" priority="13">
      <formula>E$66+E$67&gt;=$C$67</formula>
    </cfRule>
  </conditionalFormatting>
  <conditionalFormatting sqref="D67">
    <cfRule type="expression" dxfId="35" priority="12">
      <formula>D$66+D$67&gt;=$C$67</formula>
    </cfRule>
  </conditionalFormatting>
  <conditionalFormatting sqref="E67:F67 H67">
    <cfRule type="expression" dxfId="34" priority="11">
      <formula>E$66+E$67&gt;=$C$67</formula>
    </cfRule>
  </conditionalFormatting>
  <conditionalFormatting sqref="C63">
    <cfRule type="cellIs" dxfId="33" priority="10" operator="greaterThan">
      <formula>$C63</formula>
    </cfRule>
  </conditionalFormatting>
  <conditionalFormatting sqref="G15">
    <cfRule type="cellIs" dxfId="32" priority="9" operator="greaterThan">
      <formula>$C$15</formula>
    </cfRule>
  </conditionalFormatting>
  <conditionalFormatting sqref="G3">
    <cfRule type="cellIs" dxfId="31" priority="8" operator="greaterThan">
      <formula>$C3</formula>
    </cfRule>
  </conditionalFormatting>
  <conditionalFormatting sqref="G51">
    <cfRule type="cellIs" dxfId="30" priority="7" operator="greaterThan">
      <formula>$C51</formula>
    </cfRule>
  </conditionalFormatting>
  <conditionalFormatting sqref="G62:G63">
    <cfRule type="cellIs" dxfId="29" priority="6" operator="greaterThan">
      <formula>$C62</formula>
    </cfRule>
  </conditionalFormatting>
  <conditionalFormatting sqref="G65">
    <cfRule type="cellIs" dxfId="28" priority="5" operator="greaterThan">
      <formula>$C65</formula>
    </cfRule>
  </conditionalFormatting>
  <conditionalFormatting sqref="G12">
    <cfRule type="cellIs" dxfId="27" priority="4" operator="lessThan">
      <formula>$C12</formula>
    </cfRule>
  </conditionalFormatting>
  <conditionalFormatting sqref="G77:G78">
    <cfRule type="cellIs" dxfId="26" priority="3" operator="lessThan">
      <formula>$C77</formula>
    </cfRule>
  </conditionalFormatting>
  <conditionalFormatting sqref="G66">
    <cfRule type="expression" dxfId="25" priority="2">
      <formula>G$66+G$67&gt;=$C$67</formula>
    </cfRule>
  </conditionalFormatting>
  <conditionalFormatting sqref="G67">
    <cfRule type="expression" dxfId="24" priority="1">
      <formula>G$66+G$67&gt;=$C$67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Entrate_Uscite</vt:lpstr>
      <vt:lpstr>Tav_Entrate</vt:lpstr>
      <vt:lpstr>Tav_Uscite</vt:lpstr>
      <vt:lpstr>Tav_Saldi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2022-06-12T09:44:46Z</dcterms:modified>
</cp:coreProperties>
</file>