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ilanci\rendiconti\Regioni\"/>
    </mc:Choice>
  </mc:AlternateContent>
  <bookViews>
    <workbookView xWindow="240" yWindow="48" windowWidth="20112" windowHeight="7992" firstSheet="5" activeTab="10"/>
  </bookViews>
  <sheets>
    <sheet name="Entrate_Uscite" sheetId="2" r:id="rId1"/>
    <sheet name="Tav_Entrate" sheetId="7" r:id="rId2"/>
    <sheet name="Tav_Uscite" sheetId="8" r:id="rId3"/>
    <sheet name="Tav_Saldi" sheetId="9" r:id="rId4"/>
    <sheet name="Risultato_amministrazione" sheetId="1" r:id="rId5"/>
    <sheet name="Conto_economico" sheetId="6" r:id="rId6"/>
    <sheet name="Tav_contoeconomico" sheetId="10" r:id="rId7"/>
    <sheet name="Stato_patrimoniale" sheetId="5" r:id="rId8"/>
    <sheet name="Piano_indicatori" sheetId="4" r:id="rId9"/>
    <sheet name="Tav_indicatori" sheetId="12" r:id="rId10"/>
    <sheet name="Popolazione" sheetId="13" r:id="rId11"/>
  </sheets>
  <calcPr calcId="152511"/>
</workbook>
</file>

<file path=xl/calcChain.xml><?xml version="1.0" encoding="utf-8"?>
<calcChain xmlns="http://schemas.openxmlformats.org/spreadsheetml/2006/main">
  <c r="O55" i="2" l="1"/>
  <c r="N55" i="2"/>
  <c r="O54" i="2"/>
  <c r="N54" i="2"/>
  <c r="N53" i="2"/>
  <c r="O52" i="2"/>
  <c r="N52" i="2"/>
  <c r="O51" i="2"/>
  <c r="N51" i="2"/>
  <c r="O50" i="2"/>
  <c r="N50" i="2"/>
  <c r="O20" i="2"/>
  <c r="O21" i="2" s="1"/>
  <c r="N20" i="2"/>
  <c r="N21" i="2" s="1"/>
  <c r="O16" i="2"/>
  <c r="N16" i="2"/>
  <c r="O15" i="2"/>
  <c r="N15" i="2"/>
  <c r="O14" i="2"/>
  <c r="N14" i="2"/>
  <c r="L55" i="2" l="1"/>
  <c r="K55" i="2"/>
  <c r="L54" i="2"/>
  <c r="K54" i="2"/>
  <c r="L53" i="2"/>
  <c r="K53" i="2"/>
  <c r="L52" i="2"/>
  <c r="K52" i="2"/>
  <c r="L51" i="2"/>
  <c r="K51" i="2"/>
  <c r="L50" i="2"/>
  <c r="K50" i="2"/>
  <c r="L16" i="2"/>
  <c r="K16" i="2"/>
  <c r="L15" i="2"/>
  <c r="L20" i="2" s="1"/>
  <c r="L21" i="2" s="1"/>
  <c r="K15" i="2"/>
  <c r="L14" i="2"/>
  <c r="K14" i="2"/>
  <c r="K20" i="2" s="1"/>
  <c r="K21" i="2" s="1"/>
  <c r="I55" i="2" l="1"/>
  <c r="H55" i="2"/>
  <c r="I54" i="2"/>
  <c r="H54" i="2"/>
  <c r="I53" i="2"/>
  <c r="H53" i="2"/>
  <c r="I52" i="2"/>
  <c r="H52" i="2"/>
  <c r="I51" i="2"/>
  <c r="H51" i="2"/>
  <c r="I50" i="2"/>
  <c r="H50" i="2"/>
  <c r="I16" i="2"/>
  <c r="I20" i="2" s="1"/>
  <c r="I21" i="2" s="1"/>
  <c r="H16" i="2"/>
  <c r="I15" i="2"/>
  <c r="H15" i="2"/>
  <c r="I14" i="2"/>
  <c r="H14" i="2"/>
  <c r="H20" i="2" s="1"/>
  <c r="H21" i="2" s="1"/>
  <c r="E55" i="2" l="1"/>
  <c r="F54" i="2"/>
  <c r="E54" i="2"/>
  <c r="F53" i="2"/>
  <c r="E53" i="2"/>
  <c r="F52" i="2"/>
  <c r="E52" i="2"/>
  <c r="F51" i="2"/>
  <c r="E51" i="2"/>
  <c r="F50" i="2"/>
  <c r="E50" i="2"/>
  <c r="F16" i="2"/>
  <c r="E16" i="2"/>
  <c r="E20" i="2" s="1"/>
  <c r="E21" i="2" s="1"/>
  <c r="F15" i="2"/>
  <c r="E15" i="2"/>
  <c r="F14" i="2"/>
  <c r="F20" i="2" s="1"/>
  <c r="F21" i="2" s="1"/>
  <c r="E14" i="2"/>
  <c r="B55" i="2" l="1"/>
  <c r="C54" i="2"/>
  <c r="B54" i="2"/>
  <c r="C53" i="2"/>
  <c r="B53" i="2"/>
  <c r="C52" i="2"/>
  <c r="B52" i="2"/>
  <c r="C51" i="2"/>
  <c r="B51" i="2"/>
  <c r="C50" i="2"/>
  <c r="B50" i="2"/>
  <c r="C16" i="2"/>
  <c r="B16" i="2"/>
  <c r="C15" i="2"/>
  <c r="B15" i="2"/>
  <c r="B20" i="2" s="1"/>
  <c r="B21" i="2" s="1"/>
  <c r="C14" i="2"/>
  <c r="C20" i="2" s="1"/>
  <c r="C21" i="2" s="1"/>
  <c r="B14" i="2"/>
  <c r="B28" i="5" l="1"/>
  <c r="B27" i="5"/>
  <c r="B15" i="5"/>
  <c r="H9" i="12" l="1"/>
  <c r="H8" i="12"/>
  <c r="H7" i="12"/>
  <c r="H6" i="12"/>
  <c r="H5" i="12"/>
  <c r="H4" i="12"/>
  <c r="H3" i="12"/>
  <c r="H2" i="12"/>
  <c r="B5" i="9"/>
  <c r="F3" i="9"/>
  <c r="H2" i="9"/>
  <c r="E4" i="9"/>
  <c r="H19" i="8"/>
  <c r="H16" i="8"/>
  <c r="E29" i="8"/>
  <c r="E28" i="8"/>
  <c r="H28" i="8" s="1"/>
  <c r="E26" i="8"/>
  <c r="H26" i="8" s="1"/>
  <c r="E25" i="8"/>
  <c r="E24" i="8"/>
  <c r="E23" i="8"/>
  <c r="H23" i="8" s="1"/>
  <c r="E22" i="8"/>
  <c r="E19" i="8"/>
  <c r="E18" i="8"/>
  <c r="H18" i="8" s="1"/>
  <c r="E17" i="8"/>
  <c r="H17" i="8" s="1"/>
  <c r="E16" i="8"/>
  <c r="E14" i="8"/>
  <c r="E13" i="8"/>
  <c r="E12" i="8"/>
  <c r="E11" i="8"/>
  <c r="E15" i="8" s="1"/>
  <c r="E9" i="8"/>
  <c r="E8" i="8"/>
  <c r="E7" i="8"/>
  <c r="H7" i="8" s="1"/>
  <c r="E6" i="8"/>
  <c r="E5" i="8"/>
  <c r="E4" i="8"/>
  <c r="E3" i="8"/>
  <c r="E2" i="8"/>
  <c r="H6" i="7"/>
  <c r="E19" i="7"/>
  <c r="E18" i="7"/>
  <c r="H18" i="7" s="1"/>
  <c r="E17" i="7"/>
  <c r="H17" i="7" s="1"/>
  <c r="E14" i="7"/>
  <c r="H14" i="7" s="1"/>
  <c r="E13" i="7"/>
  <c r="E12" i="7"/>
  <c r="E15" i="7" s="1"/>
  <c r="E10" i="7"/>
  <c r="E9" i="7"/>
  <c r="E8" i="7"/>
  <c r="H8" i="7" s="1"/>
  <c r="E7" i="7"/>
  <c r="E6" i="7"/>
  <c r="E4" i="7"/>
  <c r="E3" i="7"/>
  <c r="E2" i="7"/>
  <c r="O63" i="2"/>
  <c r="L63" i="2"/>
  <c r="I63" i="2"/>
  <c r="F63" i="2"/>
  <c r="C63" i="2"/>
  <c r="O62" i="2"/>
  <c r="L62" i="2"/>
  <c r="I62" i="2"/>
  <c r="F62" i="2"/>
  <c r="C62" i="2"/>
  <c r="O60" i="2"/>
  <c r="H5" i="9" s="1"/>
  <c r="N60" i="2"/>
  <c r="Q60" i="2" s="1"/>
  <c r="L60" i="2"/>
  <c r="K60" i="2"/>
  <c r="E5" i="9" s="1"/>
  <c r="I60" i="2"/>
  <c r="H60" i="2"/>
  <c r="D5" i="9" s="1"/>
  <c r="F60" i="2"/>
  <c r="E60" i="2"/>
  <c r="C5" i="9" s="1"/>
  <c r="C60" i="2"/>
  <c r="B60" i="2"/>
  <c r="O59" i="2"/>
  <c r="H3" i="9" s="1"/>
  <c r="N59" i="2"/>
  <c r="L59" i="2"/>
  <c r="R59" i="2" s="1"/>
  <c r="K59" i="2"/>
  <c r="I59" i="2"/>
  <c r="H59" i="2"/>
  <c r="D3" i="9" s="1"/>
  <c r="F59" i="2"/>
  <c r="E59" i="2"/>
  <c r="C3" i="9" s="1"/>
  <c r="C59" i="2"/>
  <c r="B59" i="2"/>
  <c r="B3" i="9" s="1"/>
  <c r="O58" i="2"/>
  <c r="R58" i="2" s="1"/>
  <c r="N58" i="2"/>
  <c r="F2" i="9" s="1"/>
  <c r="L58" i="2"/>
  <c r="K58" i="2"/>
  <c r="E2" i="9" s="1"/>
  <c r="I58" i="2"/>
  <c r="H58" i="2"/>
  <c r="D2" i="9" s="1"/>
  <c r="F58" i="2"/>
  <c r="E58" i="2"/>
  <c r="C2" i="9" s="1"/>
  <c r="C58" i="2"/>
  <c r="B58" i="2"/>
  <c r="B2" i="9" s="1"/>
  <c r="R15" i="2"/>
  <c r="R55" i="2"/>
  <c r="Q55" i="2"/>
  <c r="R54" i="2"/>
  <c r="Q54" i="2"/>
  <c r="R53" i="2"/>
  <c r="Q53" i="2"/>
  <c r="R52" i="2"/>
  <c r="Q52" i="2"/>
  <c r="R51" i="2"/>
  <c r="Q51" i="2"/>
  <c r="R50" i="2"/>
  <c r="Q50" i="2"/>
  <c r="R49" i="2"/>
  <c r="Q49" i="2"/>
  <c r="R48" i="2"/>
  <c r="Q48" i="2"/>
  <c r="R47" i="2"/>
  <c r="Q47" i="2"/>
  <c r="R46" i="2"/>
  <c r="Q46" i="2"/>
  <c r="R45" i="2"/>
  <c r="Q45" i="2"/>
  <c r="R44" i="2"/>
  <c r="Q44" i="2"/>
  <c r="R43" i="2"/>
  <c r="Q43" i="2"/>
  <c r="R42" i="2"/>
  <c r="Q42" i="2"/>
  <c r="R41" i="2"/>
  <c r="Q41" i="2"/>
  <c r="R40" i="2"/>
  <c r="Q40" i="2"/>
  <c r="R39" i="2"/>
  <c r="Q39" i="2"/>
  <c r="R38" i="2"/>
  <c r="Q38" i="2"/>
  <c r="R37" i="2"/>
  <c r="Q37" i="2"/>
  <c r="R36" i="2"/>
  <c r="Q36" i="2"/>
  <c r="R35" i="2"/>
  <c r="Q35" i="2"/>
  <c r="R34" i="2"/>
  <c r="Q34" i="2"/>
  <c r="R33" i="2"/>
  <c r="Q33" i="2"/>
  <c r="R32" i="2"/>
  <c r="Q32" i="2"/>
  <c r="R31" i="2"/>
  <c r="Q31" i="2"/>
  <c r="R30" i="2"/>
  <c r="Q30" i="2"/>
  <c r="R29" i="2"/>
  <c r="Q29" i="2"/>
  <c r="R28" i="2"/>
  <c r="Q28" i="2"/>
  <c r="R27" i="2"/>
  <c r="Q27" i="2"/>
  <c r="R26" i="2"/>
  <c r="Q26" i="2"/>
  <c r="R25" i="2"/>
  <c r="Q25" i="2"/>
  <c r="R24" i="2"/>
  <c r="Q24" i="2"/>
  <c r="R23" i="2"/>
  <c r="Q23" i="2"/>
  <c r="R19" i="2"/>
  <c r="Q19" i="2"/>
  <c r="R18" i="2"/>
  <c r="Q18" i="2"/>
  <c r="R17" i="2"/>
  <c r="Q17" i="2"/>
  <c r="R16" i="2"/>
  <c r="Q16" i="2"/>
  <c r="Q15" i="2"/>
  <c r="R14" i="2"/>
  <c r="Q14" i="2"/>
  <c r="R13" i="2"/>
  <c r="Q13" i="2"/>
  <c r="R12" i="2"/>
  <c r="Q12" i="2"/>
  <c r="R11" i="2"/>
  <c r="Q11" i="2"/>
  <c r="R10" i="2"/>
  <c r="Q10" i="2"/>
  <c r="R9" i="2"/>
  <c r="Q9" i="2"/>
  <c r="R8" i="2"/>
  <c r="Q8" i="2"/>
  <c r="R7" i="2"/>
  <c r="Q7" i="2"/>
  <c r="R6" i="2"/>
  <c r="Q6" i="2"/>
  <c r="R5" i="2"/>
  <c r="Q5" i="2"/>
  <c r="R4" i="2"/>
  <c r="Q4" i="2"/>
  <c r="R3" i="2"/>
  <c r="Q3" i="2"/>
  <c r="G2" i="9" l="1"/>
  <c r="Q59" i="2"/>
  <c r="F5" i="9"/>
  <c r="G5" i="9"/>
  <c r="R60" i="2"/>
  <c r="Q58" i="2"/>
  <c r="E10" i="8"/>
  <c r="E3" i="9"/>
  <c r="G3" i="9"/>
  <c r="E27" i="8"/>
  <c r="E20" i="8"/>
  <c r="H20" i="8" s="1"/>
  <c r="E5" i="7"/>
  <c r="E11" i="7"/>
  <c r="R21" i="2"/>
  <c r="R20" i="2"/>
  <c r="Q21" i="2"/>
  <c r="Q20" i="2"/>
  <c r="E16" i="7" l="1"/>
  <c r="E20" i="7"/>
  <c r="E30" i="8"/>
  <c r="E21" i="8"/>
  <c r="M55" i="2"/>
  <c r="M54" i="2"/>
  <c r="M53" i="2"/>
  <c r="M52" i="2"/>
  <c r="M51" i="2"/>
  <c r="L56" i="2"/>
  <c r="L57" i="2" s="1"/>
  <c r="L61" i="2" s="1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6" i="2"/>
  <c r="M25" i="2"/>
  <c r="M24" i="2"/>
  <c r="M23" i="2"/>
  <c r="M19" i="2"/>
  <c r="M18" i="2"/>
  <c r="M17" i="2"/>
  <c r="M16" i="2"/>
  <c r="M13" i="2"/>
  <c r="M12" i="2"/>
  <c r="M11" i="2"/>
  <c r="M10" i="2"/>
  <c r="M9" i="2"/>
  <c r="M8" i="2"/>
  <c r="M7" i="2"/>
  <c r="M6" i="2"/>
  <c r="M5" i="2"/>
  <c r="M4" i="2"/>
  <c r="M3" i="2"/>
  <c r="F28" i="5"/>
  <c r="F27" i="5"/>
  <c r="F15" i="5"/>
  <c r="E14" i="10"/>
  <c r="E12" i="10"/>
  <c r="E11" i="10"/>
  <c r="E10" i="10"/>
  <c r="E8" i="10"/>
  <c r="E7" i="10"/>
  <c r="E6" i="10"/>
  <c r="E4" i="10"/>
  <c r="E3" i="10"/>
  <c r="H27" i="6"/>
  <c r="H26" i="6"/>
  <c r="H25" i="6"/>
  <c r="H24" i="6"/>
  <c r="H23" i="6"/>
  <c r="H22" i="6"/>
  <c r="H20" i="6"/>
  <c r="H19" i="6"/>
  <c r="H18" i="6"/>
  <c r="H17" i="6"/>
  <c r="H16" i="6"/>
  <c r="H15" i="6"/>
  <c r="H14" i="6"/>
  <c r="H13" i="6"/>
  <c r="H12" i="6"/>
  <c r="H11" i="6"/>
  <c r="H9" i="6"/>
  <c r="H8" i="6"/>
  <c r="H7" i="6"/>
  <c r="H6" i="6"/>
  <c r="H5" i="6"/>
  <c r="H4" i="6"/>
  <c r="H3" i="6"/>
  <c r="H2" i="6"/>
  <c r="F21" i="6"/>
  <c r="E5" i="10" s="1"/>
  <c r="F10" i="6"/>
  <c r="E52" i="1"/>
  <c r="E24" i="1"/>
  <c r="E20" i="1"/>
  <c r="E14" i="1"/>
  <c r="E7" i="1"/>
  <c r="F3" i="13"/>
  <c r="C2" i="13"/>
  <c r="E31" i="8" l="1"/>
  <c r="E21" i="7"/>
  <c r="F29" i="5"/>
  <c r="F28" i="6"/>
  <c r="E2" i="10"/>
  <c r="E22" i="1"/>
  <c r="M14" i="2"/>
  <c r="K56" i="2"/>
  <c r="M15" i="2"/>
  <c r="G9" i="12"/>
  <c r="G8" i="12"/>
  <c r="G7" i="12"/>
  <c r="G6" i="12"/>
  <c r="G5" i="12"/>
  <c r="G4" i="12"/>
  <c r="G3" i="12"/>
  <c r="G2" i="12"/>
  <c r="D26" i="8"/>
  <c r="D25" i="8"/>
  <c r="D24" i="8"/>
  <c r="D23" i="8"/>
  <c r="D22" i="8"/>
  <c r="D19" i="8"/>
  <c r="D18" i="8"/>
  <c r="D17" i="8"/>
  <c r="D16" i="8"/>
  <c r="D14" i="8"/>
  <c r="D13" i="8"/>
  <c r="D12" i="8"/>
  <c r="D11" i="8"/>
  <c r="D9" i="8"/>
  <c r="D8" i="8"/>
  <c r="D7" i="8"/>
  <c r="D6" i="8"/>
  <c r="D5" i="8"/>
  <c r="D4" i="8"/>
  <c r="D3" i="8"/>
  <c r="D2" i="8"/>
  <c r="D19" i="7"/>
  <c r="D18" i="7"/>
  <c r="D17" i="7"/>
  <c r="D14" i="7"/>
  <c r="D13" i="7"/>
  <c r="D12" i="7"/>
  <c r="D10" i="7"/>
  <c r="D9" i="7"/>
  <c r="D8" i="7"/>
  <c r="D7" i="7"/>
  <c r="D6" i="7"/>
  <c r="D4" i="7"/>
  <c r="D3" i="7"/>
  <c r="D2" i="7"/>
  <c r="E9" i="10" l="1"/>
  <c r="M56" i="2"/>
  <c r="K57" i="2"/>
  <c r="M20" i="2"/>
  <c r="D27" i="8"/>
  <c r="D10" i="8"/>
  <c r="D20" i="8"/>
  <c r="D15" i="8"/>
  <c r="D5" i="7"/>
  <c r="D15" i="7"/>
  <c r="D11" i="7"/>
  <c r="M57" i="2" l="1"/>
  <c r="K61" i="2"/>
  <c r="E6" i="9" s="1"/>
  <c r="E13" i="10"/>
  <c r="M21" i="2"/>
  <c r="D16" i="7"/>
  <c r="D21" i="8"/>
  <c r="D20" i="7"/>
  <c r="E15" i="10" l="1"/>
  <c r="D21" i="7"/>
  <c r="J54" i="2"/>
  <c r="J53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6" i="2"/>
  <c r="J25" i="2"/>
  <c r="J24" i="2"/>
  <c r="J23" i="2"/>
  <c r="J19" i="2"/>
  <c r="J18" i="2"/>
  <c r="J17" i="2"/>
  <c r="J13" i="2"/>
  <c r="J12" i="2"/>
  <c r="J11" i="2"/>
  <c r="J10" i="2"/>
  <c r="J9" i="2"/>
  <c r="J8" i="2"/>
  <c r="J7" i="2"/>
  <c r="J6" i="2"/>
  <c r="J5" i="2"/>
  <c r="J4" i="2"/>
  <c r="J3" i="2"/>
  <c r="G28" i="5"/>
  <c r="G27" i="5"/>
  <c r="G15" i="5"/>
  <c r="F14" i="10"/>
  <c r="G14" i="10" s="1"/>
  <c r="F12" i="10"/>
  <c r="G12" i="10" s="1"/>
  <c r="F11" i="10"/>
  <c r="G11" i="10" s="1"/>
  <c r="F10" i="10"/>
  <c r="G10" i="10" s="1"/>
  <c r="F8" i="10"/>
  <c r="G8" i="10" s="1"/>
  <c r="F7" i="10"/>
  <c r="G7" i="10" s="1"/>
  <c r="F6" i="10"/>
  <c r="G6" i="10" s="1"/>
  <c r="F4" i="10"/>
  <c r="G4" i="10" s="1"/>
  <c r="F3" i="10"/>
  <c r="G3" i="10" s="1"/>
  <c r="G21" i="6"/>
  <c r="G10" i="6"/>
  <c r="F52" i="1"/>
  <c r="F24" i="1"/>
  <c r="F20" i="1"/>
  <c r="F14" i="1"/>
  <c r="F7" i="1"/>
  <c r="F4" i="13"/>
  <c r="C3" i="13"/>
  <c r="B52" i="1"/>
  <c r="C52" i="1"/>
  <c r="D52" i="1"/>
  <c r="J14" i="2" l="1"/>
  <c r="F5" i="10"/>
  <c r="G5" i="10" s="1"/>
  <c r="H21" i="6"/>
  <c r="F2" i="10"/>
  <c r="G2" i="10" s="1"/>
  <c r="H10" i="6"/>
  <c r="H56" i="2"/>
  <c r="J52" i="2"/>
  <c r="J55" i="2"/>
  <c r="D29" i="8"/>
  <c r="I56" i="2"/>
  <c r="J15" i="2"/>
  <c r="J16" i="2"/>
  <c r="D4" i="9"/>
  <c r="J50" i="2"/>
  <c r="D28" i="8"/>
  <c r="J51" i="2"/>
  <c r="G29" i="5"/>
  <c r="G28" i="6"/>
  <c r="H28" i="6" s="1"/>
  <c r="F22" i="1"/>
  <c r="B24" i="1"/>
  <c r="C24" i="1"/>
  <c r="D24" i="1"/>
  <c r="F9" i="10" l="1"/>
  <c r="J56" i="2"/>
  <c r="H57" i="2"/>
  <c r="H61" i="2" s="1"/>
  <c r="D6" i="9" s="1"/>
  <c r="D30" i="8"/>
  <c r="I57" i="2"/>
  <c r="I61" i="2" s="1"/>
  <c r="J20" i="2"/>
  <c r="F8" i="13"/>
  <c r="F7" i="13"/>
  <c r="C7" i="13"/>
  <c r="F6" i="13"/>
  <c r="C6" i="13"/>
  <c r="F5" i="13"/>
  <c r="C5" i="13"/>
  <c r="C4" i="13"/>
  <c r="F13" i="10" l="1"/>
  <c r="G13" i="10" s="1"/>
  <c r="G9" i="10"/>
  <c r="J57" i="2"/>
  <c r="D31" i="8"/>
  <c r="J21" i="2"/>
  <c r="F15" i="10" l="1"/>
  <c r="G15" i="10" s="1"/>
  <c r="C27" i="5"/>
  <c r="D27" i="5"/>
  <c r="E27" i="5"/>
  <c r="C15" i="5" l="1"/>
  <c r="D15" i="5"/>
  <c r="E15" i="5"/>
  <c r="C7" i="1" l="1"/>
  <c r="C28" i="5"/>
  <c r="B7" i="1"/>
  <c r="D7" i="1"/>
  <c r="C10" i="6"/>
  <c r="C21" i="6"/>
  <c r="F56" i="2"/>
  <c r="F57" i="2" s="1"/>
  <c r="F61" i="2" s="1"/>
  <c r="E56" i="2"/>
  <c r="E57" i="2" s="1"/>
  <c r="E61" i="2" s="1"/>
  <c r="C6" i="9" s="1"/>
  <c r="C28" i="6" l="1"/>
  <c r="D21" i="6" l="1"/>
  <c r="E21" i="6"/>
  <c r="E10" i="6"/>
  <c r="D10" i="6"/>
  <c r="C20" i="1" l="1"/>
  <c r="B20" i="1"/>
  <c r="D20" i="1"/>
  <c r="B14" i="1"/>
  <c r="C14" i="1"/>
  <c r="D14" i="1"/>
  <c r="E28" i="5" l="1"/>
  <c r="D28" i="5"/>
  <c r="D28" i="6"/>
  <c r="E28" i="6"/>
  <c r="E29" i="5" l="1"/>
  <c r="B22" i="1"/>
  <c r="C22" i="1"/>
  <c r="D22" i="1"/>
  <c r="B6" i="10" l="1"/>
  <c r="C6" i="10"/>
  <c r="D6" i="10"/>
  <c r="B7" i="10"/>
  <c r="C7" i="10"/>
  <c r="D7" i="10"/>
  <c r="B8" i="10"/>
  <c r="C8" i="10"/>
  <c r="D8" i="10"/>
  <c r="B3" i="10"/>
  <c r="C3" i="10"/>
  <c r="D3" i="10"/>
  <c r="B4" i="10"/>
  <c r="C4" i="10"/>
  <c r="D4" i="10"/>
  <c r="I6" i="12" l="1"/>
  <c r="F2" i="12"/>
  <c r="I2" i="12"/>
  <c r="F3" i="12"/>
  <c r="I3" i="12"/>
  <c r="F4" i="12"/>
  <c r="I4" i="12"/>
  <c r="F5" i="12"/>
  <c r="I5" i="12"/>
  <c r="F6" i="12"/>
  <c r="F7" i="12"/>
  <c r="I7" i="12"/>
  <c r="F8" i="12"/>
  <c r="I8" i="12"/>
  <c r="F9" i="12"/>
  <c r="I9" i="12"/>
  <c r="E9" i="12"/>
  <c r="E8" i="12"/>
  <c r="E7" i="12"/>
  <c r="E6" i="12"/>
  <c r="E5" i="12"/>
  <c r="E4" i="12"/>
  <c r="E3" i="12"/>
  <c r="E2" i="12"/>
  <c r="B10" i="10"/>
  <c r="C10" i="10"/>
  <c r="D10" i="10"/>
  <c r="B11" i="10"/>
  <c r="C11" i="10"/>
  <c r="D11" i="10"/>
  <c r="B12" i="10"/>
  <c r="C12" i="10"/>
  <c r="D12" i="10"/>
  <c r="B14" i="10"/>
  <c r="C14" i="10"/>
  <c r="D14" i="10"/>
  <c r="C4" i="9" l="1"/>
  <c r="B4" i="9"/>
  <c r="I2" i="8"/>
  <c r="I3" i="8"/>
  <c r="I4" i="8"/>
  <c r="I5" i="8"/>
  <c r="I6" i="8"/>
  <c r="I7" i="8"/>
  <c r="I8" i="8"/>
  <c r="I9" i="8"/>
  <c r="I11" i="8"/>
  <c r="I12" i="8"/>
  <c r="I13" i="8"/>
  <c r="I14" i="8"/>
  <c r="I16" i="8"/>
  <c r="I17" i="8"/>
  <c r="I18" i="8"/>
  <c r="I19" i="8"/>
  <c r="I22" i="8"/>
  <c r="I23" i="8"/>
  <c r="I24" i="8"/>
  <c r="I25" i="8"/>
  <c r="I26" i="8"/>
  <c r="I29" i="8"/>
  <c r="F26" i="8"/>
  <c r="J26" i="8" s="1"/>
  <c r="F25" i="8"/>
  <c r="F24" i="8"/>
  <c r="H24" i="8" s="1"/>
  <c r="F23" i="8"/>
  <c r="F22" i="8"/>
  <c r="H22" i="8" s="1"/>
  <c r="F19" i="8"/>
  <c r="J19" i="8" s="1"/>
  <c r="F18" i="8"/>
  <c r="F17" i="8"/>
  <c r="J17" i="8" s="1"/>
  <c r="F16" i="8"/>
  <c r="F14" i="8"/>
  <c r="H14" i="8" s="1"/>
  <c r="F13" i="8"/>
  <c r="H13" i="8" s="1"/>
  <c r="F12" i="8"/>
  <c r="H12" i="8" s="1"/>
  <c r="F11" i="8"/>
  <c r="H11" i="8" s="1"/>
  <c r="F9" i="8"/>
  <c r="H9" i="8" s="1"/>
  <c r="F8" i="8"/>
  <c r="H8" i="8" s="1"/>
  <c r="F7" i="8"/>
  <c r="J7" i="8" s="1"/>
  <c r="F6" i="8"/>
  <c r="H6" i="8" s="1"/>
  <c r="F5" i="8"/>
  <c r="H5" i="8" s="1"/>
  <c r="F4" i="8"/>
  <c r="H4" i="8" s="1"/>
  <c r="F3" i="8"/>
  <c r="H3" i="8" s="1"/>
  <c r="F2" i="8"/>
  <c r="H2" i="8" s="1"/>
  <c r="C29" i="8"/>
  <c r="C28" i="8"/>
  <c r="C26" i="8"/>
  <c r="C25" i="8"/>
  <c r="C24" i="8"/>
  <c r="C23" i="8"/>
  <c r="C22" i="8"/>
  <c r="C19" i="8"/>
  <c r="C18" i="8"/>
  <c r="C17" i="8"/>
  <c r="C16" i="8"/>
  <c r="C14" i="8"/>
  <c r="C13" i="8"/>
  <c r="C12" i="8"/>
  <c r="C11" i="8"/>
  <c r="C9" i="8"/>
  <c r="C8" i="8"/>
  <c r="C7" i="8"/>
  <c r="C6" i="8"/>
  <c r="C5" i="8"/>
  <c r="C4" i="8"/>
  <c r="C3" i="8"/>
  <c r="C2" i="8"/>
  <c r="B12" i="8"/>
  <c r="B13" i="8"/>
  <c r="B14" i="8"/>
  <c r="B29" i="8"/>
  <c r="B28" i="8"/>
  <c r="B23" i="8"/>
  <c r="B24" i="8"/>
  <c r="B25" i="8"/>
  <c r="B26" i="8"/>
  <c r="B22" i="8"/>
  <c r="B17" i="8"/>
  <c r="B18" i="8"/>
  <c r="B19" i="8"/>
  <c r="B16" i="8"/>
  <c r="B11" i="8"/>
  <c r="B3" i="8"/>
  <c r="B4" i="8"/>
  <c r="B5" i="8"/>
  <c r="B6" i="8"/>
  <c r="B7" i="8"/>
  <c r="B8" i="8"/>
  <c r="B9" i="8"/>
  <c r="B2" i="8"/>
  <c r="I2" i="7"/>
  <c r="I3" i="7"/>
  <c r="I4" i="7"/>
  <c r="I6" i="7"/>
  <c r="I7" i="7"/>
  <c r="I8" i="7"/>
  <c r="I9" i="7"/>
  <c r="I10" i="7"/>
  <c r="I12" i="7"/>
  <c r="I13" i="7"/>
  <c r="I14" i="7"/>
  <c r="I17" i="7"/>
  <c r="I18" i="7"/>
  <c r="I19" i="7"/>
  <c r="F19" i="7"/>
  <c r="H19" i="7" s="1"/>
  <c r="F18" i="7"/>
  <c r="F17" i="7"/>
  <c r="F14" i="7"/>
  <c r="F13" i="7"/>
  <c r="H13" i="7" s="1"/>
  <c r="F12" i="7"/>
  <c r="H12" i="7" s="1"/>
  <c r="F10" i="7"/>
  <c r="H10" i="7" s="1"/>
  <c r="F9" i="7"/>
  <c r="H9" i="7" s="1"/>
  <c r="F8" i="7"/>
  <c r="F7" i="7"/>
  <c r="H7" i="7" s="1"/>
  <c r="F6" i="7"/>
  <c r="F4" i="7"/>
  <c r="H4" i="7" s="1"/>
  <c r="F3" i="7"/>
  <c r="H3" i="7" s="1"/>
  <c r="F2" i="7"/>
  <c r="H2" i="7" s="1"/>
  <c r="C19" i="7"/>
  <c r="C18" i="7"/>
  <c r="C17" i="7"/>
  <c r="C14" i="7"/>
  <c r="C13" i="7"/>
  <c r="C12" i="7"/>
  <c r="C10" i="7"/>
  <c r="C9" i="7"/>
  <c r="C8" i="7"/>
  <c r="C7" i="7"/>
  <c r="C6" i="7"/>
  <c r="C4" i="7"/>
  <c r="C3" i="7"/>
  <c r="C2" i="7"/>
  <c r="B18" i="7"/>
  <c r="B19" i="7"/>
  <c r="B17" i="7"/>
  <c r="B13" i="7"/>
  <c r="B14" i="7"/>
  <c r="B12" i="7"/>
  <c r="B7" i="7"/>
  <c r="B8" i="7"/>
  <c r="B9" i="7"/>
  <c r="B10" i="7"/>
  <c r="B6" i="7"/>
  <c r="B3" i="7"/>
  <c r="B4" i="7"/>
  <c r="B2" i="7"/>
  <c r="J25" i="8" l="1"/>
  <c r="H25" i="8"/>
  <c r="J5" i="8"/>
  <c r="J9" i="8"/>
  <c r="J13" i="8"/>
  <c r="J8" i="7"/>
  <c r="J13" i="7"/>
  <c r="J6" i="7"/>
  <c r="J18" i="8"/>
  <c r="J6" i="8"/>
  <c r="J22" i="8"/>
  <c r="I20" i="8"/>
  <c r="J10" i="7"/>
  <c r="J9" i="7"/>
  <c r="J19" i="7"/>
  <c r="I11" i="7"/>
  <c r="F15" i="8"/>
  <c r="H15" i="8" s="1"/>
  <c r="J23" i="8"/>
  <c r="B5" i="7"/>
  <c r="J4" i="8"/>
  <c r="J8" i="8"/>
  <c r="J24" i="8"/>
  <c r="I15" i="7"/>
  <c r="J14" i="7"/>
  <c r="B11" i="7"/>
  <c r="J4" i="7"/>
  <c r="B27" i="8"/>
  <c r="B15" i="7"/>
  <c r="F27" i="8"/>
  <c r="H27" i="8" s="1"/>
  <c r="I27" i="8"/>
  <c r="I15" i="8"/>
  <c r="C27" i="8"/>
  <c r="I10" i="8"/>
  <c r="F10" i="8"/>
  <c r="H10" i="8" s="1"/>
  <c r="F20" i="8"/>
  <c r="C10" i="8"/>
  <c r="C15" i="8"/>
  <c r="C20" i="8"/>
  <c r="J14" i="8"/>
  <c r="J3" i="8"/>
  <c r="J12" i="8"/>
  <c r="B20" i="8"/>
  <c r="B15" i="8"/>
  <c r="B10" i="8"/>
  <c r="J2" i="8"/>
  <c r="J11" i="8"/>
  <c r="J16" i="8"/>
  <c r="J2" i="7"/>
  <c r="I5" i="7"/>
  <c r="J17" i="7"/>
  <c r="C15" i="7"/>
  <c r="C11" i="7"/>
  <c r="J7" i="7"/>
  <c r="J12" i="7"/>
  <c r="J18" i="7"/>
  <c r="F11" i="7"/>
  <c r="H11" i="7" s="1"/>
  <c r="F5" i="7"/>
  <c r="H5" i="7" s="1"/>
  <c r="F15" i="7"/>
  <c r="H15" i="7" s="1"/>
  <c r="J3" i="7"/>
  <c r="C5" i="7"/>
  <c r="F21" i="8" l="1"/>
  <c r="H21" i="8" s="1"/>
  <c r="B21" i="8"/>
  <c r="C21" i="8"/>
  <c r="I21" i="8"/>
  <c r="C16" i="7"/>
  <c r="I16" i="7"/>
  <c r="F16" i="7"/>
  <c r="H16" i="7" s="1"/>
  <c r="B16" i="7"/>
  <c r="B20" i="7"/>
  <c r="B21" i="7" s="1"/>
  <c r="I20" i="7"/>
  <c r="I21" i="7" s="1"/>
  <c r="J11" i="7"/>
  <c r="J20" i="8"/>
  <c r="J15" i="7"/>
  <c r="C30" i="8"/>
  <c r="C31" i="8" s="1"/>
  <c r="J27" i="8"/>
  <c r="B30" i="8"/>
  <c r="B31" i="8" s="1"/>
  <c r="J15" i="8"/>
  <c r="J10" i="8"/>
  <c r="C20" i="7"/>
  <c r="C21" i="7" s="1"/>
  <c r="F20" i="7"/>
  <c r="H20" i="7" s="1"/>
  <c r="J5" i="7"/>
  <c r="F21" i="7" l="1"/>
  <c r="H21" i="7" s="1"/>
  <c r="J21" i="8"/>
  <c r="J16" i="7"/>
  <c r="G2" i="7"/>
  <c r="G8" i="7"/>
  <c r="G17" i="7"/>
  <c r="G12" i="7"/>
  <c r="G9" i="7"/>
  <c r="G4" i="7"/>
  <c r="J20" i="7"/>
  <c r="I28" i="8"/>
  <c r="I30" i="8" s="1"/>
  <c r="I31" i="8" s="1"/>
  <c r="G11" i="7" l="1"/>
  <c r="G14" i="7"/>
  <c r="G7" i="7"/>
  <c r="J21" i="7"/>
  <c r="G6" i="7"/>
  <c r="G3" i="7"/>
  <c r="G10" i="7"/>
  <c r="G21" i="7"/>
  <c r="G5" i="7"/>
  <c r="G13" i="7"/>
  <c r="G15" i="7"/>
  <c r="G18" i="7"/>
  <c r="G16" i="7"/>
  <c r="C5" i="10"/>
  <c r="D5" i="10"/>
  <c r="B5" i="10"/>
  <c r="C2" i="10"/>
  <c r="D2" i="10"/>
  <c r="B2" i="10"/>
  <c r="C9" i="10" l="1"/>
  <c r="C13" i="10" s="1"/>
  <c r="C15" i="10" s="1"/>
  <c r="B9" i="10"/>
  <c r="B13" i="10" s="1"/>
  <c r="B15" i="10" s="1"/>
  <c r="D9" i="10"/>
  <c r="D13" i="10" l="1"/>
  <c r="D15" i="10" l="1"/>
  <c r="P49" i="2" l="1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6" i="2"/>
  <c r="P25" i="2"/>
  <c r="P24" i="2"/>
  <c r="P23" i="2"/>
  <c r="P19" i="2"/>
  <c r="P18" i="2"/>
  <c r="P17" i="2"/>
  <c r="P13" i="2"/>
  <c r="P12" i="2"/>
  <c r="P11" i="2"/>
  <c r="P10" i="2"/>
  <c r="P9" i="2"/>
  <c r="P8" i="2"/>
  <c r="P7" i="2"/>
  <c r="P6" i="2"/>
  <c r="P5" i="2"/>
  <c r="P4" i="2"/>
  <c r="P3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6" i="2"/>
  <c r="G25" i="2"/>
  <c r="G24" i="2"/>
  <c r="G23" i="2"/>
  <c r="G19" i="2"/>
  <c r="G18" i="2"/>
  <c r="G17" i="2"/>
  <c r="G13" i="2"/>
  <c r="G11" i="2"/>
  <c r="G10" i="2"/>
  <c r="G9" i="2"/>
  <c r="G8" i="2"/>
  <c r="G7" i="2"/>
  <c r="G6" i="2"/>
  <c r="G5" i="2"/>
  <c r="G4" i="2"/>
  <c r="G3" i="2"/>
  <c r="D24" i="2"/>
  <c r="D25" i="2"/>
  <c r="D26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23" i="2"/>
  <c r="D4" i="2"/>
  <c r="D5" i="2"/>
  <c r="D6" i="2"/>
  <c r="D7" i="2"/>
  <c r="D8" i="2"/>
  <c r="D9" i="2"/>
  <c r="D10" i="2"/>
  <c r="D11" i="2"/>
  <c r="D13" i="2"/>
  <c r="D17" i="2"/>
  <c r="D18" i="2"/>
  <c r="D19" i="2"/>
  <c r="D3" i="2"/>
  <c r="F28" i="8" l="1"/>
  <c r="H4" i="9" l="1"/>
  <c r="F4" i="9"/>
  <c r="G4" i="9" s="1"/>
  <c r="P55" i="2"/>
  <c r="F29" i="8"/>
  <c r="H29" i="8" s="1"/>
  <c r="J28" i="8"/>
  <c r="P51" i="2"/>
  <c r="P54" i="2"/>
  <c r="P53" i="2"/>
  <c r="P52" i="2"/>
  <c r="P50" i="2"/>
  <c r="P16" i="2"/>
  <c r="P14" i="2"/>
  <c r="P15" i="2"/>
  <c r="O56" i="2"/>
  <c r="R56" i="2" s="1"/>
  <c r="N56" i="2"/>
  <c r="Q56" i="2" s="1"/>
  <c r="O57" i="2" l="1"/>
  <c r="F30" i="8"/>
  <c r="H30" i="8" s="1"/>
  <c r="J29" i="8"/>
  <c r="P21" i="2"/>
  <c r="P20" i="2"/>
  <c r="N57" i="2"/>
  <c r="P56" i="2"/>
  <c r="G12" i="2"/>
  <c r="D55" i="2"/>
  <c r="D54" i="2"/>
  <c r="Q57" i="2" l="1"/>
  <c r="N61" i="2"/>
  <c r="F6" i="9" s="1"/>
  <c r="G6" i="9" s="1"/>
  <c r="R57" i="2"/>
  <c r="O61" i="2"/>
  <c r="H6" i="9" s="1"/>
  <c r="F31" i="8"/>
  <c r="G25" i="8" s="1"/>
  <c r="P57" i="2"/>
  <c r="J30" i="8"/>
  <c r="G21" i="8"/>
  <c r="G17" i="8"/>
  <c r="G4" i="8"/>
  <c r="G19" i="8"/>
  <c r="G27" i="8"/>
  <c r="G14" i="2"/>
  <c r="G15" i="2"/>
  <c r="G50" i="2"/>
  <c r="G51" i="2"/>
  <c r="G52" i="2"/>
  <c r="G53" i="2"/>
  <c r="G54" i="2"/>
  <c r="G55" i="2"/>
  <c r="D14" i="2"/>
  <c r="D16" i="2"/>
  <c r="D12" i="2"/>
  <c r="D51" i="2"/>
  <c r="D53" i="2"/>
  <c r="D15" i="2"/>
  <c r="D50" i="2"/>
  <c r="D52" i="2"/>
  <c r="C56" i="2"/>
  <c r="C57" i="2" s="1"/>
  <c r="C61" i="2" s="1"/>
  <c r="B56" i="2"/>
  <c r="G15" i="8" l="1"/>
  <c r="G22" i="8"/>
  <c r="G13" i="8"/>
  <c r="H31" i="8"/>
  <c r="G28" i="8"/>
  <c r="G3" i="8"/>
  <c r="J31" i="8"/>
  <c r="G12" i="8"/>
  <c r="G11" i="8"/>
  <c r="G9" i="8"/>
  <c r="G8" i="8"/>
  <c r="G2" i="8"/>
  <c r="G16" i="8"/>
  <c r="G10" i="8"/>
  <c r="G5" i="8"/>
  <c r="G31" i="8"/>
  <c r="G20" i="8"/>
  <c r="G6" i="8"/>
  <c r="G14" i="8"/>
  <c r="G26" i="8"/>
  <c r="G18" i="8"/>
  <c r="G7" i="8"/>
  <c r="G24" i="8"/>
  <c r="G23" i="8"/>
  <c r="G20" i="2"/>
  <c r="G56" i="2"/>
  <c r="G16" i="2"/>
  <c r="D21" i="2"/>
  <c r="D20" i="2"/>
  <c r="B57" i="2"/>
  <c r="D56" i="2"/>
  <c r="D57" i="2" l="1"/>
  <c r="B61" i="2"/>
  <c r="B6" i="9" s="1"/>
  <c r="G21" i="2"/>
  <c r="G57" i="2"/>
</calcChain>
</file>

<file path=xl/sharedStrings.xml><?xml version="1.0" encoding="utf-8"?>
<sst xmlns="http://schemas.openxmlformats.org/spreadsheetml/2006/main" count="476" uniqueCount="373">
  <si>
    <t>Risultato di amministrazione (A)</t>
  </si>
  <si>
    <t>Parte accantonata (B)</t>
  </si>
  <si>
    <t>Parte vincolata (C)</t>
  </si>
  <si>
    <t>Parte destinata a investimenti (D)</t>
  </si>
  <si>
    <t>Parte disponibile (E=A-B-C-D)</t>
  </si>
  <si>
    <t>Saldo di cassa</t>
  </si>
  <si>
    <t>Residui attivi</t>
  </si>
  <si>
    <t>Residui passivi</t>
  </si>
  <si>
    <t>FPV per spese correnti</t>
  </si>
  <si>
    <t>Fondo crediti di dubbia esigibilità</t>
  </si>
  <si>
    <t>Fondo anticipazioni liquidità DL35/2013</t>
  </si>
  <si>
    <t>Fondo perdite società partecipate</t>
  </si>
  <si>
    <t>Fondo contenzioso</t>
  </si>
  <si>
    <t>Altri accantonamenti</t>
  </si>
  <si>
    <t>Vincoli da trasferimenti</t>
  </si>
  <si>
    <t>Vincoli da leggi e principi contabili</t>
  </si>
  <si>
    <t>Vincoli da contrazione di mutui</t>
  </si>
  <si>
    <t>Vincoli attribuiti dall'ente</t>
  </si>
  <si>
    <t>Altri vincoli</t>
  </si>
  <si>
    <t xml:space="preserve">  100 Entrate correnti di natura tributaria, contributiva e perequativa </t>
  </si>
  <si>
    <t xml:space="preserve">  200 Trasferimenti correnti </t>
  </si>
  <si>
    <t xml:space="preserve">  300 Entrate extratributarie </t>
  </si>
  <si>
    <t xml:space="preserve">  401 Tributi in conto capitale</t>
  </si>
  <si>
    <t xml:space="preserve">  402 Contributi agli investimenti </t>
  </si>
  <si>
    <t xml:space="preserve">  403 Altri trasferimenti in conto capitale </t>
  </si>
  <si>
    <t xml:space="preserve">  404 Entrate da alienazione di beni materiali e immateriali </t>
  </si>
  <si>
    <t xml:space="preserve">  405 Altre entrate in conto capitale </t>
  </si>
  <si>
    <t xml:space="preserve">  501 Alienazione di attività finanziarie </t>
  </si>
  <si>
    <t xml:space="preserve">  502_3 Riscossione di crediti </t>
  </si>
  <si>
    <t xml:space="preserve">  504 Altre entrate per riduzione di attività finanziarie </t>
  </si>
  <si>
    <t xml:space="preserve"> - Entrate correnti </t>
  </si>
  <si>
    <t xml:space="preserve"> - Entrate in conto capitale</t>
  </si>
  <si>
    <t xml:space="preserve"> - Entrate da riduzione attività finanziarie </t>
  </si>
  <si>
    <t xml:space="preserve"> - Accensione di prestiti </t>
  </si>
  <si>
    <t xml:space="preserve"> - Anticipazioni da istituto tesoriere/cassiere </t>
  </si>
  <si>
    <t xml:space="preserve"> - Entrate per conto terzi e partite di giro</t>
  </si>
  <si>
    <t>Totale Entrate</t>
  </si>
  <si>
    <t>Entrate nette</t>
  </si>
  <si>
    <t xml:space="preserve">101 REDDITI DA LAVORO DIPENDENTE </t>
  </si>
  <si>
    <t xml:space="preserve">102 IMPOSTE E TASSE A CARICO DELL'ENTE </t>
  </si>
  <si>
    <t xml:space="preserve">103 ACQUISTO DI BENI E SERVIZI </t>
  </si>
  <si>
    <t xml:space="preserve">104 TRASFERIMENTI CORRENTI </t>
  </si>
  <si>
    <t xml:space="preserve">107 INTERESSI PASSIVI </t>
  </si>
  <si>
    <t xml:space="preserve">108 ALTRE SPESE PER REDDITI DA CAPITALE </t>
  </si>
  <si>
    <t xml:space="preserve">109 RIMBORSI E POSTE CORRETTIVE DELLE ENTRATE </t>
  </si>
  <si>
    <t xml:space="preserve">110 ALTRE SPESE CORRENTI </t>
  </si>
  <si>
    <t>201 TRIBUTI IN CONTO CAPITALE A CARICO DELL?ENTE</t>
  </si>
  <si>
    <t xml:space="preserve">202 INVESTIMENTI FISSI LORDI E ACQUISTO DI TERRENI </t>
  </si>
  <si>
    <t xml:space="preserve">203 CONTRIBUTI AGLI INVESTIMENTI </t>
  </si>
  <si>
    <t xml:space="preserve">204ALTRI TRASFERIMENTI IN CONTO CAPITALE </t>
  </si>
  <si>
    <t xml:space="preserve">205ALTRE SPESE IN CONTO CAPITALE </t>
  </si>
  <si>
    <t xml:space="preserve">301 ACQUISIZIONI DI ATTIVITA' FINANZIARIE </t>
  </si>
  <si>
    <t xml:space="preserve">303 CONCESSIONE CREDITI DI MEDIO-LUNGO TERMINE </t>
  </si>
  <si>
    <t xml:space="preserve">304 ALTRE SPESE PER INCREMENTO DI ATTIVITA' FINANZIARIE </t>
  </si>
  <si>
    <t xml:space="preserve">401 RIMBORSO DI TITOLI OBBLIGAZIONARI </t>
  </si>
  <si>
    <t xml:space="preserve">402 RIMBORSO PRESTITI A BREVE TERMINE </t>
  </si>
  <si>
    <t xml:space="preserve">403 RIMBORSO MUTUI E ALTRI FINANZIAMENTI A MEDIO LUNGO TERMINE </t>
  </si>
  <si>
    <t xml:space="preserve">404 RIMBORSO DI ALTRE FORME DI INDEBITAMENTO </t>
  </si>
  <si>
    <t xml:space="preserve">405 FONDI PER RIMBORSO PRESTITI </t>
  </si>
  <si>
    <t xml:space="preserve">501 CHIUSURA ANTICIPAZIONI RICEVUTE DA ISTITUTO TESORIERE/CASSIERE </t>
  </si>
  <si>
    <t xml:space="preserve">701 USCITE PER PARTITE DI GIRO </t>
  </si>
  <si>
    <t xml:space="preserve">702 USCITE PER CONTO TERZI </t>
  </si>
  <si>
    <t>1 Spese correnti</t>
  </si>
  <si>
    <t>2 Spese in conto capitale</t>
  </si>
  <si>
    <t>3 Spese per incremento attività finanziaria</t>
  </si>
  <si>
    <t>4 Rimborso prestiti</t>
  </si>
  <si>
    <t>5 Chiusura anticipazioni ricevute tesoriere/cassiere</t>
  </si>
  <si>
    <t>7 Conto terzi e partite di giro</t>
  </si>
  <si>
    <t>Totale Uscite</t>
  </si>
  <si>
    <t>Uscite nette</t>
  </si>
  <si>
    <t>Saldo corrente</t>
  </si>
  <si>
    <t>Saldo in conto capitale</t>
  </si>
  <si>
    <t>Acc</t>
  </si>
  <si>
    <t>Risc</t>
  </si>
  <si>
    <t>Imp</t>
  </si>
  <si>
    <t>Pag</t>
  </si>
  <si>
    <t>Rigidità strutturale di bilancio</t>
  </si>
  <si>
    <t>1.1</t>
  </si>
  <si>
    <t>Incidenza spese rigide (ripiano disavanzo,personale e debito) su entrate correnti</t>
  </si>
  <si>
    <t>Entrate correnti</t>
  </si>
  <si>
    <t>2.1</t>
  </si>
  <si>
    <t>Incidenza degli accertamenti di parte corrente sulle previsioni iniziali di parte corrente</t>
  </si>
  <si>
    <t>2.2</t>
  </si>
  <si>
    <t>Incidenza degli accertamenti di parte corrente sulle previsioni definitive di parte corrente</t>
  </si>
  <si>
    <t>2.3</t>
  </si>
  <si>
    <t>Incidenza degli accertamenti delle entrate proprie sulle previsioni iniziali di parte corrente</t>
  </si>
  <si>
    <t>2.4</t>
  </si>
  <si>
    <t>Incidenza degli accertamenti delle entrate proprie sulle previsioni definitive di parte corrente</t>
  </si>
  <si>
    <t>2.5</t>
  </si>
  <si>
    <t>Incidenza degli incassi correnti sulle previsioni iniziali di parte corrente</t>
  </si>
  <si>
    <t>2.6</t>
  </si>
  <si>
    <t>Incidenza degli incassi correnti sulle previsioni definitive di parte corrente</t>
  </si>
  <si>
    <t>2.7</t>
  </si>
  <si>
    <t>Incidenza degli incassi delle entrate proprie sulle previsioni iniziali di parte corrente</t>
  </si>
  <si>
    <t>2.8</t>
  </si>
  <si>
    <t>Incidenza degli incassi delle entrate proprie sulle previsioni definitive di parte corrente</t>
  </si>
  <si>
    <t>Anticipazioni dell'Istituto tesoriere</t>
  </si>
  <si>
    <t>3.1</t>
  </si>
  <si>
    <t>Utilizzo medio Anticipazioni di tesoreria</t>
  </si>
  <si>
    <t>3.2</t>
  </si>
  <si>
    <t>Anticipazione chiuse solo contabilmente</t>
  </si>
  <si>
    <t>Spese di personale</t>
  </si>
  <si>
    <t>4.1</t>
  </si>
  <si>
    <t>Incidenza della spesa di personale sulla spesa corrente</t>
  </si>
  <si>
    <t>4.2</t>
  </si>
  <si>
    <t>Incidenza del salario accessorio ed incentivante rispetto al totale della spesa di personale</t>
  </si>
  <si>
    <t>4.3</t>
  </si>
  <si>
    <t>Incidenza spesa personale flessibile rispetto al totale della spesa di personale</t>
  </si>
  <si>
    <t>4.4</t>
  </si>
  <si>
    <t>Spesa di personale procapite</t>
  </si>
  <si>
    <t>Esternalizzazione dei servizi</t>
  </si>
  <si>
    <t>5.1</t>
  </si>
  <si>
    <t>Indicatore di esternalizzazione dei servizi</t>
  </si>
  <si>
    <t>Interessi passivi</t>
  </si>
  <si>
    <t>6.1</t>
  </si>
  <si>
    <t>Incidenza degli interessi passivi sulla spesa corrente</t>
  </si>
  <si>
    <t>6.2</t>
  </si>
  <si>
    <t>Incidenza degli interessi passivi sulle anticipazioni sul totale della spesa per interessi passivi</t>
  </si>
  <si>
    <t>6.3</t>
  </si>
  <si>
    <t>Incidenza interessi di mora sul totale della spesa per interessi passivi</t>
  </si>
  <si>
    <t>Investimenti</t>
  </si>
  <si>
    <t>7.1</t>
  </si>
  <si>
    <t>Incidenza investimenti sul totale della spesa corrente e in conto capitale</t>
  </si>
  <si>
    <t>7.2</t>
  </si>
  <si>
    <t>Investimenti diretti procapite</t>
  </si>
  <si>
    <t>7.3</t>
  </si>
  <si>
    <t>Contributi agli investimenti procapite</t>
  </si>
  <si>
    <t>7.4</t>
  </si>
  <si>
    <t>Investimenti complessivi procapite</t>
  </si>
  <si>
    <t>7.5</t>
  </si>
  <si>
    <t>Quota investimenti complessivi finanziati dal risparmio corrente</t>
  </si>
  <si>
    <t>7.6</t>
  </si>
  <si>
    <t>Quota investimenti complessivi finanziati dal saldo positivo delle partite finanziarie</t>
  </si>
  <si>
    <t>7.7</t>
  </si>
  <si>
    <t>Quota investimenti complessivi finanziati da debito</t>
  </si>
  <si>
    <t>Analisi dei residui</t>
  </si>
  <si>
    <t>8.1</t>
  </si>
  <si>
    <t>Incidenza nuovi residui passivi di parte corrente su stock residui passivi correnti</t>
  </si>
  <si>
    <t>8.2</t>
  </si>
  <si>
    <t>Incidenza nuovi residui passivi in c/capitale su stock residui passivi in conto capitale al 31/12</t>
  </si>
  <si>
    <t>8.3</t>
  </si>
  <si>
    <t>Incidenza nuovi residui passivi per incremento attività finanziarie su stock residui passivi per incremento attività finanziarie al 31/12</t>
  </si>
  <si>
    <t>8.4</t>
  </si>
  <si>
    <t>Incidenza nuovi residui attivi di parte corrente su stock residui attivi di parte corrente</t>
  </si>
  <si>
    <t>8.5</t>
  </si>
  <si>
    <t>Incidenza nuovi residui attivi in c/capitale su stock residui attivi in c/capitale</t>
  </si>
  <si>
    <t>8.6</t>
  </si>
  <si>
    <t>Incidenza nuovi residui attivi per riduzione di attività finanziarie su stock residui attivi per riduzione di attività finanziarie</t>
  </si>
  <si>
    <t>Smaltimento debiti non finanziari</t>
  </si>
  <si>
    <t>9.1</t>
  </si>
  <si>
    <t>Smaltimento debiti commerciali nati nell'esercizio</t>
  </si>
  <si>
    <t>9.2</t>
  </si>
  <si>
    <t>Smaltimento debiti commerciali nati negli esercizi precedenti</t>
  </si>
  <si>
    <t>9.3</t>
  </si>
  <si>
    <t>Smaltimento debiti verso altre amministrazioni pubbliche nati nell'esercizio</t>
  </si>
  <si>
    <t>9.4</t>
  </si>
  <si>
    <t>Smaltimento debiti verso altre amministrazioni pubbliche nati negli esercizi precedenti</t>
  </si>
  <si>
    <t>9.5</t>
  </si>
  <si>
    <t>Indicatore annuale di tempestività dei pagamenti</t>
  </si>
  <si>
    <t>Debiti finanziari</t>
  </si>
  <si>
    <t>10.1</t>
  </si>
  <si>
    <t>Incidenza estinzioni anticipate debiti finanziari</t>
  </si>
  <si>
    <t>10.2</t>
  </si>
  <si>
    <t>Incidenza estinzioni ordinarie debiti finanziari</t>
  </si>
  <si>
    <t>10.3</t>
  </si>
  <si>
    <t>Sostenibilità debiti finanziari</t>
  </si>
  <si>
    <t>10.4</t>
  </si>
  <si>
    <t>Indebitamento procapite</t>
  </si>
  <si>
    <t>Composizione dell'avanzo di amministrazione</t>
  </si>
  <si>
    <t>11.1</t>
  </si>
  <si>
    <t>Incidenza quota libera di parte corrente nell'avanzo</t>
  </si>
  <si>
    <t>11.2</t>
  </si>
  <si>
    <t>Incidenza quota libera in c/capitale nell'avanzo</t>
  </si>
  <si>
    <t>11.3</t>
  </si>
  <si>
    <t>Incidenza quota accantonata nell'avanzo</t>
  </si>
  <si>
    <t>11.4</t>
  </si>
  <si>
    <t>Incidenza quota vincolata nell'avanzo</t>
  </si>
  <si>
    <t>Disavanzo di amministrazione</t>
  </si>
  <si>
    <t>12.1</t>
  </si>
  <si>
    <t>Quota disavanzo ripianato nell'esercizio</t>
  </si>
  <si>
    <t>12.2</t>
  </si>
  <si>
    <t>Incremento del disavanzo rispetto all'esercizio precedente</t>
  </si>
  <si>
    <t>12.3</t>
  </si>
  <si>
    <t>Sostenibilità patrimoniale del disavanzo</t>
  </si>
  <si>
    <t>12.4</t>
  </si>
  <si>
    <t>Sostenibilità disavanzo effettivamente a carico dell'esercizio</t>
  </si>
  <si>
    <t>Debiti fuori bilancio</t>
  </si>
  <si>
    <t>13.1</t>
  </si>
  <si>
    <t>Debiti riconosciuti e finanziati</t>
  </si>
  <si>
    <t>13.2</t>
  </si>
  <si>
    <t>Debiti in corso di riconoscimento</t>
  </si>
  <si>
    <t>13.3</t>
  </si>
  <si>
    <t>Debiti riconosciuti e in corso di finanziamento</t>
  </si>
  <si>
    <t>Fondo pluriennale vincolato</t>
  </si>
  <si>
    <t>14.1</t>
  </si>
  <si>
    <t>Utilizzo del FPV</t>
  </si>
  <si>
    <t>Partite di giro e conto terzi</t>
  </si>
  <si>
    <t>15.1</t>
  </si>
  <si>
    <t>Incidenza partite di giro e conto terzi in entrata</t>
  </si>
  <si>
    <t>15.2</t>
  </si>
  <si>
    <t>Incidenza partite di giro e conto terzi in uscita</t>
  </si>
  <si>
    <t>Complessiva</t>
  </si>
  <si>
    <t>Crediti esigibili nell'esercizio</t>
  </si>
  <si>
    <t>Crediti esigibili negli esercizi precedenti</t>
  </si>
  <si>
    <t>Istruzione e diritto allo studio</t>
  </si>
  <si>
    <t>Trasporti e diritto alla mobilità</t>
  </si>
  <si>
    <t>Diritti sociali, politiche sociali e famiglia</t>
  </si>
  <si>
    <t>Capacità di pagamento</t>
  </si>
  <si>
    <t>Debiti da finanziamento (D1)</t>
  </si>
  <si>
    <t>Piano degli indicatori</t>
  </si>
  <si>
    <t>Soglia</t>
  </si>
  <si>
    <t>Crediti verso lo Stato e altre AP per Fondo dotazione (A)</t>
  </si>
  <si>
    <t>Immobilizzazioni immateriali (B1)</t>
  </si>
  <si>
    <t>Immobilizzazioni materiali (B2)</t>
  </si>
  <si>
    <t>Crediti (C2)</t>
  </si>
  <si>
    <t>Disponibilità liquide (C4)</t>
  </si>
  <si>
    <t>Ratei e risconti attivi (D)</t>
  </si>
  <si>
    <t>TOTALE ATTIVO</t>
  </si>
  <si>
    <t>Fondo di dotazione (A1)</t>
  </si>
  <si>
    <t>Riserve (A2)</t>
  </si>
  <si>
    <t>Risultato economico dell'esercizio (A3)</t>
  </si>
  <si>
    <t>Fondo rischi ed oneri (B)</t>
  </si>
  <si>
    <t>Debiti verso fornitori (D2)</t>
  </si>
  <si>
    <t>Debiti per trasferimenti e contributi (D4)</t>
  </si>
  <si>
    <t>Altri debiti (D5)</t>
  </si>
  <si>
    <t>Ratei e risconti passivi (E)</t>
  </si>
  <si>
    <t>TOTALE PASSIVO</t>
  </si>
  <si>
    <t>Immobilizzazioni finanziarie - partecipazioni (B3.1)</t>
  </si>
  <si>
    <t>Immobilizzazioni finanziarie - crediti (B3.2)</t>
  </si>
  <si>
    <t>Immobilizzazioni finanziarie - altri titoli (B3.3)</t>
  </si>
  <si>
    <t>Rimanenze (C1)</t>
  </si>
  <si>
    <t>Attività finanziarie che non costituiscono utilizzi (C3)</t>
  </si>
  <si>
    <t>Var. %</t>
  </si>
  <si>
    <t>%Risc</t>
  </si>
  <si>
    <t>Proventi da tributi</t>
  </si>
  <si>
    <t>Proventi da fondi perequativi</t>
  </si>
  <si>
    <t>Proventi da trasferimenti e contributi</t>
  </si>
  <si>
    <t>Ricavi delle vendite e prestazioni e proventi da servizi pubblici</t>
  </si>
  <si>
    <t>Variazioni nelle rimanenze di prodotti in corso di lavorazione, etc. (+/-)</t>
  </si>
  <si>
    <t>Variazione dei lavori in corso su ordinazione</t>
  </si>
  <si>
    <t>Incrementi di immobilizzazioni per lavori interni</t>
  </si>
  <si>
    <t>Altri ricavi e proventi diversi</t>
  </si>
  <si>
    <t>Acquisto di materie prime e/o beni di consumo</t>
  </si>
  <si>
    <t>Prestazioni di servizi</t>
  </si>
  <si>
    <t>Utilizzo beni di terzi</t>
  </si>
  <si>
    <t>Trasferimenti e contributi</t>
  </si>
  <si>
    <t>Personale</t>
  </si>
  <si>
    <t>Ammortamenti e svalutazioni</t>
  </si>
  <si>
    <t>Variazioni nelle rimanenze di materie prime e/o beni di consumo (+/-)</t>
  </si>
  <si>
    <t>Accantonamenti per rischi</t>
  </si>
  <si>
    <t>Oneri diversi di gestione</t>
  </si>
  <si>
    <t>Proventi finanziari</t>
  </si>
  <si>
    <t>Oneri finanziari</t>
  </si>
  <si>
    <t>Rettifiche di valore</t>
  </si>
  <si>
    <t>Proventi straordinari</t>
  </si>
  <si>
    <t>Oneri straordinari</t>
  </si>
  <si>
    <t>Imposte</t>
  </si>
  <si>
    <t>Risultato dell'esercizio</t>
  </si>
  <si>
    <t>(+)</t>
  </si>
  <si>
    <t>(-)</t>
  </si>
  <si>
    <t>(=)</t>
  </si>
  <si>
    <t xml:space="preserve">302 CONCESSIONE CREDITI DI BREVE TERMINE </t>
  </si>
  <si>
    <t>COMPONENTI POSITIVI DELLA GESTIONE</t>
  </si>
  <si>
    <t>COMPONENTI NEGATIVI DELLA GESTIONE</t>
  </si>
  <si>
    <t>Diff.</t>
  </si>
  <si>
    <t>PATRIMONIO NETTO</t>
  </si>
  <si>
    <t>Incidenza spesa (al netto servizi per conto terzi)</t>
  </si>
  <si>
    <t>% Risc.</t>
  </si>
  <si>
    <t>101 Redditi da lavoro dipendente</t>
  </si>
  <si>
    <t>102 Imposte e tasse a carico dell'ente</t>
  </si>
  <si>
    <t>103 Acquisto di beni e servizi</t>
  </si>
  <si>
    <t>104 Trasferimenti correnti</t>
  </si>
  <si>
    <t>107 Interessi passivi</t>
  </si>
  <si>
    <t>108 Altre spese per redditi da capitale</t>
  </si>
  <si>
    <t>109 Rimborsi e poste correttive delle entrate</t>
  </si>
  <si>
    <t>110 Altre spese correnti</t>
  </si>
  <si>
    <t>202 Investimenti fissi lordi e acquisto di terreni</t>
  </si>
  <si>
    <t>203 Contributi agli investimenti</t>
  </si>
  <si>
    <t>204 Altri trasferimenti in conto capitale</t>
  </si>
  <si>
    <t>205 Altre spese in conto capitale</t>
  </si>
  <si>
    <t xml:space="preserve"> - Spese correnti </t>
  </si>
  <si>
    <t xml:space="preserve"> - Spese in conto capitale</t>
  </si>
  <si>
    <t>301 Acquisizioni di attività finanziarie</t>
  </si>
  <si>
    <t>302 Concessione crediti di breve termine</t>
  </si>
  <si>
    <t>303 Concessione crediti di medio-lungo termine</t>
  </si>
  <si>
    <t>304 Altre spese per incremento di attività finanziarie</t>
  </si>
  <si>
    <t xml:space="preserve"> - Spese per incremento attività finanziarie </t>
  </si>
  <si>
    <t>401 Rimborso di titoli obbligazionari</t>
  </si>
  <si>
    <t>402 Rimborso prestiti a breve termine</t>
  </si>
  <si>
    <t>403 Rimborso mutui e finanziamenti a medio-lungo termine</t>
  </si>
  <si>
    <t>404 Rimborso di altre forme di indebitamento</t>
  </si>
  <si>
    <t>405 Fondi per rimborso prestiti</t>
  </si>
  <si>
    <t xml:space="preserve"> - Rimborso prestiti </t>
  </si>
  <si>
    <t xml:space="preserve"> - Chiusura anticipazioni ricevute da tesoriere/cassiere </t>
  </si>
  <si>
    <t xml:space="preserve"> - Uscite per conto terzi e partite di giro</t>
  </si>
  <si>
    <t>Comp.% netta</t>
  </si>
  <si>
    <t xml:space="preserve">Saldo corrente </t>
  </si>
  <si>
    <t xml:space="preserve">Saldo finale </t>
  </si>
  <si>
    <t>Saldo netto</t>
  </si>
  <si>
    <t>Saldo riduzione/incremento attività finanziarie</t>
  </si>
  <si>
    <t>Capacità di riscossione</t>
  </si>
  <si>
    <t>Spesa per il personale (pro capite)</t>
  </si>
  <si>
    <t>Investimenti (pro capite)</t>
  </si>
  <si>
    <t>Entrate natura tributaria, contributiva e perequativa (Titolo 1)</t>
  </si>
  <si>
    <t>Saldo della gestione</t>
  </si>
  <si>
    <t>(Proventi - Oneri) finanziari</t>
  </si>
  <si>
    <t>(Proventi- Oneri) straordinari</t>
  </si>
  <si>
    <t>Saldo prima delle imposte</t>
  </si>
  <si>
    <t>Parametro</t>
  </si>
  <si>
    <t>Indicatore</t>
  </si>
  <si>
    <t>P.1</t>
  </si>
  <si>
    <t>P.2</t>
  </si>
  <si>
    <t>P.3</t>
  </si>
  <si>
    <t>P.4</t>
  </si>
  <si>
    <t>P.5</t>
  </si>
  <si>
    <t>P.6</t>
  </si>
  <si>
    <t>P.7</t>
  </si>
  <si>
    <t>P.8</t>
  </si>
  <si>
    <t>Incidenza spese rigide (ripiano disavanzo, personale e debito) su entrate correnti</t>
  </si>
  <si>
    <t>Descrizione</t>
  </si>
  <si>
    <t>13.2/3</t>
  </si>
  <si>
    <t>Anticipazione di tesoreria chiuse solo contabilmente</t>
  </si>
  <si>
    <t>Sostenibilità dei debiti finanziari</t>
  </si>
  <si>
    <t>Debiti in corso di riconoscimento o di finanziamento</t>
  </si>
  <si>
    <t>Effettiva capacità di riscossione (totale Entrate)</t>
  </si>
  <si>
    <t>&gt; 48</t>
  </si>
  <si>
    <t>&lt;22</t>
  </si>
  <si>
    <t>&gt;0</t>
  </si>
  <si>
    <t>&gt;16</t>
  </si>
  <si>
    <t>&gt;1,2</t>
  </si>
  <si>
    <t>&gt;1</t>
  </si>
  <si>
    <t>&gt;0,6</t>
  </si>
  <si>
    <t>&lt;47</t>
  </si>
  <si>
    <t>Totale Entrate nette</t>
  </si>
  <si>
    <t>% Pag.</t>
  </si>
  <si>
    <t>Risc. - Pag.</t>
  </si>
  <si>
    <t xml:space="preserve">  -- di cui proventi da tributi</t>
  </si>
  <si>
    <t xml:space="preserve">  -- di cui proventi da trasferimenti</t>
  </si>
  <si>
    <t xml:space="preserve">  -- di cui prestazioni di servizi</t>
  </si>
  <si>
    <t xml:space="preserve">  -- di cui personale</t>
  </si>
  <si>
    <t xml:space="preserve">  -- di cui ammortamenti e svalutazioni</t>
  </si>
  <si>
    <t>Ricavi e proventi</t>
  </si>
  <si>
    <t>Costi</t>
  </si>
  <si>
    <t>Entrate finali</t>
  </si>
  <si>
    <t>Uscite finali</t>
  </si>
  <si>
    <t>Sviluppo sostenibile, tutela territ. e ambiente</t>
  </si>
  <si>
    <t>Saldo naturale</t>
  </si>
  <si>
    <t>Saldo migratorio</t>
  </si>
  <si>
    <t>Verifica</t>
  </si>
  <si>
    <t>Fondo a copertura residui perenti</t>
  </si>
  <si>
    <t>105 TRASFERIMENTI DI TRIBUTI</t>
  </si>
  <si>
    <t>106 FONDI PEREQUATIVI</t>
  </si>
  <si>
    <t>12.5</t>
  </si>
  <si>
    <t>Quota disavanzo derivante da debito autorizzato e non contratto</t>
  </si>
  <si>
    <t xml:space="preserve">Tutela della salute </t>
  </si>
  <si>
    <t>FPV per spese in conto capitale (*)</t>
  </si>
  <si>
    <t>(*) include FPV per incremento attività finanziarie</t>
  </si>
  <si>
    <t>Media Regioni</t>
  </si>
  <si>
    <t xml:space="preserve">     di cui da tributi destinati al finanziamento della sanità</t>
  </si>
  <si>
    <t xml:space="preserve">    di cui enti finanziati dal ssn</t>
  </si>
  <si>
    <t xml:space="preserve">    di cui altre amministrazioni pubbliche</t>
  </si>
  <si>
    <t>Riaccertamento residui attivi</t>
  </si>
  <si>
    <t xml:space="preserve">     di cui da trasferimenti e contributi da amm.ni pubbliche</t>
  </si>
  <si>
    <t>Anno</t>
  </si>
  <si>
    <t>Regione</t>
  </si>
  <si>
    <t>Popolazione al 1° gennaio</t>
  </si>
  <si>
    <t>Rapporto Fcde/Residui attivi (scala dx)</t>
  </si>
  <si>
    <t>Saldo entrate/uscite finali</t>
  </si>
  <si>
    <t>Saldo entrate/uscite nette</t>
  </si>
  <si>
    <t>Capacità riscossione entrate finali</t>
  </si>
  <si>
    <t>Capacità pagamento uscite finali</t>
  </si>
  <si>
    <t>Riscossioni 2020</t>
  </si>
  <si>
    <t>Pagamenti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</si>
</sst>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-* #,##0_-;\-* #,##0_-;_-* &quot;-&quot;??_-;_-@_-"/>
    <numFmt numFmtId="165" formatCode="0.0"/>
    <numFmt numFmtId="166" formatCode="#,##0_ ;\-#,##0\ "/>
    <numFmt numFmtId="167" formatCode="#,##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b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ont="0" applyBorder="0" applyProtection="0"/>
  </cellStyleXfs>
  <cellXfs count="116">
    <xf numFmtId="0" fontId="0" fillId="0" borderId="0" xfId="0"/>
    <xf numFmtId="3" fontId="0" fillId="0" borderId="0" xfId="0" applyNumberFormat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1" fillId="0" borderId="0" xfId="0" applyFont="1"/>
    <xf numFmtId="0" fontId="5" fillId="0" borderId="0" xfId="2" applyFont="1" applyFill="1" applyBorder="1" applyAlignment="1" applyProtection="1">
      <alignment vertical="center" readingOrder="1"/>
    </xf>
    <xf numFmtId="165" fontId="0" fillId="0" borderId="0" xfId="0" applyNumberFormat="1"/>
    <xf numFmtId="2" fontId="0" fillId="0" borderId="0" xfId="0" applyNumberFormat="1"/>
    <xf numFmtId="0" fontId="0" fillId="3" borderId="0" xfId="0" applyFill="1"/>
    <xf numFmtId="0" fontId="0" fillId="3" borderId="0" xfId="0" applyFill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5" fillId="0" borderId="1" xfId="2" applyFont="1" applyFill="1" applyBorder="1" applyAlignment="1" applyProtection="1">
      <alignment vertical="center" readingOrder="1"/>
    </xf>
    <xf numFmtId="164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0" xfId="0" applyNumberFormat="1" applyBorder="1"/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2" xfId="0" applyNumberFormat="1" applyBorder="1"/>
    <xf numFmtId="0" fontId="0" fillId="0" borderId="4" xfId="0" applyBorder="1" applyAlignment="1">
      <alignment horizontal="center"/>
    </xf>
    <xf numFmtId="164" fontId="0" fillId="0" borderId="4" xfId="0" applyNumberFormat="1" applyBorder="1"/>
    <xf numFmtId="164" fontId="0" fillId="0" borderId="5" xfId="0" applyNumberFormat="1" applyBorder="1"/>
    <xf numFmtId="0" fontId="0" fillId="0" borderId="0" xfId="0" quotePrefix="1" applyAlignment="1">
      <alignment horizontal="center"/>
    </xf>
    <xf numFmtId="164" fontId="0" fillId="0" borderId="0" xfId="1" applyNumberFormat="1" applyFont="1"/>
    <xf numFmtId="164" fontId="0" fillId="0" borderId="0" xfId="0" applyNumberFormat="1"/>
    <xf numFmtId="164" fontId="0" fillId="2" borderId="0" xfId="1" applyNumberFormat="1" applyFont="1" applyFill="1"/>
    <xf numFmtId="2" fontId="0" fillId="0" borderId="0" xfId="0" applyNumberFormat="1" applyFill="1"/>
    <xf numFmtId="0" fontId="0" fillId="0" borderId="0" xfId="0" applyFill="1"/>
    <xf numFmtId="0" fontId="0" fillId="0" borderId="0" xfId="0" applyBorder="1"/>
    <xf numFmtId="0" fontId="0" fillId="0" borderId="0" xfId="0" quotePrefix="1" applyBorder="1" applyAlignment="1">
      <alignment horizontal="center"/>
    </xf>
    <xf numFmtId="3" fontId="0" fillId="0" borderId="0" xfId="0" applyNumberFormat="1" applyBorder="1"/>
    <xf numFmtId="0" fontId="1" fillId="0" borderId="1" xfId="0" applyFont="1" applyFill="1" applyBorder="1"/>
    <xf numFmtId="0" fontId="1" fillId="0" borderId="1" xfId="0" quotePrefix="1" applyFont="1" applyBorder="1" applyAlignment="1">
      <alignment horizontal="center"/>
    </xf>
    <xf numFmtId="3" fontId="2" fillId="0" borderId="1" xfId="0" applyNumberFormat="1" applyFont="1" applyBorder="1"/>
    <xf numFmtId="0" fontId="2" fillId="0" borderId="1" xfId="0" applyFont="1" applyBorder="1"/>
    <xf numFmtId="0" fontId="1" fillId="0" borderId="0" xfId="0" applyFont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6" xfId="0" applyBorder="1"/>
    <xf numFmtId="0" fontId="1" fillId="0" borderId="6" xfId="0" applyFont="1" applyBorder="1" applyAlignment="1">
      <alignment horizontal="center" vertical="center"/>
    </xf>
    <xf numFmtId="164" fontId="1" fillId="0" borderId="0" xfId="0" applyNumberFormat="1" applyFont="1"/>
    <xf numFmtId="165" fontId="1" fillId="0" borderId="0" xfId="0" applyNumberFormat="1" applyFont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1" fillId="0" borderId="0" xfId="1" applyNumberFormat="1" applyFont="1"/>
    <xf numFmtId="0" fontId="6" fillId="0" borderId="0" xfId="0" applyFont="1"/>
    <xf numFmtId="164" fontId="6" fillId="0" borderId="0" xfId="0" applyNumberFormat="1" applyFont="1"/>
    <xf numFmtId="165" fontId="6" fillId="0" borderId="0" xfId="0" applyNumberFormat="1" applyFont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164" fontId="2" fillId="0" borderId="1" xfId="0" applyNumberFormat="1" applyFont="1" applyBorder="1"/>
    <xf numFmtId="165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7" fillId="4" borderId="0" xfId="0" applyFont="1" applyFill="1"/>
    <xf numFmtId="164" fontId="0" fillId="4" borderId="0" xfId="0" applyNumberFormat="1" applyFill="1"/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Border="1" applyAlignment="1">
      <alignment horizontal="center"/>
    </xf>
    <xf numFmtId="0" fontId="8" fillId="4" borderId="0" xfId="2" applyFont="1" applyFill="1" applyBorder="1" applyAlignment="1" applyProtection="1">
      <alignment vertical="center" readingOrder="1"/>
    </xf>
    <xf numFmtId="164" fontId="0" fillId="4" borderId="0" xfId="0" applyNumberFormat="1" applyFont="1" applyFill="1"/>
    <xf numFmtId="165" fontId="0" fillId="4" borderId="0" xfId="0" applyNumberFormat="1" applyFont="1" applyFill="1" applyAlignment="1">
      <alignment horizontal="center"/>
    </xf>
    <xf numFmtId="0" fontId="0" fillId="4" borderId="0" xfId="0" applyFont="1" applyFill="1"/>
    <xf numFmtId="0" fontId="0" fillId="0" borderId="0" xfId="0" applyFill="1" applyAlignment="1">
      <alignment horizontal="center"/>
    </xf>
    <xf numFmtId="166" fontId="0" fillId="4" borderId="0" xfId="0" applyNumberFormat="1" applyFont="1" applyFill="1"/>
    <xf numFmtId="166" fontId="3" fillId="4" borderId="0" xfId="1" applyNumberFormat="1" applyFont="1" applyFill="1"/>
    <xf numFmtId="166" fontId="6" fillId="0" borderId="0" xfId="0" applyNumberFormat="1" applyFont="1"/>
    <xf numFmtId="166" fontId="2" fillId="0" borderId="1" xfId="0" applyNumberFormat="1" applyFont="1" applyBorder="1"/>
    <xf numFmtId="0" fontId="0" fillId="5" borderId="0" xfId="0" applyFill="1"/>
    <xf numFmtId="0" fontId="1" fillId="0" borderId="6" xfId="0" applyFont="1" applyBorder="1" applyAlignment="1">
      <alignment horizontal="center"/>
    </xf>
    <xf numFmtId="0" fontId="9" fillId="0" borderId="1" xfId="0" applyFont="1" applyBorder="1"/>
    <xf numFmtId="0" fontId="0" fillId="4" borderId="0" xfId="0" applyFill="1"/>
    <xf numFmtId="0" fontId="1" fillId="0" borderId="0" xfId="0" applyFont="1" applyBorder="1"/>
    <xf numFmtId="0" fontId="1" fillId="0" borderId="6" xfId="0" applyFont="1" applyBorder="1"/>
    <xf numFmtId="0" fontId="1" fillId="0" borderId="6" xfId="0" applyFont="1" applyBorder="1" applyAlignment="1">
      <alignment vertical="center"/>
    </xf>
    <xf numFmtId="166" fontId="0" fillId="4" borderId="0" xfId="0" applyNumberFormat="1" applyFill="1" applyAlignment="1">
      <alignment horizontal="center" vertical="center"/>
    </xf>
    <xf numFmtId="166" fontId="0" fillId="6" borderId="0" xfId="0" applyNumberFormat="1" applyFill="1" applyAlignment="1">
      <alignment horizontal="center" vertical="center"/>
    </xf>
    <xf numFmtId="0" fontId="0" fillId="4" borderId="0" xfId="0" applyFill="1" applyAlignment="1">
      <alignment vertical="center" wrapText="1"/>
    </xf>
    <xf numFmtId="0" fontId="0" fillId="6" borderId="0" xfId="0" applyFill="1" applyAlignment="1">
      <alignment vertical="center" wrapText="1"/>
    </xf>
    <xf numFmtId="0" fontId="10" fillId="4" borderId="0" xfId="0" applyFont="1" applyFill="1" applyAlignment="1">
      <alignment vertical="center"/>
    </xf>
    <xf numFmtId="0" fontId="10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166" fontId="1" fillId="4" borderId="0" xfId="0" applyNumberFormat="1" applyFont="1" applyFill="1" applyAlignment="1">
      <alignment horizontal="center" vertical="center"/>
    </xf>
    <xf numFmtId="166" fontId="1" fillId="6" borderId="0" xfId="1" applyNumberFormat="1" applyFont="1" applyFill="1" applyAlignment="1">
      <alignment horizontal="center" vertical="center"/>
    </xf>
    <xf numFmtId="166" fontId="9" fillId="4" borderId="0" xfId="0" applyNumberFormat="1" applyFont="1" applyFill="1" applyAlignment="1">
      <alignment horizontal="center" vertical="center"/>
    </xf>
    <xf numFmtId="166" fontId="9" fillId="6" borderId="0" xfId="0" applyNumberFormat="1" applyFont="1" applyFill="1" applyAlignment="1">
      <alignment horizontal="center" vertical="center"/>
    </xf>
    <xf numFmtId="166" fontId="9" fillId="4" borderId="0" xfId="1" applyNumberFormat="1" applyFont="1" applyFill="1" applyAlignment="1">
      <alignment horizontal="center" vertical="center"/>
    </xf>
    <xf numFmtId="166" fontId="9" fillId="6" borderId="0" xfId="1" applyNumberFormat="1" applyFont="1" applyFill="1" applyAlignment="1">
      <alignment horizontal="center" vertical="center"/>
    </xf>
    <xf numFmtId="166" fontId="1" fillId="6" borderId="0" xfId="0" applyNumberFormat="1" applyFont="1" applyFill="1" applyAlignment="1">
      <alignment horizontal="center" vertical="center"/>
    </xf>
    <xf numFmtId="166" fontId="6" fillId="4" borderId="0" xfId="0" quotePrefix="1" applyNumberFormat="1" applyFont="1" applyFill="1" applyAlignment="1">
      <alignment horizontal="center" vertical="center"/>
    </xf>
    <xf numFmtId="166" fontId="6" fillId="6" borderId="0" xfId="1" quotePrefix="1" applyNumberFormat="1" applyFont="1" applyFill="1" applyAlignment="1">
      <alignment horizontal="center" vertical="center"/>
    </xf>
    <xf numFmtId="166" fontId="6" fillId="6" borderId="0" xfId="0" quotePrefix="1" applyNumberFormat="1" applyFont="1" applyFill="1" applyAlignment="1">
      <alignment horizontal="center" vertical="center"/>
    </xf>
    <xf numFmtId="166" fontId="6" fillId="4" borderId="0" xfId="1" quotePrefix="1" applyNumberFormat="1" applyFont="1" applyFill="1" applyAlignment="1">
      <alignment horizontal="center" vertical="center"/>
    </xf>
    <xf numFmtId="0" fontId="10" fillId="4" borderId="0" xfId="0" applyFont="1" applyFill="1" applyAlignment="1">
      <alignment vertical="center" wrapText="1"/>
    </xf>
    <xf numFmtId="3" fontId="1" fillId="0" borderId="1" xfId="0" applyNumberFormat="1" applyFont="1" applyFill="1" applyBorder="1"/>
    <xf numFmtId="3" fontId="0" fillId="0" borderId="0" xfId="0" applyNumberFormat="1" applyFill="1"/>
    <xf numFmtId="0" fontId="1" fillId="0" borderId="6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4" fontId="0" fillId="0" borderId="0" xfId="0" applyNumberFormat="1"/>
    <xf numFmtId="0" fontId="0" fillId="0" borderId="0" xfId="0" applyFill="1" applyBorder="1"/>
    <xf numFmtId="0" fontId="0" fillId="0" borderId="0" xfId="0" applyFill="1" applyAlignment="1">
      <alignment horizontal="center"/>
    </xf>
    <xf numFmtId="0" fontId="0" fillId="0" borderId="6" xfId="0" applyBorder="1" applyAlignment="1">
      <alignment horizontal="center" vertical="center" wrapText="1"/>
    </xf>
    <xf numFmtId="167" fontId="0" fillId="0" borderId="0" xfId="0" applyNumberFormat="1" applyFill="1" applyAlignment="1">
      <alignment horizontal="center"/>
    </xf>
    <xf numFmtId="0" fontId="0" fillId="0" borderId="1" xfId="0" applyFill="1" applyBorder="1"/>
    <xf numFmtId="3" fontId="0" fillId="0" borderId="1" xfId="0" applyNumberFormat="1" applyFill="1" applyBorder="1"/>
    <xf numFmtId="0" fontId="0" fillId="0" borderId="0" xfId="0" applyAlignment="1">
      <alignment horizontal="right"/>
    </xf>
    <xf numFmtId="0" fontId="0" fillId="0" borderId="1" xfId="0" applyBorder="1" applyAlignment="1">
      <alignment wrapText="1"/>
    </xf>
    <xf numFmtId="0" fontId="0" fillId="0" borderId="0" xfId="0" applyAlignment="1"/>
    <xf numFmtId="3" fontId="0" fillId="0" borderId="0" xfId="0" applyNumberFormat="1" applyAlignment="1"/>
    <xf numFmtId="167" fontId="0" fillId="4" borderId="0" xfId="0" applyNumberFormat="1" applyFill="1" applyAlignment="1">
      <alignment horizontal="center"/>
    </xf>
    <xf numFmtId="0" fontId="0" fillId="0" borderId="2" xfId="0" applyBorder="1"/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3">
    <cellStyle name="Migliaia" xfId="1" builtinId="3"/>
    <cellStyle name="Normal" xfId="2"/>
    <cellStyle name="Normale" xfId="0" builtinId="0"/>
  </cellStyles>
  <dxfs count="54"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06717062543149"/>
          <c:y val="5.4234059497589075E-2"/>
          <c:w val="0.80361249792401179"/>
          <c:h val="0.75841736888152067"/>
        </c:manualLayout>
      </c:layout>
      <c:lineChart>
        <c:grouping val="standard"/>
        <c:varyColors val="0"/>
        <c:ser>
          <c:idx val="0"/>
          <c:order val="0"/>
          <c:tx>
            <c:strRef>
              <c:f>Risultato_amministrazione!$A$3</c:f>
              <c:strCache>
                <c:ptCount val="1"/>
                <c:pt idx="0">
                  <c:v>Residui attivi</c:v>
                </c:pt>
              </c:strCache>
            </c:strRef>
          </c:tx>
          <c:marker>
            <c:symbol val="triangle"/>
            <c:size val="5"/>
          </c:marker>
          <c:cat>
            <c:numRef>
              <c:f>Risultato_amministrazione!$B$1:$F$1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Risultato_amministrazione!$B$3:$F$3</c:f>
              <c:numCache>
                <c:formatCode>#,##0</c:formatCode>
                <c:ptCount val="5"/>
                <c:pt idx="0">
                  <c:v>1968017359.9200001</c:v>
                </c:pt>
                <c:pt idx="1">
                  <c:v>2102044485.9200001</c:v>
                </c:pt>
                <c:pt idx="2">
                  <c:v>2266228104.9299998</c:v>
                </c:pt>
                <c:pt idx="3">
                  <c:v>2473141724.4899998</c:v>
                </c:pt>
                <c:pt idx="4">
                  <c:v>2312717862.04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815-456D-8408-112A4369BD40}"/>
            </c:ext>
          </c:extLst>
        </c:ser>
        <c:ser>
          <c:idx val="1"/>
          <c:order val="1"/>
          <c:tx>
            <c:strRef>
              <c:f>Risultato_amministrazione!$A$4</c:f>
              <c:strCache>
                <c:ptCount val="1"/>
                <c:pt idx="0">
                  <c:v>Residui passivi</c:v>
                </c:pt>
              </c:strCache>
            </c:strRef>
          </c:tx>
          <c:marker>
            <c:symbol val="square"/>
            <c:size val="5"/>
          </c:marker>
          <c:cat>
            <c:numRef>
              <c:f>Risultato_amministrazione!$B$1:$F$1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Risultato_amministrazione!$B$4:$F$4</c:f>
              <c:numCache>
                <c:formatCode>#,##0</c:formatCode>
                <c:ptCount val="5"/>
                <c:pt idx="0">
                  <c:v>2220796966.77</c:v>
                </c:pt>
                <c:pt idx="1">
                  <c:v>2382061059.3699999</c:v>
                </c:pt>
                <c:pt idx="2">
                  <c:v>2469797467.8499999</c:v>
                </c:pt>
                <c:pt idx="3">
                  <c:v>2639033745.8600001</c:v>
                </c:pt>
                <c:pt idx="4">
                  <c:v>2546135889.9699998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815-456D-8408-112A4369B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2169152"/>
        <c:axId val="1176623760"/>
      </c:lineChart>
      <c:catAx>
        <c:axId val="96216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176623760"/>
        <c:crosses val="autoZero"/>
        <c:auto val="1"/>
        <c:lblAlgn val="ctr"/>
        <c:lblOffset val="100"/>
        <c:noMultiLvlLbl val="0"/>
      </c:catAx>
      <c:valAx>
        <c:axId val="1176623760"/>
        <c:scaling>
          <c:orientation val="minMax"/>
          <c:max val="2700000000"/>
          <c:min val="1800000000"/>
        </c:scaling>
        <c:delete val="0"/>
        <c:axPos val="l"/>
        <c:numFmt formatCode="#,##0" sourceLinked="1"/>
        <c:majorTickMark val="none"/>
        <c:minorTickMark val="none"/>
        <c:tickLblPos val="nextTo"/>
        <c:crossAx val="962169152"/>
        <c:crosses val="autoZero"/>
        <c:crossBetween val="between"/>
      </c:valAx>
      <c:spPr>
        <a:noFill/>
        <a:ln>
          <a:noFill/>
        </a:ln>
      </c:spPr>
    </c:plotArea>
    <c:legend>
      <c:legendPos val="b"/>
      <c:layout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247043861785319E-2"/>
          <c:y val="1.4773776546629733E-2"/>
          <c:w val="0.95679921453118899"/>
          <c:h val="0.798793668796940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Piano_indicatori!$B$31</c:f>
              <c:strCache>
                <c:ptCount val="1"/>
                <c:pt idx="0">
                  <c:v>Investimenti complessivi procapite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Piano_indicatori!$D$31:$H$31</c:f>
              <c:numCache>
                <c:formatCode>0.00</c:formatCode>
                <c:ptCount val="5"/>
                <c:pt idx="0">
                  <c:v>200.25</c:v>
                </c:pt>
                <c:pt idx="1">
                  <c:v>132.43</c:v>
                </c:pt>
                <c:pt idx="2">
                  <c:v>233.51</c:v>
                </c:pt>
                <c:pt idx="3">
                  <c:v>182.72</c:v>
                </c:pt>
                <c:pt idx="4">
                  <c:v>175.98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33-4A6E-8076-E1B5B866D10D}"/>
            </c:ext>
          </c:extLst>
        </c:ser>
        <c:ser>
          <c:idx val="1"/>
          <c:order val="1"/>
          <c:tx>
            <c:strRef>
              <c:f>Piano_indicatori!$B$91</c:f>
              <c:strCache>
                <c:ptCount val="1"/>
                <c:pt idx="0">
                  <c:v>Media Regioni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Piano_indicatori!$D$93:$H$93</c:f>
              <c:numCache>
                <c:formatCode>0.00</c:formatCode>
                <c:ptCount val="5"/>
                <c:pt idx="0">
                  <c:v>251.09759762080674</c:v>
                </c:pt>
                <c:pt idx="1">
                  <c:v>226.20399780332346</c:v>
                </c:pt>
                <c:pt idx="2">
                  <c:v>238.9835900012705</c:v>
                </c:pt>
                <c:pt idx="3">
                  <c:v>254.8769995879359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533-4A6E-8076-E1B5B866D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9337824"/>
        <c:axId val="1189339456"/>
      </c:barChart>
      <c:catAx>
        <c:axId val="1189337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189339456"/>
        <c:crosses val="autoZero"/>
        <c:auto val="1"/>
        <c:lblAlgn val="ctr"/>
        <c:lblOffset val="100"/>
        <c:noMultiLvlLbl val="0"/>
      </c:catAx>
      <c:valAx>
        <c:axId val="1189339456"/>
        <c:scaling>
          <c:orientation val="minMax"/>
          <c:min val="0"/>
        </c:scaling>
        <c:delete val="1"/>
        <c:axPos val="l"/>
        <c:numFmt formatCode="0" sourceLinked="0"/>
        <c:majorTickMark val="none"/>
        <c:minorTickMark val="none"/>
        <c:tickLblPos val="none"/>
        <c:crossAx val="1189337824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2604501756868032"/>
          <c:y val="0.91535004107865958"/>
          <c:w val="0.3636191867769108"/>
          <c:h val="8.4649958921340043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758E-2"/>
          <c:y val="3.6934441366574589E-3"/>
          <c:w val="0.95679921453118899"/>
          <c:h val="0.906506551078114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Piano_indicatori!$B$47</c:f>
              <c:strCache>
                <c:ptCount val="1"/>
                <c:pt idx="0">
                  <c:v>Indicatore annuale di tempestività dei pagamenti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Piano_indicatori!$D$47:$H$47</c:f>
              <c:numCache>
                <c:formatCode>0.00</c:formatCode>
                <c:ptCount val="5"/>
                <c:pt idx="0">
                  <c:v>44</c:v>
                </c:pt>
                <c:pt idx="1">
                  <c:v>28</c:v>
                </c:pt>
                <c:pt idx="2">
                  <c:v>23</c:v>
                </c:pt>
                <c:pt idx="3">
                  <c:v>23</c:v>
                </c:pt>
                <c:pt idx="4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44-41B9-BDCF-288E48435941}"/>
            </c:ext>
          </c:extLst>
        </c:ser>
        <c:ser>
          <c:idx val="1"/>
          <c:order val="1"/>
          <c:tx>
            <c:strRef>
              <c:f>Piano_indicatori!$B$91</c:f>
              <c:strCache>
                <c:ptCount val="1"/>
                <c:pt idx="0">
                  <c:v>Media Regioni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Piano_indicatori!$D$94:$H$94</c:f>
              <c:numCache>
                <c:formatCode>0.00</c:formatCode>
                <c:ptCount val="5"/>
                <c:pt idx="0">
                  <c:v>5.1523529411764697</c:v>
                </c:pt>
                <c:pt idx="1">
                  <c:v>-0.42166666666666625</c:v>
                </c:pt>
                <c:pt idx="2">
                  <c:v>-3.3627777777777768</c:v>
                </c:pt>
                <c:pt idx="3">
                  <c:v>-6.1844444444444466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44-41B9-BDCF-288E48435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9350336"/>
        <c:axId val="1189340544"/>
      </c:barChart>
      <c:catAx>
        <c:axId val="1189350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189340544"/>
        <c:crosses val="autoZero"/>
        <c:auto val="1"/>
        <c:lblAlgn val="ctr"/>
        <c:lblOffset val="100"/>
        <c:noMultiLvlLbl val="0"/>
      </c:catAx>
      <c:valAx>
        <c:axId val="1189340544"/>
        <c:scaling>
          <c:orientation val="minMax"/>
          <c:min val="-8"/>
        </c:scaling>
        <c:delete val="1"/>
        <c:axPos val="l"/>
        <c:numFmt formatCode="0" sourceLinked="0"/>
        <c:majorTickMark val="out"/>
        <c:minorTickMark val="none"/>
        <c:tickLblPos val="none"/>
        <c:crossAx val="1189350336"/>
        <c:crosses val="autoZero"/>
        <c:crossBetween val="between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758E-2"/>
          <c:y val="3.6934441366574589E-3"/>
          <c:w val="0.95679921453118899"/>
          <c:h val="0.798793668796940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Piano_indicatori!$B$52</c:f>
              <c:strCache>
                <c:ptCount val="1"/>
                <c:pt idx="0">
                  <c:v>Indebitamento procapite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-9.542895314438436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725737188663110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336005344021376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Piano_indicatori!$D$52:$H$52</c:f>
              <c:numCache>
                <c:formatCode>0.00</c:formatCode>
                <c:ptCount val="5"/>
                <c:pt idx="0">
                  <c:v>916.41432347529826</c:v>
                </c:pt>
                <c:pt idx="1">
                  <c:v>1015.0451024470607</c:v>
                </c:pt>
                <c:pt idx="2">
                  <c:v>1051.5423931886437</c:v>
                </c:pt>
                <c:pt idx="3">
                  <c:v>1050.048385415223</c:v>
                </c:pt>
                <c:pt idx="4">
                  <c:v>1004.4922555659386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10-4DD5-8C34-963CC30C4CFD}"/>
            </c:ext>
          </c:extLst>
        </c:ser>
        <c:ser>
          <c:idx val="1"/>
          <c:order val="1"/>
          <c:tx>
            <c:strRef>
              <c:f>Piano_indicatori!$B$91</c:f>
              <c:strCache>
                <c:ptCount val="1"/>
                <c:pt idx="0">
                  <c:v>Media Regioni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Piano_indicatori!$D$95:$H$95</c:f>
              <c:numCache>
                <c:formatCode>0.00</c:formatCode>
                <c:ptCount val="5"/>
                <c:pt idx="0">
                  <c:v>1497.6574370098967</c:v>
                </c:pt>
                <c:pt idx="1">
                  <c:v>1511.4496314108096</c:v>
                </c:pt>
                <c:pt idx="2">
                  <c:v>1479.4297544978085</c:v>
                </c:pt>
                <c:pt idx="3">
                  <c:v>1400.855257564868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910-4DD5-8C34-963CC30C4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9344352"/>
        <c:axId val="1189341088"/>
      </c:barChart>
      <c:catAx>
        <c:axId val="1189344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189341088"/>
        <c:crosses val="autoZero"/>
        <c:auto val="1"/>
        <c:lblAlgn val="ctr"/>
        <c:lblOffset val="100"/>
        <c:noMultiLvlLbl val="0"/>
      </c:catAx>
      <c:valAx>
        <c:axId val="1189341088"/>
        <c:scaling>
          <c:orientation val="minMax"/>
          <c:max val="1700"/>
          <c:min val="0"/>
        </c:scaling>
        <c:delete val="1"/>
        <c:axPos val="l"/>
        <c:numFmt formatCode="0" sourceLinked="0"/>
        <c:majorTickMark val="none"/>
        <c:minorTickMark val="none"/>
        <c:tickLblPos val="none"/>
        <c:crossAx val="1189344352"/>
        <c:crosses val="autoZero"/>
        <c:crossBetween val="between"/>
        <c:majorUnit val="10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37752097937642"/>
          <c:y val="7.7745360071207401E-3"/>
          <c:w val="0.7676447180043644"/>
          <c:h val="0.9494655159537152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Popolazione!$A$1</c:f>
              <c:strCache>
                <c:ptCount val="1"/>
                <c:pt idx="0">
                  <c:v>Anno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Popolazione!$A$2:$A$8</c:f>
              <c:numCache>
                <c:formatCode>General</c:formatCode>
                <c:ptCount val="7"/>
                <c:pt idx="0">
                  <c:v>2021</c:v>
                </c:pt>
                <c:pt idx="1">
                  <c:v>2020</c:v>
                </c:pt>
                <c:pt idx="2">
                  <c:v>2019</c:v>
                </c:pt>
                <c:pt idx="3">
                  <c:v>2018</c:v>
                </c:pt>
                <c:pt idx="4">
                  <c:v>2017</c:v>
                </c:pt>
                <c:pt idx="5">
                  <c:v>2016</c:v>
                </c:pt>
                <c:pt idx="6">
                  <c:v>2015</c:v>
                </c:pt>
              </c:numCache>
            </c:numRef>
          </c:cat>
          <c:val>
            <c:numRef>
              <c:f>Popolazione!$B$2:$B$8</c:f>
              <c:numCache>
                <c:formatCode>#,##0</c:formatCode>
                <c:ptCount val="7"/>
                <c:pt idx="0">
                  <c:v>1860601</c:v>
                </c:pt>
                <c:pt idx="1">
                  <c:v>1894110</c:v>
                </c:pt>
                <c:pt idx="2">
                  <c:v>1912021</c:v>
                </c:pt>
                <c:pt idx="3">
                  <c:v>1924257</c:v>
                </c:pt>
                <c:pt idx="4">
                  <c:v>1935097</c:v>
                </c:pt>
                <c:pt idx="5">
                  <c:v>1943085</c:v>
                </c:pt>
                <c:pt idx="6">
                  <c:v>1951733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94-47EF-9023-381B80469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9348160"/>
        <c:axId val="1189341632"/>
      </c:barChart>
      <c:catAx>
        <c:axId val="11893481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0"/>
            </a:pPr>
            <a:endParaRPr lang="it-IT"/>
          </a:p>
        </c:txPr>
        <c:crossAx val="1189341632"/>
        <c:crosses val="autoZero"/>
        <c:auto val="1"/>
        <c:lblAlgn val="ctr"/>
        <c:lblOffset val="100"/>
        <c:noMultiLvlLbl val="0"/>
      </c:catAx>
      <c:valAx>
        <c:axId val="1189341632"/>
        <c:scaling>
          <c:orientation val="minMax"/>
          <c:max val="2000000"/>
          <c:min val="0"/>
        </c:scaling>
        <c:delete val="1"/>
        <c:axPos val="b"/>
        <c:numFmt formatCode="#,##0" sourceLinked="1"/>
        <c:majorTickMark val="none"/>
        <c:minorTickMark val="none"/>
        <c:tickLblPos val="none"/>
        <c:crossAx val="1189348160"/>
        <c:crosses val="autoZero"/>
        <c:crossBetween val="between"/>
        <c:majorUnit val="1000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259614570634972"/>
          <c:y val="4.0952261919641034E-2"/>
          <c:w val="0.80253751918169758"/>
          <c:h val="0.7541276388070539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Risultato_amministrazione!$A$8</c:f>
              <c:strCache>
                <c:ptCount val="1"/>
                <c:pt idx="0">
                  <c:v>Fondo crediti di dubbia esigibilità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Risultato_amministrazione!$B$1:$F$1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Risultato_amministrazione!$B$8:$F$8</c:f>
              <c:numCache>
                <c:formatCode>#,##0</c:formatCode>
                <c:ptCount val="5"/>
                <c:pt idx="0">
                  <c:v>43962130.759999998</c:v>
                </c:pt>
                <c:pt idx="1">
                  <c:v>15972317.449999999</c:v>
                </c:pt>
                <c:pt idx="2">
                  <c:v>12775033.1</c:v>
                </c:pt>
                <c:pt idx="3">
                  <c:v>21274868.949999999</c:v>
                </c:pt>
                <c:pt idx="4">
                  <c:v>22155206.260000002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570-4566-BAA9-AA8B82BC92A7}"/>
            </c:ext>
          </c:extLst>
        </c:ser>
        <c:ser>
          <c:idx val="3"/>
          <c:order val="1"/>
          <c:tx>
            <c:strRef>
              <c:f>Risultato_amministrazione!$A$9</c:f>
              <c:strCache>
                <c:ptCount val="1"/>
                <c:pt idx="0">
                  <c:v>Fondo a copertura residui perenti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Risultato_amministrazione!$B$1:$F$1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Risultato_amministrazione!$B$9:$F$9</c:f>
              <c:numCache>
                <c:formatCode>#,##0</c:formatCode>
                <c:ptCount val="5"/>
                <c:pt idx="0">
                  <c:v>7277525.0199999996</c:v>
                </c:pt>
                <c:pt idx="1">
                  <c:v>6948811.0599999996</c:v>
                </c:pt>
                <c:pt idx="2">
                  <c:v>6648007.3300000001</c:v>
                </c:pt>
                <c:pt idx="3">
                  <c:v>6431876.2599999998</c:v>
                </c:pt>
                <c:pt idx="4">
                  <c:v>6410228.4400000004</c:v>
                </c:pt>
              </c:numCache>
            </c:numRef>
          </c:val>
        </c:ser>
        <c:ser>
          <c:idx val="0"/>
          <c:order val="2"/>
          <c:tx>
            <c:strRef>
              <c:f>Risultato_amministrazione!$A$10</c:f>
              <c:strCache>
                <c:ptCount val="1"/>
                <c:pt idx="0">
                  <c:v>Fondo anticipazioni liquidità DL35/2013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Risultato_amministrazione!$B$1:$F$1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Risultato_amministrazione!$B$10:$F$10</c:f>
              <c:numCache>
                <c:formatCode>#,##0</c:formatCode>
                <c:ptCount val="5"/>
                <c:pt idx="0">
                  <c:v>162969695.96000001</c:v>
                </c:pt>
                <c:pt idx="1">
                  <c:v>162969695.96000001</c:v>
                </c:pt>
                <c:pt idx="2">
                  <c:v>162969695.96000001</c:v>
                </c:pt>
                <c:pt idx="3">
                  <c:v>162969695.96000001</c:v>
                </c:pt>
                <c:pt idx="4">
                  <c:v>162969695.96000001</c:v>
                </c:pt>
              </c:numCache>
            </c:numRef>
          </c:val>
        </c:ser>
        <c:ser>
          <c:idx val="4"/>
          <c:order val="3"/>
          <c:tx>
            <c:strRef>
              <c:f>Risultato_amministrazione!$A$52</c:f>
              <c:strCache>
                <c:ptCount val="1"/>
                <c:pt idx="0">
                  <c:v>Altri accantonamenti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numRef>
              <c:f>Risultato_amministrazione!$B$1:$F$1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Risultato_amministrazione!$B$52:$F$52</c:f>
              <c:numCache>
                <c:formatCode>#,##0</c:formatCode>
                <c:ptCount val="5"/>
                <c:pt idx="0">
                  <c:v>138493731.61000001</c:v>
                </c:pt>
                <c:pt idx="1">
                  <c:v>56978507.679999992</c:v>
                </c:pt>
                <c:pt idx="2">
                  <c:v>76974315.859999999</c:v>
                </c:pt>
                <c:pt idx="3">
                  <c:v>101335470.38000001</c:v>
                </c:pt>
                <c:pt idx="4">
                  <c:v>147609207.13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76610704"/>
        <c:axId val="1176612880"/>
      </c:barChart>
      <c:lineChart>
        <c:grouping val="standard"/>
        <c:varyColors val="0"/>
        <c:ser>
          <c:idx val="2"/>
          <c:order val="4"/>
          <c:tx>
            <c:strRef>
              <c:f>Risultato_amministrazione!$A$24</c:f>
              <c:strCache>
                <c:ptCount val="1"/>
                <c:pt idx="0">
                  <c:v>Rapporto Fcde/Residui attivi (scala dx)</c:v>
                </c:pt>
              </c:strCache>
            </c:strRef>
          </c:tx>
          <c:spPr>
            <a:ln w="444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1.6572502742114553E-2"/>
                  <c:y val="3.02343159486016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Risultato_amministrazione!$B$1:$F$1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Risultato_amministrazione!$B$24:$F$24</c:f>
              <c:numCache>
                <c:formatCode>0.0</c:formatCode>
                <c:ptCount val="5"/>
                <c:pt idx="0">
                  <c:v>2.2338284029053006</c:v>
                </c:pt>
                <c:pt idx="1">
                  <c:v>0.75984678521251225</c:v>
                </c:pt>
                <c:pt idx="2">
                  <c:v>0.56371347051115139</c:v>
                </c:pt>
                <c:pt idx="3">
                  <c:v>0.86023654606317423</c:v>
                </c:pt>
                <c:pt idx="4">
                  <c:v>0.95797272220907048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570-4566-BAA9-AA8B82BC9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278624"/>
        <c:axId val="963291136"/>
      </c:lineChart>
      <c:catAx>
        <c:axId val="1176610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76612880"/>
        <c:crosses val="autoZero"/>
        <c:auto val="1"/>
        <c:lblAlgn val="ctr"/>
        <c:lblOffset val="100"/>
        <c:noMultiLvlLbl val="0"/>
      </c:catAx>
      <c:valAx>
        <c:axId val="1176612880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76610704"/>
        <c:crosses val="autoZero"/>
        <c:crossBetween val="between"/>
      </c:valAx>
      <c:valAx>
        <c:axId val="963291136"/>
        <c:scaling>
          <c:orientation val="minMax"/>
          <c:min val="5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63278624"/>
        <c:crosses val="max"/>
        <c:crossBetween val="between"/>
        <c:majorUnit val="1"/>
      </c:valAx>
      <c:catAx>
        <c:axId val="963278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963291136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7.4092817157670795E-3"/>
          <c:y val="0.86391343939150489"/>
          <c:w val="0.97167919576342154"/>
          <c:h val="0.117945971039334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427574049499563E-2"/>
          <c:y val="1.922720529499047E-2"/>
          <c:w val="0.90090843033837509"/>
          <c:h val="0.9612494959869146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Conto_economico!$A$28</c:f>
              <c:strCache>
                <c:ptCount val="1"/>
                <c:pt idx="0">
                  <c:v>Risultato dell'esercizio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4452-41DC-B25A-48B8A55670DF}"/>
              </c:ext>
            </c:extLst>
          </c:dPt>
          <c:dPt>
            <c:idx val="1"/>
            <c:invertIfNegative val="0"/>
            <c:bubble3D val="0"/>
            <c:spPr>
              <a:solidFill>
                <a:srgbClr val="0070C0"/>
              </a:solidFill>
            </c:spPr>
          </c:dPt>
          <c:dPt>
            <c:idx val="2"/>
            <c:invertIfNegative val="0"/>
            <c:bubble3D val="0"/>
            <c:spPr>
              <a:solidFill>
                <a:srgbClr val="0070C0"/>
              </a:solidFill>
            </c:spPr>
          </c:dPt>
          <c:dPt>
            <c:idx val="3"/>
            <c:invertIfNegative val="0"/>
            <c:bubble3D val="0"/>
            <c:spPr>
              <a:solidFill>
                <a:srgbClr val="0070C0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70C0"/>
              </a:solidFill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0070C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4058699218511119E-5"/>
                  <c:y val="-1.4752059181290518E-1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0070C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0070C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343348025843166E-3"/>
                  <c:y val="3.8646195176115961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0070C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6276456107516096E-3"/>
                  <c:y val="-1.5871582738940054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0070C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rgbClr val="FF000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Conto_economico!$C$1:$G$1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Conto_economico!$C$28:$G$28</c:f>
              <c:numCache>
                <c:formatCode>#,##0</c:formatCode>
                <c:ptCount val="5"/>
                <c:pt idx="0">
                  <c:v>90207335.000000075</c:v>
                </c:pt>
                <c:pt idx="1">
                  <c:v>304689688.18000025</c:v>
                </c:pt>
                <c:pt idx="2">
                  <c:v>127087220.53999986</c:v>
                </c:pt>
                <c:pt idx="3">
                  <c:v>107176506.89999989</c:v>
                </c:pt>
                <c:pt idx="4">
                  <c:v>127405888.51000005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452-41DC-B25A-48B8A5567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9338368"/>
        <c:axId val="1189343808"/>
      </c:barChart>
      <c:catAx>
        <c:axId val="11893383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1"/>
            </a:pPr>
            <a:endParaRPr lang="it-IT"/>
          </a:p>
        </c:txPr>
        <c:crossAx val="1189343808"/>
        <c:crosses val="autoZero"/>
        <c:auto val="1"/>
        <c:lblAlgn val="ctr"/>
        <c:lblOffset val="100"/>
        <c:noMultiLvlLbl val="0"/>
      </c:catAx>
      <c:valAx>
        <c:axId val="118934380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one"/>
        <c:crossAx val="118933836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Stato_patrimoniale!$A$20</c:f>
              <c:strCache>
                <c:ptCount val="1"/>
                <c:pt idx="0">
                  <c:v>Debiti da finanziamento (D1)</c:v>
                </c:pt>
              </c:strCache>
            </c:strRef>
          </c:tx>
          <c:invertIfNegative val="0"/>
          <c:cat>
            <c:numRef>
              <c:f>Stato_patrimoniale!$B$1:$G$1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Stato_patrimoniale!$B$20:$G$20</c:f>
              <c:numCache>
                <c:formatCode>#,##0</c:formatCode>
                <c:ptCount val="6"/>
                <c:pt idx="0">
                  <c:v>2027145960</c:v>
                </c:pt>
                <c:pt idx="1">
                  <c:v>1780670925.73</c:v>
                </c:pt>
                <c:pt idx="2">
                  <c:v>1964210732.6099999</c:v>
                </c:pt>
                <c:pt idx="3">
                  <c:v>2023437810.8900001</c:v>
                </c:pt>
                <c:pt idx="4">
                  <c:v>2007714563.9300001</c:v>
                </c:pt>
                <c:pt idx="5">
                  <c:v>1902618826.1900001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78-494A-A3FF-551A6B06C6B4}"/>
            </c:ext>
          </c:extLst>
        </c:ser>
        <c:ser>
          <c:idx val="1"/>
          <c:order val="1"/>
          <c:tx>
            <c:strRef>
              <c:f>Stato_patrimoniale!$A$21</c:f>
              <c:strCache>
                <c:ptCount val="1"/>
                <c:pt idx="0">
                  <c:v>Debiti verso fornitori (D2)</c:v>
                </c:pt>
              </c:strCache>
            </c:strRef>
          </c:tx>
          <c:invertIfNegative val="0"/>
          <c:cat>
            <c:numRef>
              <c:f>Stato_patrimoniale!$B$1:$G$1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Stato_patrimoniale!$B$21:$G$21</c:f>
              <c:numCache>
                <c:formatCode>#,##0</c:formatCode>
                <c:ptCount val="6"/>
                <c:pt idx="0">
                  <c:v>15399187.76</c:v>
                </c:pt>
                <c:pt idx="1">
                  <c:v>31032234.649999999</c:v>
                </c:pt>
                <c:pt idx="2">
                  <c:v>92865791.939999998</c:v>
                </c:pt>
                <c:pt idx="3">
                  <c:v>57877463.689999998</c:v>
                </c:pt>
                <c:pt idx="4">
                  <c:v>95745899.200000003</c:v>
                </c:pt>
                <c:pt idx="5">
                  <c:v>127172039.8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78-494A-A3FF-551A6B06C6B4}"/>
            </c:ext>
          </c:extLst>
        </c:ser>
        <c:ser>
          <c:idx val="2"/>
          <c:order val="2"/>
          <c:tx>
            <c:strRef>
              <c:f>Stato_patrimoniale!$A$22</c:f>
              <c:strCache>
                <c:ptCount val="1"/>
                <c:pt idx="0">
                  <c:v>Debiti per trasferimenti e contributi (D4)</c:v>
                </c:pt>
              </c:strCache>
            </c:strRef>
          </c:tx>
          <c:invertIfNegative val="0"/>
          <c:cat>
            <c:numRef>
              <c:f>Stato_patrimoniale!$B$1:$G$1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Stato_patrimoniale!$B$22:$G$22</c:f>
              <c:numCache>
                <c:formatCode>#,##0</c:formatCode>
                <c:ptCount val="6"/>
                <c:pt idx="0">
                  <c:v>865649756.12</c:v>
                </c:pt>
                <c:pt idx="1">
                  <c:v>1209141721.6300001</c:v>
                </c:pt>
                <c:pt idx="2">
                  <c:v>1198324420.46</c:v>
                </c:pt>
                <c:pt idx="3">
                  <c:v>1326495208.03</c:v>
                </c:pt>
                <c:pt idx="4">
                  <c:v>1391303903.96</c:v>
                </c:pt>
                <c:pt idx="5">
                  <c:v>1323865883.73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978-494A-A3FF-551A6B06C6B4}"/>
            </c:ext>
          </c:extLst>
        </c:ser>
        <c:ser>
          <c:idx val="3"/>
          <c:order val="3"/>
          <c:tx>
            <c:strRef>
              <c:f>Stato_patrimoniale!$A$25</c:f>
              <c:strCache>
                <c:ptCount val="1"/>
                <c:pt idx="0">
                  <c:v>Altri debiti (D5)</c:v>
                </c:pt>
              </c:strCache>
            </c:strRef>
          </c:tx>
          <c:invertIfNegative val="0"/>
          <c:cat>
            <c:numRef>
              <c:f>Stato_patrimoniale!$B$1:$G$1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Stato_patrimoniale!$B$25:$G$25</c:f>
              <c:numCache>
                <c:formatCode>#,##0</c:formatCode>
                <c:ptCount val="6"/>
                <c:pt idx="0">
                  <c:v>518638765.57999998</c:v>
                </c:pt>
                <c:pt idx="1">
                  <c:v>546781853.53999996</c:v>
                </c:pt>
                <c:pt idx="2">
                  <c:v>408859837.58999997</c:v>
                </c:pt>
                <c:pt idx="3">
                  <c:v>282863204.31</c:v>
                </c:pt>
                <c:pt idx="4">
                  <c:v>305386946.13999999</c:v>
                </c:pt>
                <c:pt idx="5">
                  <c:v>301613348.94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978-494A-A3FF-551A6B06C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9335104"/>
        <c:axId val="1189349792"/>
      </c:barChart>
      <c:catAx>
        <c:axId val="1189335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189349792"/>
        <c:crosses val="autoZero"/>
        <c:auto val="1"/>
        <c:lblAlgn val="ctr"/>
        <c:lblOffset val="100"/>
        <c:noMultiLvlLbl val="0"/>
      </c:catAx>
      <c:valAx>
        <c:axId val="1189349792"/>
        <c:scaling>
          <c:orientation val="minMax"/>
          <c:min val="0"/>
        </c:scaling>
        <c:delete val="0"/>
        <c:axPos val="l"/>
        <c:numFmt formatCode="#,##0" sourceLinked="1"/>
        <c:majorTickMark val="none"/>
        <c:minorTickMark val="none"/>
        <c:tickLblPos val="nextTo"/>
        <c:crossAx val="1189335104"/>
        <c:crosses val="autoZero"/>
        <c:crossBetween val="between"/>
        <c:majorUnit val="1000000000"/>
      </c:valAx>
      <c:spPr>
        <a:noFill/>
        <a:ln>
          <a:noFill/>
        </a:ln>
      </c:spPr>
    </c:plotArea>
    <c:legend>
      <c:legendPos val="b"/>
      <c:layout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140016946700559E-2"/>
          <c:y val="1.2121212121212118E-2"/>
          <c:w val="0.8533276844331491"/>
          <c:h val="0.832514197089000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Stato_patrimoniale!$A$16</c:f>
              <c:strCache>
                <c:ptCount val="1"/>
                <c:pt idx="0">
                  <c:v>Fondo di dotazione (A1)</c:v>
                </c:pt>
              </c:strCache>
            </c:strRef>
          </c:tx>
          <c:invertIfNegative val="0"/>
          <c:cat>
            <c:numRef>
              <c:f>Stato_patrimoniale!$C$1:$G$1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Stato_patrimoniale!$C$16:$G$16</c:f>
              <c:numCache>
                <c:formatCode>#,##0</c:formatCode>
                <c:ptCount val="5"/>
                <c:pt idx="0">
                  <c:v>-1638762575.0699999</c:v>
                </c:pt>
                <c:pt idx="1">
                  <c:v>-1713687497.05</c:v>
                </c:pt>
                <c:pt idx="2">
                  <c:v>-1712951471.7</c:v>
                </c:pt>
                <c:pt idx="3">
                  <c:v>-1712951471.7</c:v>
                </c:pt>
                <c:pt idx="4">
                  <c:v>-1712951471.7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74-44E8-A59E-6B7D2C2D3CAD}"/>
            </c:ext>
          </c:extLst>
        </c:ser>
        <c:ser>
          <c:idx val="1"/>
          <c:order val="1"/>
          <c:tx>
            <c:strRef>
              <c:f>Stato_patrimoniale!$A$17</c:f>
              <c:strCache>
                <c:ptCount val="1"/>
                <c:pt idx="0">
                  <c:v>Riserve (A2)</c:v>
                </c:pt>
              </c:strCache>
            </c:strRef>
          </c:tx>
          <c:invertIfNegative val="0"/>
          <c:cat>
            <c:numRef>
              <c:f>Stato_patrimoniale!$C$1:$G$1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Stato_patrimoniale!$C$17:$G$17</c:f>
              <c:numCache>
                <c:formatCode>#,##0</c:formatCode>
                <c:ptCount val="5"/>
                <c:pt idx="0">
                  <c:v>0</c:v>
                </c:pt>
                <c:pt idx="1">
                  <c:v>168204260.09</c:v>
                </c:pt>
                <c:pt idx="2">
                  <c:v>470256164.36000001</c:v>
                </c:pt>
                <c:pt idx="3">
                  <c:v>597343384.89999998</c:v>
                </c:pt>
                <c:pt idx="4">
                  <c:v>704519891.79999995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374-44E8-A59E-6B7D2C2D3CAD}"/>
            </c:ext>
          </c:extLst>
        </c:ser>
        <c:ser>
          <c:idx val="2"/>
          <c:order val="2"/>
          <c:tx>
            <c:strRef>
              <c:f>Stato_patrimoniale!$A$18</c:f>
              <c:strCache>
                <c:ptCount val="1"/>
                <c:pt idx="0">
                  <c:v>Risultato economico dell'esercizio (A3)</c:v>
                </c:pt>
              </c:strCache>
            </c:strRef>
          </c:tx>
          <c:invertIfNegative val="0"/>
          <c:cat>
            <c:numRef>
              <c:f>Stato_patrimoniale!$C$1:$G$1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Stato_patrimoniale!$C$18:$G$18</c:f>
              <c:numCache>
                <c:formatCode>#,##0</c:formatCode>
                <c:ptCount val="5"/>
                <c:pt idx="0">
                  <c:v>90207335</c:v>
                </c:pt>
                <c:pt idx="1">
                  <c:v>304689688.18000001</c:v>
                </c:pt>
                <c:pt idx="2">
                  <c:v>127087220.54000001</c:v>
                </c:pt>
                <c:pt idx="3">
                  <c:v>107176506.90000001</c:v>
                </c:pt>
                <c:pt idx="4">
                  <c:v>127405888.51000001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374-44E8-A59E-6B7D2C2D3C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9345440"/>
        <c:axId val="1189336736"/>
      </c:barChart>
      <c:catAx>
        <c:axId val="1189345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it-IT"/>
          </a:p>
        </c:txPr>
        <c:crossAx val="1189336736"/>
        <c:crosses val="autoZero"/>
        <c:auto val="1"/>
        <c:lblAlgn val="ctr"/>
        <c:lblOffset val="100"/>
        <c:noMultiLvlLbl val="0"/>
      </c:catAx>
      <c:valAx>
        <c:axId val="1189336736"/>
        <c:scaling>
          <c:orientation val="minMax"/>
          <c:max val="1500000000"/>
          <c:min val="-2000000000"/>
        </c:scaling>
        <c:delete val="0"/>
        <c:axPos val="b"/>
        <c:numFmt formatCode="#,##0" sourceLinked="0"/>
        <c:majorTickMark val="none"/>
        <c:minorTickMark val="none"/>
        <c:tickLblPos val="nextTo"/>
        <c:crossAx val="1189345440"/>
        <c:crosses val="autoZero"/>
        <c:crossBetween val="between"/>
        <c:majorUnit val="1000000000"/>
      </c:valAx>
      <c:spPr>
        <a:noFill/>
        <a:ln>
          <a:noFill/>
        </a:ln>
      </c:spPr>
    </c:plotArea>
    <c:legend>
      <c:legendPos val="b"/>
      <c:layout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133228191836882E-2"/>
          <c:y val="3.0301278829508307E-2"/>
          <c:w val="0.91226637907374419"/>
          <c:h val="0.68340956050706358"/>
        </c:manualLayout>
      </c:layout>
      <c:lineChart>
        <c:grouping val="standard"/>
        <c:varyColors val="0"/>
        <c:ser>
          <c:idx val="0"/>
          <c:order val="0"/>
          <c:tx>
            <c:strRef>
              <c:f>Piano_indicatori!$A$73</c:f>
              <c:strCache>
                <c:ptCount val="1"/>
                <c:pt idx="0">
                  <c:v>Entrate natura tributaria, contributiva e perequativa (Titolo 1)</c:v>
                </c:pt>
              </c:strCache>
            </c:strRef>
          </c:tx>
          <c:marker>
            <c:symbol val="triangle"/>
            <c:size val="5"/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Piano_indicatori!$D$74:$H$74</c:f>
              <c:numCache>
                <c:formatCode>0.00</c:formatCode>
                <c:ptCount val="5"/>
                <c:pt idx="0">
                  <c:v>72.56</c:v>
                </c:pt>
                <c:pt idx="1">
                  <c:v>67.53</c:v>
                </c:pt>
                <c:pt idx="2">
                  <c:v>64.569999999999993</c:v>
                </c:pt>
                <c:pt idx="3">
                  <c:v>64.91</c:v>
                </c:pt>
                <c:pt idx="4">
                  <c:v>70.06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3F0-4554-BA49-E20421A575FC}"/>
            </c:ext>
          </c:extLst>
        </c:ser>
        <c:ser>
          <c:idx val="1"/>
          <c:order val="1"/>
          <c:tx>
            <c:strRef>
              <c:f>Piano_indicatori!$A$77</c:f>
              <c:strCache>
                <c:ptCount val="1"/>
                <c:pt idx="0">
                  <c:v>Totale Entrate</c:v>
                </c:pt>
              </c:strCache>
            </c:strRef>
          </c:tx>
          <c:marker>
            <c:symbol val="square"/>
            <c:size val="5"/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Piano_indicatori!$D$77:$H$77</c:f>
              <c:numCache>
                <c:formatCode>0.00</c:formatCode>
                <c:ptCount val="5"/>
                <c:pt idx="0">
                  <c:v>67.41237456738989</c:v>
                </c:pt>
                <c:pt idx="1">
                  <c:v>64.405732586753032</c:v>
                </c:pt>
                <c:pt idx="2">
                  <c:v>61.677689205763656</c:v>
                </c:pt>
                <c:pt idx="3">
                  <c:v>60.874588984951963</c:v>
                </c:pt>
                <c:pt idx="4">
                  <c:v>66.096597256076805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3F0-4554-BA49-E20421A575FC}"/>
            </c:ext>
          </c:extLst>
        </c:ser>
        <c:ser>
          <c:idx val="2"/>
          <c:order val="2"/>
          <c:tx>
            <c:strRef>
              <c:f>Piano_indicatori!$A$78</c:f>
              <c:strCache>
                <c:ptCount val="1"/>
                <c:pt idx="0">
                  <c:v>Totale Entrate nette</c:v>
                </c:pt>
              </c:strCache>
            </c:strRef>
          </c:tx>
          <c:marker>
            <c:symbol val="diamond"/>
            <c:size val="7"/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Piano_indicatori!$D$78:$H$78</c:f>
              <c:numCache>
                <c:formatCode>0.00</c:formatCode>
                <c:ptCount val="5"/>
                <c:pt idx="0">
                  <c:v>63.665604749294779</c:v>
                </c:pt>
                <c:pt idx="1">
                  <c:v>60.631460444232054</c:v>
                </c:pt>
                <c:pt idx="2">
                  <c:v>59.203754401041074</c:v>
                </c:pt>
                <c:pt idx="3">
                  <c:v>58.453517197212825</c:v>
                </c:pt>
                <c:pt idx="4">
                  <c:v>62.954712709532245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3F0-4554-BA49-E20421A57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9335648"/>
        <c:axId val="1189347616"/>
      </c:lineChart>
      <c:catAx>
        <c:axId val="1189335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189347616"/>
        <c:crosses val="autoZero"/>
        <c:auto val="1"/>
        <c:lblAlgn val="ctr"/>
        <c:lblOffset val="100"/>
        <c:noMultiLvlLbl val="0"/>
      </c:catAx>
      <c:valAx>
        <c:axId val="1189347616"/>
        <c:scaling>
          <c:orientation val="minMax"/>
          <c:max val="75"/>
          <c:min val="55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1189335648"/>
        <c:crosses val="autoZero"/>
        <c:crossBetween val="between"/>
        <c:majorUnit val="5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5626467744163592E-2"/>
          <c:y val="0.82043195398448032"/>
          <c:w val="0.96177967444791612"/>
          <c:h val="0.1795680460155261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78781011404414E-2"/>
          <c:y val="4.1350142172088745E-2"/>
          <c:w val="0.9029842635309353"/>
          <c:h val="0.674748500858663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Piano_indicatori!$B$80</c:f>
              <c:strCache>
                <c:ptCount val="1"/>
                <c:pt idx="0">
                  <c:v>Istruzione e diritto allo studio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Piano_indicatori!$D$80:$H$80</c:f>
              <c:numCache>
                <c:formatCode>0.00</c:formatCode>
                <c:ptCount val="5"/>
                <c:pt idx="0">
                  <c:v>0.17474370922646784</c:v>
                </c:pt>
                <c:pt idx="1">
                  <c:v>0.88764307404811948</c:v>
                </c:pt>
                <c:pt idx="2">
                  <c:v>0.73360341618307245</c:v>
                </c:pt>
                <c:pt idx="3">
                  <c:v>0.86708374492371865</c:v>
                </c:pt>
                <c:pt idx="4">
                  <c:v>0.67800505630889452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AA-4FC4-8050-8C2A7299C75D}"/>
            </c:ext>
          </c:extLst>
        </c:ser>
        <c:ser>
          <c:idx val="1"/>
          <c:order val="1"/>
          <c:tx>
            <c:strRef>
              <c:f>Piano_indicatori!$B$81</c:f>
              <c:strCache>
                <c:ptCount val="1"/>
                <c:pt idx="0">
                  <c:v>Sviluppo sostenibile, tutela territ. e ambiente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Piano_indicatori!$D$81:$H$81</c:f>
              <c:numCache>
                <c:formatCode>0.00</c:formatCode>
                <c:ptCount val="5"/>
                <c:pt idx="0">
                  <c:v>0.97856477166821998</c:v>
                </c:pt>
                <c:pt idx="1">
                  <c:v>2.3242233123102078</c:v>
                </c:pt>
                <c:pt idx="2">
                  <c:v>3.2081462827110481</c:v>
                </c:pt>
                <c:pt idx="3">
                  <c:v>3.2707715947755465</c:v>
                </c:pt>
                <c:pt idx="4">
                  <c:v>3.240634336934038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AA-4FC4-8050-8C2A7299C75D}"/>
            </c:ext>
          </c:extLst>
        </c:ser>
        <c:ser>
          <c:idx val="2"/>
          <c:order val="2"/>
          <c:tx>
            <c:strRef>
              <c:f>Piano_indicatori!$B$82</c:f>
              <c:strCache>
                <c:ptCount val="1"/>
                <c:pt idx="0">
                  <c:v>Trasporti e diritto alla mobilità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Piano_indicatori!$D$82:$H$82</c:f>
              <c:numCache>
                <c:formatCode>0.00</c:formatCode>
                <c:ptCount val="5"/>
                <c:pt idx="0">
                  <c:v>6.453867660764212</c:v>
                </c:pt>
                <c:pt idx="1">
                  <c:v>5.9915907498248062</c:v>
                </c:pt>
                <c:pt idx="2">
                  <c:v>8.9017847366692227</c:v>
                </c:pt>
                <c:pt idx="3">
                  <c:v>7.9464383711996494</c:v>
                </c:pt>
                <c:pt idx="4">
                  <c:v>7.8832452309813839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AA-4FC4-8050-8C2A7299C75D}"/>
            </c:ext>
          </c:extLst>
        </c:ser>
        <c:ser>
          <c:idx val="3"/>
          <c:order val="3"/>
          <c:tx>
            <c:strRef>
              <c:f>Piano_indicatori!$B$83</c:f>
              <c:strCache>
                <c:ptCount val="1"/>
                <c:pt idx="0">
                  <c:v>Diritti sociali, politiche sociali e famiglia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Piano_indicatori!$D$83:$H$83</c:f>
              <c:numCache>
                <c:formatCode>0.00</c:formatCode>
                <c:ptCount val="5"/>
                <c:pt idx="0">
                  <c:v>3.4948741845293563E-2</c:v>
                </c:pt>
                <c:pt idx="1">
                  <c:v>1.2613875262789069</c:v>
                </c:pt>
                <c:pt idx="2">
                  <c:v>1.4015110040512428</c:v>
                </c:pt>
                <c:pt idx="3">
                  <c:v>1.4817253868949622</c:v>
                </c:pt>
                <c:pt idx="4">
                  <c:v>1.8961158354401288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3AA-4FC4-8050-8C2A7299C75D}"/>
            </c:ext>
          </c:extLst>
        </c:ser>
        <c:ser>
          <c:idx val="4"/>
          <c:order val="4"/>
          <c:tx>
            <c:strRef>
              <c:f>Piano_indicatori!$B$84</c:f>
              <c:strCache>
                <c:ptCount val="1"/>
                <c:pt idx="0">
                  <c:v>Tutela della salute 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Piano_indicatori!$D$84:$H$84</c:f>
              <c:numCache>
                <c:formatCode>0.00</c:formatCode>
                <c:ptCount val="5"/>
                <c:pt idx="0">
                  <c:v>68.837371854613238</c:v>
                </c:pt>
                <c:pt idx="1">
                  <c:v>76.909600560616667</c:v>
                </c:pt>
                <c:pt idx="2">
                  <c:v>69.692324537391869</c:v>
                </c:pt>
                <c:pt idx="3">
                  <c:v>70.716716057512912</c:v>
                </c:pt>
                <c:pt idx="4">
                  <c:v>70.972190301080204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9336192"/>
        <c:axId val="1189338912"/>
      </c:barChart>
      <c:catAx>
        <c:axId val="118933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it-IT"/>
          </a:p>
        </c:txPr>
        <c:crossAx val="1189338912"/>
        <c:crosses val="autoZero"/>
        <c:auto val="1"/>
        <c:lblAlgn val="ctr"/>
        <c:lblOffset val="100"/>
        <c:noMultiLvlLbl val="0"/>
      </c:catAx>
      <c:valAx>
        <c:axId val="1189338912"/>
        <c:scaling>
          <c:orientation val="minMax"/>
          <c:max val="90"/>
          <c:min val="0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it-IT"/>
          </a:p>
        </c:txPr>
        <c:crossAx val="1189336192"/>
        <c:crosses val="autoZero"/>
        <c:crossBetween val="between"/>
        <c:majorUnit val="2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4972222222222232E-2"/>
          <c:y val="0.83298533234485506"/>
          <c:w val="0.92748906386701657"/>
          <c:h val="0.16701466765514589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133073571989068E-2"/>
          <c:y val="3.0301278829508317E-2"/>
          <c:w val="0.9122665336936"/>
          <c:h val="0.7191578712235458"/>
        </c:manualLayout>
      </c:layout>
      <c:lineChart>
        <c:grouping val="standard"/>
        <c:varyColors val="0"/>
        <c:ser>
          <c:idx val="0"/>
          <c:order val="0"/>
          <c:tx>
            <c:strRef>
              <c:f>Piano_indicatori!$B$86</c:f>
              <c:strCache>
                <c:ptCount val="1"/>
                <c:pt idx="0">
                  <c:v>Istruzione e diritto allo studio</c:v>
                </c:pt>
              </c:strCache>
            </c:strRef>
          </c:tx>
          <c:marker>
            <c:symbol val="triangle"/>
            <c:size val="5"/>
            <c:spPr>
              <a:solidFill>
                <a:srgbClr val="4BACC6">
                  <a:lumMod val="40000"/>
                  <a:lumOff val="60000"/>
                </a:srgbClr>
              </a:solidFill>
            </c:spPr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Piano_indicatori!$D$86:$H$86</c:f>
              <c:numCache>
                <c:formatCode>0.00</c:formatCode>
                <c:ptCount val="5"/>
                <c:pt idx="0">
                  <c:v>77.17</c:v>
                </c:pt>
                <c:pt idx="1">
                  <c:v>58.52</c:v>
                </c:pt>
                <c:pt idx="2">
                  <c:v>80.36</c:v>
                </c:pt>
                <c:pt idx="3">
                  <c:v>81.42</c:v>
                </c:pt>
                <c:pt idx="4">
                  <c:v>76.48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73A-469B-84B2-5562AE3617E1}"/>
            </c:ext>
          </c:extLst>
        </c:ser>
        <c:ser>
          <c:idx val="1"/>
          <c:order val="1"/>
          <c:tx>
            <c:strRef>
              <c:f>Piano_indicatori!$B$87</c:f>
              <c:strCache>
                <c:ptCount val="1"/>
                <c:pt idx="0">
                  <c:v>Sviluppo sostenibile, tutela territ. e ambiente</c:v>
                </c:pt>
              </c:strCache>
            </c:strRef>
          </c:tx>
          <c:marker>
            <c:symbol val="square"/>
            <c:size val="5"/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Piano_indicatori!$D$87:$H$87</c:f>
              <c:numCache>
                <c:formatCode>0.00</c:formatCode>
                <c:ptCount val="5"/>
                <c:pt idx="0">
                  <c:v>33.700000000000003</c:v>
                </c:pt>
                <c:pt idx="1">
                  <c:v>39.479999999999997</c:v>
                </c:pt>
                <c:pt idx="2">
                  <c:v>65.48</c:v>
                </c:pt>
                <c:pt idx="3">
                  <c:v>59.19</c:v>
                </c:pt>
                <c:pt idx="4">
                  <c:v>44.96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73A-469B-84B2-5562AE3617E1}"/>
            </c:ext>
          </c:extLst>
        </c:ser>
        <c:ser>
          <c:idx val="2"/>
          <c:order val="2"/>
          <c:tx>
            <c:strRef>
              <c:f>Piano_indicatori!$B$88</c:f>
              <c:strCache>
                <c:ptCount val="1"/>
                <c:pt idx="0">
                  <c:v>Trasporti e diritto alla mobilità</c:v>
                </c:pt>
              </c:strCache>
            </c:strRef>
          </c:tx>
          <c:marker>
            <c:symbol val="diamond"/>
            <c:size val="5"/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Piano_indicatori!$D$88:$H$88</c:f>
              <c:numCache>
                <c:formatCode>0.00</c:formatCode>
                <c:ptCount val="5"/>
                <c:pt idx="0">
                  <c:v>61.87</c:v>
                </c:pt>
                <c:pt idx="1">
                  <c:v>67.930000000000007</c:v>
                </c:pt>
                <c:pt idx="2">
                  <c:v>77.56</c:v>
                </c:pt>
                <c:pt idx="3">
                  <c:v>78.55</c:v>
                </c:pt>
                <c:pt idx="4">
                  <c:v>79.06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73A-469B-84B2-5562AE3617E1}"/>
            </c:ext>
          </c:extLst>
        </c:ser>
        <c:ser>
          <c:idx val="3"/>
          <c:order val="3"/>
          <c:tx>
            <c:strRef>
              <c:f>Piano_indicatori!$B$89</c:f>
              <c:strCache>
                <c:ptCount val="1"/>
                <c:pt idx="0">
                  <c:v>Diritti sociali, politiche sociali e famiglia</c:v>
                </c:pt>
              </c:strCache>
            </c:strRef>
          </c:tx>
          <c:marker>
            <c:symbol val="circle"/>
            <c:size val="5"/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Piano_indicatori!$D$89:$H$89</c:f>
              <c:numCache>
                <c:formatCode>0.00</c:formatCode>
                <c:ptCount val="5"/>
                <c:pt idx="0">
                  <c:v>17.27</c:v>
                </c:pt>
                <c:pt idx="1">
                  <c:v>57.02</c:v>
                </c:pt>
                <c:pt idx="2">
                  <c:v>83.37</c:v>
                </c:pt>
                <c:pt idx="3">
                  <c:v>88.04</c:v>
                </c:pt>
                <c:pt idx="4">
                  <c:v>82.89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73A-469B-84B2-5562AE3617E1}"/>
            </c:ext>
          </c:extLst>
        </c:ser>
        <c:ser>
          <c:idx val="4"/>
          <c:order val="4"/>
          <c:tx>
            <c:strRef>
              <c:f>Piano_indicatori!$B$90</c:f>
              <c:strCache>
                <c:ptCount val="1"/>
                <c:pt idx="0">
                  <c:v>Tutela della salute </c:v>
                </c:pt>
              </c:strCache>
            </c:strRef>
          </c:tx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Piano_indicatori!$D$90:$H$90</c:f>
              <c:numCache>
                <c:formatCode>0.00</c:formatCode>
                <c:ptCount val="5"/>
                <c:pt idx="0">
                  <c:v>75.92</c:v>
                </c:pt>
                <c:pt idx="1">
                  <c:v>71.319999999999993</c:v>
                </c:pt>
                <c:pt idx="2">
                  <c:v>68.8</c:v>
                </c:pt>
                <c:pt idx="3">
                  <c:v>68.8</c:v>
                </c:pt>
                <c:pt idx="4">
                  <c:v>73.28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9346528"/>
        <c:axId val="1189342176"/>
      </c:lineChart>
      <c:catAx>
        <c:axId val="1189346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189342176"/>
        <c:crosses val="autoZero"/>
        <c:auto val="1"/>
        <c:lblAlgn val="ctr"/>
        <c:lblOffset val="100"/>
        <c:noMultiLvlLbl val="0"/>
      </c:catAx>
      <c:valAx>
        <c:axId val="1189342176"/>
        <c:scaling>
          <c:orientation val="minMax"/>
          <c:max val="90"/>
          <c:min val="30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1189346528"/>
        <c:crosses val="autoZero"/>
        <c:crossBetween val="between"/>
        <c:majorUnit val="1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7.9534903497887523E-3"/>
          <c:y val="0.85234684760149881"/>
          <c:w val="0.96716740304369175"/>
          <c:h val="0.14765315239850338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741E-2"/>
          <c:y val="4.4321329639889197E-2"/>
          <c:w val="0.95679921453118832"/>
          <c:h val="0.758165783293709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Piano_indicatori!$B$20</c:f>
              <c:strCache>
                <c:ptCount val="1"/>
                <c:pt idx="0">
                  <c:v>Spesa di personale procapite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Piano_indicatori!$D$20:$H$20</c:f>
              <c:numCache>
                <c:formatCode>0.00</c:formatCode>
                <c:ptCount val="5"/>
                <c:pt idx="0">
                  <c:v>70.84</c:v>
                </c:pt>
                <c:pt idx="1">
                  <c:v>65.209999999999994</c:v>
                </c:pt>
                <c:pt idx="2">
                  <c:v>62.24</c:v>
                </c:pt>
                <c:pt idx="3">
                  <c:v>62.57</c:v>
                </c:pt>
                <c:pt idx="4">
                  <c:v>54.86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31-4E19-98D9-D92F9A6181BB}"/>
            </c:ext>
          </c:extLst>
        </c:ser>
        <c:ser>
          <c:idx val="1"/>
          <c:order val="1"/>
          <c:tx>
            <c:strRef>
              <c:f>Piano_indicatori!$B$91</c:f>
              <c:strCache>
                <c:ptCount val="1"/>
                <c:pt idx="0">
                  <c:v>Media Regioni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Piano_indicatori!$D$92:$H$92</c:f>
              <c:numCache>
                <c:formatCode>0.00</c:formatCode>
                <c:ptCount val="5"/>
                <c:pt idx="0">
                  <c:v>93.080814543787938</c:v>
                </c:pt>
                <c:pt idx="1">
                  <c:v>88.060780079821342</c:v>
                </c:pt>
                <c:pt idx="2">
                  <c:v>89.823506154392092</c:v>
                </c:pt>
                <c:pt idx="3">
                  <c:v>92.549410739486376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31-4E19-98D9-D92F9A618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9340000"/>
        <c:axId val="1189337280"/>
      </c:barChart>
      <c:catAx>
        <c:axId val="1189340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189337280"/>
        <c:crosses val="autoZero"/>
        <c:auto val="1"/>
        <c:lblAlgn val="ctr"/>
        <c:lblOffset val="100"/>
        <c:noMultiLvlLbl val="0"/>
      </c:catAx>
      <c:valAx>
        <c:axId val="1189337280"/>
        <c:scaling>
          <c:orientation val="minMax"/>
          <c:min val="0"/>
        </c:scaling>
        <c:delete val="1"/>
        <c:axPos val="l"/>
        <c:numFmt formatCode="0" sourceLinked="0"/>
        <c:majorTickMark val="none"/>
        <c:minorTickMark val="none"/>
        <c:tickLblPos val="none"/>
        <c:crossAx val="1189340000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1171574</xdr:colOff>
      <xdr:row>26</xdr:row>
      <xdr:rowOff>142875</xdr:rowOff>
    </xdr:from>
    <xdr:to>
      <xdr:col>9</xdr:col>
      <xdr:colOff>247650</xdr:colOff>
      <xdr:row>49</xdr:row>
      <xdr:rowOff>104775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1609724</xdr:colOff>
      <xdr:row>52</xdr:row>
      <xdr:rowOff>142874</xdr:rowOff>
    </xdr:from>
    <xdr:to>
      <xdr:col>10</xdr:col>
      <xdr:colOff>57150</xdr:colOff>
      <xdr:row>74</xdr:row>
      <xdr:rowOff>152399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28</xdr:row>
      <xdr:rowOff>133349</xdr:rowOff>
    </xdr:from>
    <xdr:to>
      <xdr:col>10</xdr:col>
      <xdr:colOff>518160</xdr:colOff>
      <xdr:row>48</xdr:row>
      <xdr:rowOff>60960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419098</xdr:colOff>
      <xdr:row>30</xdr:row>
      <xdr:rowOff>38100</xdr:rowOff>
    </xdr:from>
    <xdr:to>
      <xdr:col>7</xdr:col>
      <xdr:colOff>638175</xdr:colOff>
      <xdr:row>50</xdr:row>
      <xdr:rowOff>133350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400050</xdr:colOff>
      <xdr:row>53</xdr:row>
      <xdr:rowOff>85725</xdr:rowOff>
    </xdr:from>
    <xdr:to>
      <xdr:col>7</xdr:col>
      <xdr:colOff>514350</xdr:colOff>
      <xdr:row>75</xdr:row>
      <xdr:rowOff>85725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181</xdr:row>
      <xdr:rowOff>28576</xdr:rowOff>
    </xdr:from>
    <xdr:to>
      <xdr:col>2</xdr:col>
      <xdr:colOff>752475</xdr:colOff>
      <xdr:row>199</xdr:row>
      <xdr:rowOff>180976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552449</xdr:colOff>
      <xdr:row>201</xdr:row>
      <xdr:rowOff>123823</xdr:rowOff>
    </xdr:from>
    <xdr:to>
      <xdr:col>3</xdr:col>
      <xdr:colOff>85724</xdr:colOff>
      <xdr:row>219</xdr:row>
      <xdr:rowOff>104775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221</xdr:row>
      <xdr:rowOff>0</xdr:rowOff>
    </xdr:from>
    <xdr:to>
      <xdr:col>3</xdr:col>
      <xdr:colOff>123825</xdr:colOff>
      <xdr:row>239</xdr:row>
      <xdr:rowOff>152400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97</xdr:row>
      <xdr:rowOff>161924</xdr:rowOff>
    </xdr:from>
    <xdr:to>
      <xdr:col>3</xdr:col>
      <xdr:colOff>123825</xdr:colOff>
      <xdr:row>115</xdr:row>
      <xdr:rowOff>171449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118</xdr:row>
      <xdr:rowOff>142875</xdr:rowOff>
    </xdr:from>
    <xdr:to>
      <xdr:col>3</xdr:col>
      <xdr:colOff>123825</xdr:colOff>
      <xdr:row>136</xdr:row>
      <xdr:rowOff>152400</xdr:rowOff>
    </xdr:to>
    <xdr:graphicFrame macro="">
      <xdr:nvGraphicFramePr>
        <xdr:cNvPr id="10" name="Gra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139</xdr:row>
      <xdr:rowOff>0</xdr:rowOff>
    </xdr:from>
    <xdr:to>
      <xdr:col>3</xdr:col>
      <xdr:colOff>123825</xdr:colOff>
      <xdr:row>157</xdr:row>
      <xdr:rowOff>9525</xdr:rowOff>
    </xdr:to>
    <xdr:graphicFrame macro="">
      <xdr:nvGraphicFramePr>
        <xdr:cNvPr id="12" name="Gra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160</xdr:row>
      <xdr:rowOff>0</xdr:rowOff>
    </xdr:from>
    <xdr:to>
      <xdr:col>3</xdr:col>
      <xdr:colOff>123825</xdr:colOff>
      <xdr:row>178</xdr:row>
      <xdr:rowOff>9525</xdr:rowOff>
    </xdr:to>
    <xdr:graphicFrame macro="">
      <xdr:nvGraphicFramePr>
        <xdr:cNvPr id="13" name="Gra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66673</xdr:colOff>
      <xdr:row>10</xdr:row>
      <xdr:rowOff>190499</xdr:rowOff>
    </xdr:from>
    <xdr:to>
      <xdr:col>9</xdr:col>
      <xdr:colOff>428625</xdr:colOff>
      <xdr:row>28</xdr:row>
      <xdr:rowOff>28575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5"/>
  <sheetViews>
    <sheetView workbookViewId="0">
      <pane xSplit="1" ySplit="2" topLeftCell="G3" activePane="bottomRight" state="frozen"/>
      <selection pane="topRight" activeCell="B1" sqref="B1"/>
      <selection pane="bottomLeft" activeCell="A3" sqref="A3"/>
      <selection pane="bottomRight" activeCell="N3" sqref="N3:O55"/>
    </sheetView>
  </sheetViews>
  <sheetFormatPr defaultRowHeight="14.4" x14ac:dyDescent="0.3"/>
  <cols>
    <col min="1" max="1" width="60.6640625" bestFit="1" customWidth="1"/>
    <col min="2" max="3" width="15.33203125" bestFit="1" customWidth="1"/>
    <col min="4" max="4" width="7.109375" customWidth="1"/>
    <col min="5" max="6" width="15.33203125" bestFit="1" customWidth="1"/>
    <col min="7" max="7" width="7.109375" customWidth="1"/>
    <col min="8" max="9" width="15.33203125" bestFit="1" customWidth="1"/>
    <col min="10" max="10" width="7.109375" customWidth="1"/>
    <col min="11" max="12" width="15.33203125" bestFit="1" customWidth="1"/>
    <col min="13" max="13" width="7.109375" customWidth="1"/>
    <col min="14" max="15" width="15.33203125" bestFit="1" customWidth="1"/>
    <col min="16" max="16" width="7.109375" customWidth="1"/>
  </cols>
  <sheetData>
    <row r="1" spans="1:18" x14ac:dyDescent="0.3">
      <c r="B1" s="112">
        <v>2016</v>
      </c>
      <c r="C1" s="112"/>
      <c r="D1" s="113"/>
      <c r="E1" s="114">
        <v>2017</v>
      </c>
      <c r="F1" s="112"/>
      <c r="G1" s="113"/>
      <c r="H1" s="114">
        <v>2018</v>
      </c>
      <c r="I1" s="112"/>
      <c r="J1" s="113"/>
      <c r="K1" s="114">
        <v>2019</v>
      </c>
      <c r="L1" s="112"/>
      <c r="M1" s="113"/>
      <c r="N1" s="114">
        <v>2020</v>
      </c>
      <c r="O1" s="112"/>
      <c r="P1" s="113"/>
      <c r="Q1" s="111" t="s">
        <v>232</v>
      </c>
      <c r="R1" s="111"/>
    </row>
    <row r="2" spans="1:18" x14ac:dyDescent="0.3">
      <c r="B2" s="17" t="s">
        <v>72</v>
      </c>
      <c r="C2" s="17" t="s">
        <v>73</v>
      </c>
      <c r="D2" s="18" t="s">
        <v>233</v>
      </c>
      <c r="E2" s="23" t="s">
        <v>72</v>
      </c>
      <c r="F2" s="17" t="s">
        <v>73</v>
      </c>
      <c r="G2" s="18" t="s">
        <v>233</v>
      </c>
      <c r="H2" s="23" t="s">
        <v>72</v>
      </c>
      <c r="I2" s="17" t="s">
        <v>73</v>
      </c>
      <c r="J2" s="18" t="s">
        <v>233</v>
      </c>
      <c r="K2" s="23" t="s">
        <v>72</v>
      </c>
      <c r="L2" s="17" t="s">
        <v>73</v>
      </c>
      <c r="M2" s="18" t="s">
        <v>233</v>
      </c>
      <c r="N2" s="23" t="s">
        <v>72</v>
      </c>
      <c r="O2" s="17" t="s">
        <v>73</v>
      </c>
      <c r="P2" s="18" t="s">
        <v>233</v>
      </c>
      <c r="Q2" s="12" t="s">
        <v>72</v>
      </c>
      <c r="R2" s="12" t="s">
        <v>73</v>
      </c>
    </row>
    <row r="3" spans="1:18" x14ac:dyDescent="0.3">
      <c r="A3" t="s">
        <v>19</v>
      </c>
      <c r="B3" s="28">
        <v>2810444855.8699999</v>
      </c>
      <c r="C3" s="28">
        <v>2488868051.0599999</v>
      </c>
      <c r="D3" s="20">
        <f>IF(B3&gt;0,C3/B3*100,"-")</f>
        <v>88.557797028525826</v>
      </c>
      <c r="E3" s="28">
        <v>2827822407.5999999</v>
      </c>
      <c r="F3" s="28">
        <v>2331919980.1300001</v>
      </c>
      <c r="G3" s="20">
        <f>IF(E3&gt;0,F3/E3*100,"-")</f>
        <v>82.463452226093764</v>
      </c>
      <c r="H3" s="28">
        <v>2815198598.5</v>
      </c>
      <c r="I3" s="28">
        <v>2328649951.3699999</v>
      </c>
      <c r="J3" s="20">
        <f>IF(H3&gt;0,I3/H3*100,"-")</f>
        <v>82.717075541695564</v>
      </c>
      <c r="K3" s="28">
        <v>2864688736.7199998</v>
      </c>
      <c r="L3" s="28">
        <v>2322637285.6500001</v>
      </c>
      <c r="M3" s="20">
        <f>IF(K3&gt;0,L3/K3*100,"-")</f>
        <v>81.078172852711532</v>
      </c>
      <c r="N3" s="28">
        <v>2889307097.79</v>
      </c>
      <c r="O3" s="28">
        <v>2362717375.8099999</v>
      </c>
      <c r="P3" s="20">
        <f>IF(N3&gt;0,O3/N3*100,"-")</f>
        <v>81.774532642003237</v>
      </c>
      <c r="Q3" s="13">
        <f t="shared" ref="Q3:R18" si="0">IF(K3&gt;0,N3/K3*100-100,"-")</f>
        <v>0.85937298368365589</v>
      </c>
      <c r="R3" s="13">
        <f t="shared" si="0"/>
        <v>1.7256284658662651</v>
      </c>
    </row>
    <row r="4" spans="1:18" x14ac:dyDescent="0.3">
      <c r="A4" t="s">
        <v>20</v>
      </c>
      <c r="B4" s="28">
        <v>386227740.51999998</v>
      </c>
      <c r="C4" s="28">
        <v>352511490.04000002</v>
      </c>
      <c r="D4" s="20">
        <f t="shared" ref="D4:D21" si="1">IF(B4&gt;0,C4/B4*100,"-")</f>
        <v>91.270370576021833</v>
      </c>
      <c r="E4" s="28">
        <v>392152797.66000003</v>
      </c>
      <c r="F4" s="28">
        <v>234350506.86000001</v>
      </c>
      <c r="G4" s="20">
        <f t="shared" ref="G4:G21" si="2">IF(E4&gt;0,F4/E4*100,"-")</f>
        <v>59.759998719474652</v>
      </c>
      <c r="H4" s="28">
        <v>436716650.72000003</v>
      </c>
      <c r="I4" s="28">
        <v>299006580.62</v>
      </c>
      <c r="J4" s="20">
        <f t="shared" ref="J4:J13" si="3">IF(H4&gt;0,I4/H4*100,"-")</f>
        <v>68.466952227957862</v>
      </c>
      <c r="K4" s="28">
        <v>457451614.80000001</v>
      </c>
      <c r="L4" s="28">
        <v>305973398.11000001</v>
      </c>
      <c r="M4" s="20">
        <f t="shared" ref="M4:M13" si="4">IF(K4&gt;0,L4/K4*100,"-")</f>
        <v>66.886505197664022</v>
      </c>
      <c r="N4" s="28">
        <v>552943794.12</v>
      </c>
      <c r="O4" s="28">
        <v>434211987.61000001</v>
      </c>
      <c r="P4" s="20">
        <f t="shared" ref="P4:P21" si="5">IF(N4&gt;0,O4/N4*100,"-")</f>
        <v>78.527328134867759</v>
      </c>
      <c r="Q4" s="13">
        <f t="shared" si="0"/>
        <v>20.874815222097226</v>
      </c>
      <c r="R4" s="13">
        <f t="shared" si="0"/>
        <v>41.911679346025096</v>
      </c>
    </row>
    <row r="5" spans="1:18" x14ac:dyDescent="0.3">
      <c r="A5" t="s">
        <v>21</v>
      </c>
      <c r="B5" s="28">
        <v>41046393.539999999</v>
      </c>
      <c r="C5" s="28">
        <v>33969747.600000001</v>
      </c>
      <c r="D5" s="20">
        <f t="shared" si="1"/>
        <v>82.759396551846251</v>
      </c>
      <c r="E5" s="28">
        <v>29755793.109999999</v>
      </c>
      <c r="F5" s="28">
        <v>28389459.32</v>
      </c>
      <c r="G5" s="20">
        <f t="shared" si="2"/>
        <v>95.408175527538475</v>
      </c>
      <c r="H5" s="28">
        <v>36779667.579999998</v>
      </c>
      <c r="I5" s="28">
        <v>33732274.170000002</v>
      </c>
      <c r="J5" s="20">
        <f t="shared" si="3"/>
        <v>91.714461792316186</v>
      </c>
      <c r="K5" s="28">
        <v>42781670.640000001</v>
      </c>
      <c r="L5" s="28">
        <v>30360869.440000001</v>
      </c>
      <c r="M5" s="20">
        <f t="shared" si="4"/>
        <v>70.967002891217618</v>
      </c>
      <c r="N5" s="28">
        <v>49952652.329999998</v>
      </c>
      <c r="O5" s="28">
        <v>42820622.899999999</v>
      </c>
      <c r="P5" s="20">
        <f t="shared" si="5"/>
        <v>85.722420937963435</v>
      </c>
      <c r="Q5" s="13">
        <f t="shared" si="0"/>
        <v>16.761808463120829</v>
      </c>
      <c r="R5" s="13">
        <f t="shared" si="0"/>
        <v>41.038855901749827</v>
      </c>
    </row>
    <row r="6" spans="1:18" x14ac:dyDescent="0.3">
      <c r="A6" t="s">
        <v>22</v>
      </c>
      <c r="B6" s="28">
        <v>0</v>
      </c>
      <c r="C6" s="28">
        <v>0</v>
      </c>
      <c r="D6" s="20" t="str">
        <f t="shared" si="1"/>
        <v>-</v>
      </c>
      <c r="E6" s="28">
        <v>0</v>
      </c>
      <c r="F6" s="28">
        <v>0</v>
      </c>
      <c r="G6" s="20" t="str">
        <f t="shared" si="2"/>
        <v>-</v>
      </c>
      <c r="H6" s="28">
        <v>0</v>
      </c>
      <c r="I6" s="28">
        <v>0</v>
      </c>
      <c r="J6" s="20" t="str">
        <f t="shared" si="3"/>
        <v>-</v>
      </c>
      <c r="K6" s="28">
        <v>0</v>
      </c>
      <c r="L6" s="28">
        <v>0</v>
      </c>
      <c r="M6" s="20" t="str">
        <f t="shared" si="4"/>
        <v>-</v>
      </c>
      <c r="N6" s="28">
        <v>0</v>
      </c>
      <c r="O6" s="28">
        <v>0</v>
      </c>
      <c r="P6" s="20" t="str">
        <f t="shared" si="5"/>
        <v>-</v>
      </c>
      <c r="Q6" s="13" t="str">
        <f t="shared" si="0"/>
        <v>-</v>
      </c>
      <c r="R6" s="13" t="str">
        <f t="shared" si="0"/>
        <v>-</v>
      </c>
    </row>
    <row r="7" spans="1:18" x14ac:dyDescent="0.3">
      <c r="A7" t="s">
        <v>23</v>
      </c>
      <c r="B7" s="28">
        <v>71193315.579999998</v>
      </c>
      <c r="C7" s="28">
        <v>44442784.57</v>
      </c>
      <c r="D7" s="20">
        <f t="shared" si="1"/>
        <v>62.425501899907445</v>
      </c>
      <c r="E7" s="28">
        <v>173604878.52000001</v>
      </c>
      <c r="F7" s="28">
        <v>41757257.509999998</v>
      </c>
      <c r="G7" s="20">
        <f t="shared" si="2"/>
        <v>24.053043823413862</v>
      </c>
      <c r="H7" s="28">
        <v>309719239.19</v>
      </c>
      <c r="I7" s="28">
        <v>96855142.430000007</v>
      </c>
      <c r="J7" s="20">
        <f t="shared" si="3"/>
        <v>31.271916682768087</v>
      </c>
      <c r="K7" s="28">
        <v>328259262.92000002</v>
      </c>
      <c r="L7" s="28">
        <v>60802578.590000004</v>
      </c>
      <c r="M7" s="20">
        <f t="shared" si="4"/>
        <v>18.522730493310764</v>
      </c>
      <c r="N7" s="28">
        <v>244077677.38</v>
      </c>
      <c r="O7" s="28">
        <v>59661584.140000001</v>
      </c>
      <c r="P7" s="20">
        <f t="shared" si="5"/>
        <v>24.443687263999152</v>
      </c>
      <c r="Q7" s="13">
        <f t="shared" si="0"/>
        <v>-25.64484693932792</v>
      </c>
      <c r="R7" s="13">
        <f t="shared" si="0"/>
        <v>-1.8765560218981534</v>
      </c>
    </row>
    <row r="8" spans="1:18" x14ac:dyDescent="0.3">
      <c r="A8" t="s">
        <v>24</v>
      </c>
      <c r="B8" s="28">
        <v>8671757.3800000008</v>
      </c>
      <c r="C8" s="28">
        <v>8373640.9500000002</v>
      </c>
      <c r="D8" s="20">
        <f t="shared" si="1"/>
        <v>96.56221435936898</v>
      </c>
      <c r="E8" s="28">
        <v>7249554.21</v>
      </c>
      <c r="F8" s="28">
        <v>6936707.4500000002</v>
      </c>
      <c r="G8" s="20">
        <f t="shared" si="2"/>
        <v>95.684606929782518</v>
      </c>
      <c r="H8" s="28">
        <v>27153.24</v>
      </c>
      <c r="I8" s="28">
        <v>27153.24</v>
      </c>
      <c r="J8" s="20">
        <f t="shared" si="3"/>
        <v>100</v>
      </c>
      <c r="K8" s="28">
        <v>0</v>
      </c>
      <c r="L8" s="28">
        <v>0</v>
      </c>
      <c r="M8" s="20" t="str">
        <f t="shared" si="4"/>
        <v>-</v>
      </c>
      <c r="N8" s="28">
        <v>0</v>
      </c>
      <c r="O8" s="28">
        <v>0</v>
      </c>
      <c r="P8" s="20" t="str">
        <f t="shared" si="5"/>
        <v>-</v>
      </c>
      <c r="Q8" s="13" t="str">
        <f t="shared" si="0"/>
        <v>-</v>
      </c>
      <c r="R8" s="13" t="str">
        <f t="shared" si="0"/>
        <v>-</v>
      </c>
    </row>
    <row r="9" spans="1:18" x14ac:dyDescent="0.3">
      <c r="A9" t="s">
        <v>25</v>
      </c>
      <c r="B9" s="28">
        <v>482165.84</v>
      </c>
      <c r="C9" s="28">
        <v>481665.84</v>
      </c>
      <c r="D9" s="20">
        <f t="shared" si="1"/>
        <v>99.896301239424176</v>
      </c>
      <c r="E9" s="28">
        <v>20925.560000000001</v>
      </c>
      <c r="F9" s="28">
        <v>20925.560000000001</v>
      </c>
      <c r="G9" s="20">
        <f t="shared" si="2"/>
        <v>100</v>
      </c>
      <c r="H9" s="28">
        <v>15515.62</v>
      </c>
      <c r="I9" s="28">
        <v>15515.62</v>
      </c>
      <c r="J9" s="20">
        <f t="shared" si="3"/>
        <v>100</v>
      </c>
      <c r="K9" s="28">
        <v>22908.400000000001</v>
      </c>
      <c r="L9" s="28">
        <v>22908.400000000001</v>
      </c>
      <c r="M9" s="20">
        <f t="shared" si="4"/>
        <v>100</v>
      </c>
      <c r="N9" s="28">
        <v>69091.460000000006</v>
      </c>
      <c r="O9" s="28">
        <v>69091.460000000006</v>
      </c>
      <c r="P9" s="20">
        <f t="shared" si="5"/>
        <v>100</v>
      </c>
      <c r="Q9" s="13">
        <f t="shared" si="0"/>
        <v>201.59880218609766</v>
      </c>
      <c r="R9" s="13">
        <f t="shared" si="0"/>
        <v>201.59880218609766</v>
      </c>
    </row>
    <row r="10" spans="1:18" x14ac:dyDescent="0.3">
      <c r="A10" t="s">
        <v>26</v>
      </c>
      <c r="B10" s="28">
        <v>5594366.6399999997</v>
      </c>
      <c r="C10" s="28">
        <v>5551457.9000000004</v>
      </c>
      <c r="D10" s="20">
        <f t="shared" si="1"/>
        <v>99.233000931808803</v>
      </c>
      <c r="E10" s="28">
        <v>2885468.7</v>
      </c>
      <c r="F10" s="28">
        <v>2853132.71</v>
      </c>
      <c r="G10" s="20">
        <f t="shared" si="2"/>
        <v>98.879350519380083</v>
      </c>
      <c r="H10" s="28">
        <v>4371441.3099999996</v>
      </c>
      <c r="I10" s="28">
        <v>4352732.84</v>
      </c>
      <c r="J10" s="20">
        <f t="shared" si="3"/>
        <v>99.572029711180093</v>
      </c>
      <c r="K10" s="28">
        <v>6577947.7199999997</v>
      </c>
      <c r="L10" s="28">
        <v>4380033.62</v>
      </c>
      <c r="M10" s="20">
        <f t="shared" si="4"/>
        <v>66.586628633162817</v>
      </c>
      <c r="N10" s="28">
        <v>11706159.58</v>
      </c>
      <c r="O10" s="28">
        <v>11535906.6</v>
      </c>
      <c r="P10" s="20">
        <f t="shared" si="5"/>
        <v>98.54561200164332</v>
      </c>
      <c r="Q10" s="13">
        <f t="shared" si="0"/>
        <v>77.960666127033306</v>
      </c>
      <c r="R10" s="13">
        <f t="shared" si="0"/>
        <v>163.37484140133148</v>
      </c>
    </row>
    <row r="11" spans="1:18" x14ac:dyDescent="0.3">
      <c r="A11" t="s">
        <v>27</v>
      </c>
      <c r="B11" s="28">
        <v>0</v>
      </c>
      <c r="C11" s="28">
        <v>0</v>
      </c>
      <c r="D11" s="20" t="str">
        <f t="shared" si="1"/>
        <v>-</v>
      </c>
      <c r="E11" s="28">
        <v>0</v>
      </c>
      <c r="F11" s="28">
        <v>0</v>
      </c>
      <c r="G11" s="20" t="str">
        <f t="shared" si="2"/>
        <v>-</v>
      </c>
      <c r="H11" s="28">
        <v>10580</v>
      </c>
      <c r="I11" s="28">
        <v>10580</v>
      </c>
      <c r="J11" s="20">
        <f t="shared" si="3"/>
        <v>100</v>
      </c>
      <c r="K11" s="28">
        <v>58835</v>
      </c>
      <c r="L11" s="28">
        <v>58835</v>
      </c>
      <c r="M11" s="20">
        <f t="shared" si="4"/>
        <v>100</v>
      </c>
      <c r="N11" s="28">
        <v>0</v>
      </c>
      <c r="O11" s="28">
        <v>0</v>
      </c>
      <c r="P11" s="20" t="str">
        <f t="shared" si="5"/>
        <v>-</v>
      </c>
      <c r="Q11" s="13">
        <f t="shared" si="0"/>
        <v>-100</v>
      </c>
      <c r="R11" s="13">
        <f t="shared" si="0"/>
        <v>-100</v>
      </c>
    </row>
    <row r="12" spans="1:18" x14ac:dyDescent="0.3">
      <c r="A12" t="s">
        <v>28</v>
      </c>
      <c r="B12" s="28">
        <v>0</v>
      </c>
      <c r="C12" s="28">
        <v>0</v>
      </c>
      <c r="D12" s="20" t="str">
        <f t="shared" si="1"/>
        <v>-</v>
      </c>
      <c r="E12" s="28">
        <v>0</v>
      </c>
      <c r="F12" s="28">
        <v>0</v>
      </c>
      <c r="G12" s="20" t="str">
        <f t="shared" si="2"/>
        <v>-</v>
      </c>
      <c r="H12" s="28">
        <v>0</v>
      </c>
      <c r="I12" s="28">
        <v>0</v>
      </c>
      <c r="J12" s="20" t="str">
        <f t="shared" si="3"/>
        <v>-</v>
      </c>
      <c r="K12" s="28">
        <v>10000</v>
      </c>
      <c r="L12" s="28">
        <v>10000</v>
      </c>
      <c r="M12" s="20">
        <f t="shared" si="4"/>
        <v>100</v>
      </c>
      <c r="N12" s="28">
        <v>23996832.280000001</v>
      </c>
      <c r="O12" s="28">
        <v>2782399.65</v>
      </c>
      <c r="P12" s="20">
        <f t="shared" si="5"/>
        <v>11.59486226154513</v>
      </c>
      <c r="Q12" s="13">
        <f t="shared" si="0"/>
        <v>239868.32280000002</v>
      </c>
      <c r="R12" s="13">
        <f t="shared" si="0"/>
        <v>27723.996499999997</v>
      </c>
    </row>
    <row r="13" spans="1:18" x14ac:dyDescent="0.3">
      <c r="A13" t="s">
        <v>29</v>
      </c>
      <c r="B13" s="28">
        <v>0</v>
      </c>
      <c r="C13" s="28">
        <v>0</v>
      </c>
      <c r="D13" s="20" t="str">
        <f t="shared" si="1"/>
        <v>-</v>
      </c>
      <c r="E13" s="28">
        <v>0</v>
      </c>
      <c r="F13" s="28">
        <v>0</v>
      </c>
      <c r="G13" s="20" t="str">
        <f t="shared" si="2"/>
        <v>-</v>
      </c>
      <c r="H13" s="28">
        <v>0</v>
      </c>
      <c r="I13" s="28">
        <v>0</v>
      </c>
      <c r="J13" s="20" t="str">
        <f t="shared" si="3"/>
        <v>-</v>
      </c>
      <c r="K13" s="28">
        <v>0</v>
      </c>
      <c r="L13" s="28">
        <v>0</v>
      </c>
      <c r="M13" s="20" t="str">
        <f t="shared" si="4"/>
        <v>-</v>
      </c>
      <c r="N13" s="28">
        <v>5000000</v>
      </c>
      <c r="O13" s="28">
        <v>0</v>
      </c>
      <c r="P13" s="20">
        <f t="shared" si="5"/>
        <v>0</v>
      </c>
      <c r="Q13" s="13" t="str">
        <f t="shared" si="0"/>
        <v>-</v>
      </c>
      <c r="R13" s="13" t="str">
        <f t="shared" si="0"/>
        <v>-</v>
      </c>
    </row>
    <row r="14" spans="1:18" x14ac:dyDescent="0.3">
      <c r="A14" t="s">
        <v>30</v>
      </c>
      <c r="B14" s="28">
        <f t="shared" ref="B14:C14" si="6">SUM(B3:B5)</f>
        <v>3237718989.9299998</v>
      </c>
      <c r="C14" s="28">
        <f t="shared" si="6"/>
        <v>2875349288.6999998</v>
      </c>
      <c r="D14" s="20">
        <f>IF(B14&gt;0,C14/B14*100,"-")</f>
        <v>88.807870529930256</v>
      </c>
      <c r="E14" s="28">
        <f t="shared" ref="E14:F14" si="7">SUM(E3:E5)</f>
        <v>3249730998.3699999</v>
      </c>
      <c r="F14" s="28">
        <f t="shared" si="7"/>
        <v>2594659946.3100004</v>
      </c>
      <c r="G14" s="20">
        <f>IF(E14&gt;0,F14/E14*100,"-")</f>
        <v>79.842299181422405</v>
      </c>
      <c r="H14" s="28">
        <f t="shared" ref="H14:I14" si="8">SUM(H3:H5)</f>
        <v>3288694916.8000002</v>
      </c>
      <c r="I14" s="28">
        <f t="shared" si="8"/>
        <v>2661388806.1599998</v>
      </c>
      <c r="J14" s="20">
        <f>IF(H14&gt;0,I14/H14*100,"-")</f>
        <v>80.925378409670529</v>
      </c>
      <c r="K14" s="28">
        <f>SUM(K3:K5)</f>
        <v>3364922022.1599998</v>
      </c>
      <c r="L14" s="28">
        <f>SUM(L3:L5)</f>
        <v>2658971553.2000003</v>
      </c>
      <c r="M14" s="20">
        <f>IF(K14&gt;0,L14/K14*100,"-")</f>
        <v>79.020302274141912</v>
      </c>
      <c r="N14" s="28">
        <f>SUM(N3:N5)</f>
        <v>3492203544.2399998</v>
      </c>
      <c r="O14" s="28">
        <f>SUM(O3:O5)</f>
        <v>2839749986.3200002</v>
      </c>
      <c r="P14" s="20">
        <f>IF(N14&gt;0,O14/N14*100,"-")</f>
        <v>81.316851963106529</v>
      </c>
      <c r="Q14" s="13">
        <f t="shared" si="0"/>
        <v>3.7825994552556068</v>
      </c>
      <c r="R14" s="13">
        <f t="shared" si="0"/>
        <v>6.798810348400977</v>
      </c>
    </row>
    <row r="15" spans="1:18" x14ac:dyDescent="0.3">
      <c r="A15" t="s">
        <v>31</v>
      </c>
      <c r="B15" s="27">
        <f t="shared" ref="B15:C15" si="9">SUM(B6:B10)</f>
        <v>85941605.439999998</v>
      </c>
      <c r="C15" s="27">
        <f t="shared" si="9"/>
        <v>58849549.260000005</v>
      </c>
      <c r="D15" s="20">
        <f>IF(B15&gt;0,C15/B15*100,"-")</f>
        <v>68.4762042304245</v>
      </c>
      <c r="E15" s="27">
        <f t="shared" ref="E15:F15" si="10">SUM(E6:E10)</f>
        <v>183760826.99000001</v>
      </c>
      <c r="F15" s="27">
        <f t="shared" si="10"/>
        <v>51568023.230000004</v>
      </c>
      <c r="G15" s="20">
        <f>IF(E15&gt;0,F15/E15*100,"-")</f>
        <v>28.062576815028294</v>
      </c>
      <c r="H15" s="27">
        <f t="shared" ref="H15:I15" si="11">SUM(H6:H10)</f>
        <v>314133349.36000001</v>
      </c>
      <c r="I15" s="27">
        <f t="shared" si="11"/>
        <v>101250544.13000001</v>
      </c>
      <c r="J15" s="20">
        <f>IF(H15&gt;0,I15/H15*100,"-")</f>
        <v>32.231708074383995</v>
      </c>
      <c r="K15" s="27">
        <f>SUM(K6:K10)</f>
        <v>334860119.04000002</v>
      </c>
      <c r="L15" s="27">
        <f>SUM(L6:L10)</f>
        <v>65205520.609999999</v>
      </c>
      <c r="M15" s="20">
        <f>IF(K15&gt;0,L15/K15*100,"-")</f>
        <v>19.4724653377463</v>
      </c>
      <c r="N15" s="27">
        <f>SUM(N6:N10)</f>
        <v>255852928.42000002</v>
      </c>
      <c r="O15" s="27">
        <f>SUM(O6:O10)</f>
        <v>71266582.200000003</v>
      </c>
      <c r="P15" s="20">
        <f>IF(N15&gt;0,O15/N15*100,"-")</f>
        <v>27.854511042770262</v>
      </c>
      <c r="Q15" s="13">
        <f t="shared" si="0"/>
        <v>-23.594087837782311</v>
      </c>
      <c r="R15" s="13">
        <f t="shared" si="0"/>
        <v>9.295319680448145</v>
      </c>
    </row>
    <row r="16" spans="1:18" x14ac:dyDescent="0.3">
      <c r="A16" t="s">
        <v>32</v>
      </c>
      <c r="B16" s="28">
        <f t="shared" ref="B16:C16" si="12">SUM(B11:B13)</f>
        <v>0</v>
      </c>
      <c r="C16" s="28">
        <f t="shared" si="12"/>
        <v>0</v>
      </c>
      <c r="D16" s="20" t="str">
        <f t="shared" si="1"/>
        <v>-</v>
      </c>
      <c r="E16" s="28">
        <f t="shared" ref="E16:F16" si="13">SUM(E11:E13)</f>
        <v>0</v>
      </c>
      <c r="F16" s="28">
        <f t="shared" si="13"/>
        <v>0</v>
      </c>
      <c r="G16" s="20" t="str">
        <f t="shared" si="2"/>
        <v>-</v>
      </c>
      <c r="H16" s="28">
        <f t="shared" ref="H16:I16" si="14">SUM(H11:H13)</f>
        <v>10580</v>
      </c>
      <c r="I16" s="28">
        <f t="shared" si="14"/>
        <v>10580</v>
      </c>
      <c r="J16" s="20">
        <f t="shared" ref="J16:J21" si="15">IF(H16&gt;0,I16/H16*100,"-")</f>
        <v>100</v>
      </c>
      <c r="K16" s="28">
        <f>SUM(K11:K13)</f>
        <v>68835</v>
      </c>
      <c r="L16" s="28">
        <f>SUM(L11:L13)</f>
        <v>68835</v>
      </c>
      <c r="M16" s="20">
        <f t="shared" ref="M16:M21" si="16">IF(K16&gt;0,L16/K16*100,"-")</f>
        <v>100</v>
      </c>
      <c r="N16" s="28">
        <f>SUM(N11:N13)</f>
        <v>28996832.280000001</v>
      </c>
      <c r="O16" s="28">
        <f>SUM(O11:O13)</f>
        <v>2782399.65</v>
      </c>
      <c r="P16" s="20">
        <f t="shared" si="5"/>
        <v>9.5955296879759722</v>
      </c>
      <c r="Q16" s="13">
        <f t="shared" si="0"/>
        <v>42025.128611898021</v>
      </c>
      <c r="R16" s="13">
        <f t="shared" si="0"/>
        <v>3942.1292220527348</v>
      </c>
    </row>
    <row r="17" spans="1:18" x14ac:dyDescent="0.3">
      <c r="A17" t="s">
        <v>33</v>
      </c>
      <c r="B17" s="28">
        <v>0</v>
      </c>
      <c r="C17" s="28">
        <v>0</v>
      </c>
      <c r="D17" s="20" t="str">
        <f t="shared" si="1"/>
        <v>-</v>
      </c>
      <c r="E17" s="28">
        <v>0</v>
      </c>
      <c r="F17" s="28">
        <v>0</v>
      </c>
      <c r="G17" s="20" t="str">
        <f t="shared" si="2"/>
        <v>-</v>
      </c>
      <c r="H17" s="28">
        <v>0</v>
      </c>
      <c r="I17" s="28">
        <v>0</v>
      </c>
      <c r="J17" s="20" t="str">
        <f t="shared" si="15"/>
        <v>-</v>
      </c>
      <c r="K17" s="28">
        <v>0</v>
      </c>
      <c r="L17" s="28">
        <v>0</v>
      </c>
      <c r="M17" s="20" t="str">
        <f t="shared" si="16"/>
        <v>-</v>
      </c>
      <c r="N17" s="28">
        <v>0</v>
      </c>
      <c r="O17" s="28">
        <v>0</v>
      </c>
      <c r="P17" s="20" t="str">
        <f t="shared" si="5"/>
        <v>-</v>
      </c>
      <c r="Q17" s="13" t="str">
        <f t="shared" si="0"/>
        <v>-</v>
      </c>
      <c r="R17" s="13" t="str">
        <f t="shared" si="0"/>
        <v>-</v>
      </c>
    </row>
    <row r="18" spans="1:18" x14ac:dyDescent="0.3">
      <c r="A18" t="s">
        <v>34</v>
      </c>
      <c r="B18" s="28">
        <v>0</v>
      </c>
      <c r="C18" s="28">
        <v>0</v>
      </c>
      <c r="D18" s="20" t="str">
        <f t="shared" si="1"/>
        <v>-</v>
      </c>
      <c r="E18" s="28">
        <v>0</v>
      </c>
      <c r="F18" s="28">
        <v>0</v>
      </c>
      <c r="G18" s="20" t="str">
        <f t="shared" si="2"/>
        <v>-</v>
      </c>
      <c r="H18" s="28">
        <v>0</v>
      </c>
      <c r="I18" s="28">
        <v>0</v>
      </c>
      <c r="J18" s="20" t="str">
        <f t="shared" si="15"/>
        <v>-</v>
      </c>
      <c r="K18" s="28">
        <v>0</v>
      </c>
      <c r="L18" s="28">
        <v>0</v>
      </c>
      <c r="M18" s="20" t="str">
        <f t="shared" si="16"/>
        <v>-</v>
      </c>
      <c r="N18" s="28">
        <v>0</v>
      </c>
      <c r="O18" s="28">
        <v>0</v>
      </c>
      <c r="P18" s="20" t="str">
        <f t="shared" si="5"/>
        <v>-</v>
      </c>
      <c r="Q18" s="13" t="str">
        <f t="shared" si="0"/>
        <v>-</v>
      </c>
      <c r="R18" s="13" t="str">
        <f t="shared" si="0"/>
        <v>-</v>
      </c>
    </row>
    <row r="19" spans="1:18" x14ac:dyDescent="0.3">
      <c r="A19" t="s">
        <v>35</v>
      </c>
      <c r="B19" s="28">
        <v>583562769.80999994</v>
      </c>
      <c r="C19" s="28">
        <v>583311538.59000003</v>
      </c>
      <c r="D19" s="20">
        <f t="shared" si="1"/>
        <v>99.956948723771106</v>
      </c>
      <c r="E19" s="28">
        <v>566813769.86000001</v>
      </c>
      <c r="F19" s="28">
        <v>566737041.11000001</v>
      </c>
      <c r="G19" s="20">
        <f t="shared" si="2"/>
        <v>99.98646314643716</v>
      </c>
      <c r="H19" s="28">
        <v>359245861.29000002</v>
      </c>
      <c r="I19" s="28">
        <v>359157444.12</v>
      </c>
      <c r="J19" s="20">
        <f t="shared" si="15"/>
        <v>99.975388117295907</v>
      </c>
      <c r="K19" s="28">
        <v>369160984.75999999</v>
      </c>
      <c r="L19" s="28">
        <v>368985036.54000002</v>
      </c>
      <c r="M19" s="20">
        <f t="shared" si="16"/>
        <v>99.952338349049981</v>
      </c>
      <c r="N19" s="28">
        <v>579677521.65999997</v>
      </c>
      <c r="O19" s="28">
        <v>579479756.04999995</v>
      </c>
      <c r="P19" s="20">
        <f t="shared" si="5"/>
        <v>99.965883512364996</v>
      </c>
      <c r="Q19" s="13">
        <f t="shared" ref="Q19:R60" si="17">IF(K19&gt;0,N19/K19*100-100,"-")</f>
        <v>57.025673240324039</v>
      </c>
      <c r="R19" s="13">
        <f t="shared" si="17"/>
        <v>57.046952766384351</v>
      </c>
    </row>
    <row r="20" spans="1:18" x14ac:dyDescent="0.3">
      <c r="A20" t="s">
        <v>36</v>
      </c>
      <c r="B20" s="28">
        <f t="shared" ref="B20:C20" si="18">B14+B15+B16+B17+B18+B19</f>
        <v>3907223365.1799998</v>
      </c>
      <c r="C20" s="28">
        <f t="shared" si="18"/>
        <v>3517510376.5500002</v>
      </c>
      <c r="D20" s="20">
        <f t="shared" si="1"/>
        <v>90.025832868860149</v>
      </c>
      <c r="E20" s="28">
        <f t="shared" ref="E20:F20" si="19">E14+E15+E16+E17+E18+E19</f>
        <v>4000305595.2199998</v>
      </c>
      <c r="F20" s="28">
        <f t="shared" si="19"/>
        <v>3212965010.6500006</v>
      </c>
      <c r="G20" s="20">
        <f t="shared" si="2"/>
        <v>80.317989067865227</v>
      </c>
      <c r="H20" s="28">
        <f t="shared" ref="H20:I20" si="20">H14+H15+H16+H17+H18+H19</f>
        <v>3962084707.4500003</v>
      </c>
      <c r="I20" s="28">
        <f t="shared" si="20"/>
        <v>3121807374.4099998</v>
      </c>
      <c r="J20" s="20">
        <f t="shared" si="15"/>
        <v>78.792040173699291</v>
      </c>
      <c r="K20" s="28">
        <f>K14+K15+K16+K17+K18+K19</f>
        <v>4069011960.96</v>
      </c>
      <c r="L20" s="28">
        <f>L14+L15+L16+L17+L18+L19</f>
        <v>3093230945.3500004</v>
      </c>
      <c r="M20" s="20">
        <f t="shared" si="16"/>
        <v>76.019214861688837</v>
      </c>
      <c r="N20" s="28">
        <f>N14+N15+N16+N17+N18+N19</f>
        <v>4356730826.6000004</v>
      </c>
      <c r="O20" s="28">
        <f>O14+O15+O16+O17+O18+O19</f>
        <v>3493278724.2200003</v>
      </c>
      <c r="P20" s="20">
        <f t="shared" si="5"/>
        <v>80.181192349359819</v>
      </c>
      <c r="Q20" s="13">
        <f t="shared" si="17"/>
        <v>7.0709761583526785</v>
      </c>
      <c r="R20" s="13">
        <f t="shared" si="17"/>
        <v>12.933007135189328</v>
      </c>
    </row>
    <row r="21" spans="1:18" x14ac:dyDescent="0.3">
      <c r="A21" t="s">
        <v>37</v>
      </c>
      <c r="B21" s="28">
        <f t="shared" ref="B21:C21" si="21">B20-B19</f>
        <v>3323660595.3699999</v>
      </c>
      <c r="C21" s="28">
        <f t="shared" si="21"/>
        <v>2934198837.96</v>
      </c>
      <c r="D21" s="20">
        <f t="shared" si="1"/>
        <v>88.282144152969877</v>
      </c>
      <c r="E21" s="28">
        <f t="shared" ref="E21:F21" si="22">E20-E19</f>
        <v>3433491825.3599997</v>
      </c>
      <c r="F21" s="28">
        <f t="shared" si="22"/>
        <v>2646227969.5400004</v>
      </c>
      <c r="G21" s="20">
        <f t="shared" si="2"/>
        <v>77.071043245094799</v>
      </c>
      <c r="H21" s="28">
        <f t="shared" ref="H21:I21" si="23">H20-H19</f>
        <v>3602838846.1600003</v>
      </c>
      <c r="I21" s="28">
        <f t="shared" si="23"/>
        <v>2762649930.29</v>
      </c>
      <c r="J21" s="20">
        <f t="shared" si="15"/>
        <v>76.679808569137208</v>
      </c>
      <c r="K21" s="28">
        <f>K20-K19</f>
        <v>3699850976.1999998</v>
      </c>
      <c r="L21" s="28">
        <f>L20-L19</f>
        <v>2724245908.8100004</v>
      </c>
      <c r="M21" s="20">
        <f t="shared" si="16"/>
        <v>73.631233428974141</v>
      </c>
      <c r="N21" s="28">
        <f>N20-N19</f>
        <v>3777053304.9400005</v>
      </c>
      <c r="O21" s="28">
        <f>O20-O19</f>
        <v>2913798968.1700001</v>
      </c>
      <c r="P21" s="20">
        <f t="shared" si="5"/>
        <v>77.144766910200829</v>
      </c>
      <c r="Q21" s="13">
        <f t="shared" si="17"/>
        <v>2.0866334681212777</v>
      </c>
      <c r="R21" s="13">
        <f t="shared" si="17"/>
        <v>6.9580010654324553</v>
      </c>
    </row>
    <row r="22" spans="1:18" x14ac:dyDescent="0.3">
      <c r="B22" s="12" t="s">
        <v>74</v>
      </c>
      <c r="C22" s="12" t="s">
        <v>75</v>
      </c>
      <c r="D22" s="18"/>
      <c r="E22" s="12" t="s">
        <v>74</v>
      </c>
      <c r="F22" s="12" t="s">
        <v>75</v>
      </c>
      <c r="G22" s="18"/>
      <c r="H22" s="12" t="s">
        <v>74</v>
      </c>
      <c r="I22" s="12" t="s">
        <v>75</v>
      </c>
      <c r="J22" s="18"/>
      <c r="K22" s="12" t="s">
        <v>74</v>
      </c>
      <c r="L22" s="12" t="s">
        <v>75</v>
      </c>
      <c r="M22" s="18"/>
      <c r="N22" s="12" t="s">
        <v>74</v>
      </c>
      <c r="O22" s="12" t="s">
        <v>75</v>
      </c>
      <c r="P22" s="18"/>
    </row>
    <row r="23" spans="1:18" x14ac:dyDescent="0.3">
      <c r="A23" s="5" t="s">
        <v>38</v>
      </c>
      <c r="B23" s="27">
        <v>67122077.760000005</v>
      </c>
      <c r="C23" s="27">
        <v>64808678.759999998</v>
      </c>
      <c r="D23" s="20">
        <f>IF(B23&gt;0,C23/B23*100,"-")</f>
        <v>96.553445487382348</v>
      </c>
      <c r="E23" s="27">
        <v>73404312.030000001</v>
      </c>
      <c r="F23" s="27">
        <v>70475080.909999996</v>
      </c>
      <c r="G23" s="20">
        <f>IF(E23&gt;0,F23/E23*100,"-")</f>
        <v>96.00945633983622</v>
      </c>
      <c r="H23" s="27">
        <v>74197174.920000002</v>
      </c>
      <c r="I23" s="27">
        <v>71536484.549999997</v>
      </c>
      <c r="J23" s="20">
        <f>IF(H23&gt;0,I23/H23*100,"-")</f>
        <v>96.414027390033681</v>
      </c>
      <c r="K23" s="27">
        <v>78266600.739999995</v>
      </c>
      <c r="L23" s="27">
        <v>75825664.209999993</v>
      </c>
      <c r="M23" s="20">
        <f>IF(K23&gt;0,L23/K23*100,"-")</f>
        <v>96.881253936006829</v>
      </c>
      <c r="N23" s="27">
        <v>67120077.769999996</v>
      </c>
      <c r="O23" s="27">
        <v>63575609.490000002</v>
      </c>
      <c r="P23" s="20">
        <f>IF(N23&gt;0,O23/N23*100,"-")</f>
        <v>94.719213091281262</v>
      </c>
      <c r="Q23" s="13">
        <f t="shared" si="17"/>
        <v>-14.241736404304191</v>
      </c>
      <c r="R23" s="13">
        <f t="shared" si="17"/>
        <v>-16.155552144025194</v>
      </c>
    </row>
    <row r="24" spans="1:18" x14ac:dyDescent="0.3">
      <c r="A24" s="5" t="s">
        <v>39</v>
      </c>
      <c r="B24" s="27">
        <v>4008980.78</v>
      </c>
      <c r="C24" s="27">
        <v>3866008.48</v>
      </c>
      <c r="D24" s="20">
        <f t="shared" ref="D24:D57" si="24">IF(B24&gt;0,C24/B24*100,"-")</f>
        <v>96.433699539961381</v>
      </c>
      <c r="E24" s="27">
        <v>5010206.33</v>
      </c>
      <c r="F24" s="27">
        <v>4795079.13</v>
      </c>
      <c r="G24" s="20">
        <f t="shared" ref="G24:G57" si="25">IF(E24&gt;0,F24/E24*100,"-")</f>
        <v>95.706220745603503</v>
      </c>
      <c r="H24" s="27">
        <v>4800957.8499999996</v>
      </c>
      <c r="I24" s="27">
        <v>4585369.0599999996</v>
      </c>
      <c r="J24" s="20">
        <f t="shared" ref="J24:J26" si="26">IF(H24&gt;0,I24/H24*100,"-")</f>
        <v>95.509462971019417</v>
      </c>
      <c r="K24" s="27">
        <v>5165799.9800000004</v>
      </c>
      <c r="L24" s="27">
        <v>4915613.82</v>
      </c>
      <c r="M24" s="20">
        <f t="shared" ref="M24:M26" si="27">IF(K24&gt;0,L24/K24*100,"-")</f>
        <v>95.156874811866018</v>
      </c>
      <c r="N24" s="27">
        <v>4615544.78</v>
      </c>
      <c r="O24" s="27">
        <v>4375148.58</v>
      </c>
      <c r="P24" s="20">
        <f t="shared" ref="P24:P57" si="28">IF(N24&gt;0,O24/N24*100,"-")</f>
        <v>94.791596410424162</v>
      </c>
      <c r="Q24" s="13">
        <f t="shared" si="17"/>
        <v>-10.651887454612591</v>
      </c>
      <c r="R24" s="13">
        <f t="shared" si="17"/>
        <v>-10.994867778282881</v>
      </c>
    </row>
    <row r="25" spans="1:18" x14ac:dyDescent="0.3">
      <c r="A25" s="5" t="s">
        <v>40</v>
      </c>
      <c r="B25" s="27">
        <v>32135511.09</v>
      </c>
      <c r="C25" s="27">
        <v>17796431.899999999</v>
      </c>
      <c r="D25" s="20">
        <f t="shared" si="24"/>
        <v>55.379333629263272</v>
      </c>
      <c r="E25" s="27">
        <v>114739847.95</v>
      </c>
      <c r="F25" s="27">
        <v>91856631.280000001</v>
      </c>
      <c r="G25" s="20">
        <f t="shared" si="25"/>
        <v>80.056434552735524</v>
      </c>
      <c r="H25" s="27">
        <v>148053123.37</v>
      </c>
      <c r="I25" s="27">
        <v>106672888.63</v>
      </c>
      <c r="J25" s="20">
        <f t="shared" si="26"/>
        <v>72.050414203970192</v>
      </c>
      <c r="K25" s="27">
        <v>189171735.09999999</v>
      </c>
      <c r="L25" s="27">
        <v>129555934.47</v>
      </c>
      <c r="M25" s="20">
        <f t="shared" si="27"/>
        <v>68.485883687388139</v>
      </c>
      <c r="N25" s="27">
        <v>210185014.13999999</v>
      </c>
      <c r="O25" s="27">
        <v>136346056.09</v>
      </c>
      <c r="P25" s="20">
        <f t="shared" si="28"/>
        <v>64.869542030804666</v>
      </c>
      <c r="Q25" s="13">
        <f t="shared" si="17"/>
        <v>11.108043719582071</v>
      </c>
      <c r="R25" s="13">
        <f t="shared" si="17"/>
        <v>5.2410734002866803</v>
      </c>
    </row>
    <row r="26" spans="1:18" x14ac:dyDescent="0.3">
      <c r="A26" s="5" t="s">
        <v>41</v>
      </c>
      <c r="B26" s="27">
        <v>2955417365.3800001</v>
      </c>
      <c r="C26" s="27">
        <v>2597755762.4699998</v>
      </c>
      <c r="D26" s="20">
        <f t="shared" si="24"/>
        <v>87.898101733458105</v>
      </c>
      <c r="E26" s="27">
        <v>2761594320.1700001</v>
      </c>
      <c r="F26" s="27">
        <v>2340606681.79</v>
      </c>
      <c r="G26" s="20">
        <f t="shared" si="25"/>
        <v>84.755630640416271</v>
      </c>
      <c r="H26" s="27">
        <v>2867323536.1900001</v>
      </c>
      <c r="I26" s="27">
        <v>2416834855.27</v>
      </c>
      <c r="J26" s="20">
        <f t="shared" si="26"/>
        <v>84.288878627258299</v>
      </c>
      <c r="K26" s="27">
        <v>2812958750.6900001</v>
      </c>
      <c r="L26" s="27">
        <v>2365041471.9899998</v>
      </c>
      <c r="M26" s="20">
        <f t="shared" si="27"/>
        <v>84.076649592173041</v>
      </c>
      <c r="N26" s="27">
        <v>2936005841.5999999</v>
      </c>
      <c r="O26" s="27">
        <v>2440812936.9099998</v>
      </c>
      <c r="P26" s="20">
        <f t="shared" si="28"/>
        <v>83.133790210031037</v>
      </c>
      <c r="Q26" s="13">
        <f t="shared" si="17"/>
        <v>4.3742941797428472</v>
      </c>
      <c r="R26" s="13">
        <f t="shared" si="17"/>
        <v>3.2038112573241335</v>
      </c>
    </row>
    <row r="27" spans="1:18" x14ac:dyDescent="0.3">
      <c r="A27" s="5" t="s">
        <v>350</v>
      </c>
      <c r="B27" s="27">
        <v>0</v>
      </c>
      <c r="C27" s="27">
        <v>0</v>
      </c>
      <c r="D27" s="20"/>
      <c r="E27" s="27">
        <v>0</v>
      </c>
      <c r="F27" s="27">
        <v>0</v>
      </c>
      <c r="G27" s="20"/>
      <c r="H27" s="27">
        <v>0</v>
      </c>
      <c r="I27" s="27">
        <v>0</v>
      </c>
      <c r="J27" s="20"/>
      <c r="K27" s="27">
        <v>0</v>
      </c>
      <c r="L27" s="27">
        <v>0</v>
      </c>
      <c r="M27" s="20"/>
      <c r="N27" s="27">
        <v>0</v>
      </c>
      <c r="O27" s="27">
        <v>0</v>
      </c>
      <c r="P27" s="20"/>
      <c r="Q27" s="13" t="str">
        <f t="shared" si="17"/>
        <v>-</v>
      </c>
      <c r="R27" s="13" t="str">
        <f t="shared" si="17"/>
        <v>-</v>
      </c>
    </row>
    <row r="28" spans="1:18" x14ac:dyDescent="0.3">
      <c r="A28" s="5" t="s">
        <v>351</v>
      </c>
      <c r="B28" s="27">
        <v>0</v>
      </c>
      <c r="C28" s="27">
        <v>0</v>
      </c>
      <c r="D28" s="20"/>
      <c r="E28" s="27">
        <v>0</v>
      </c>
      <c r="F28" s="27">
        <v>0</v>
      </c>
      <c r="G28" s="20"/>
      <c r="H28" s="27">
        <v>0</v>
      </c>
      <c r="I28" s="27">
        <v>0</v>
      </c>
      <c r="J28" s="20"/>
      <c r="K28" s="27">
        <v>0</v>
      </c>
      <c r="L28" s="27">
        <v>0</v>
      </c>
      <c r="M28" s="20"/>
      <c r="N28" s="27">
        <v>0</v>
      </c>
      <c r="O28" s="27">
        <v>0</v>
      </c>
      <c r="P28" s="20"/>
      <c r="Q28" s="13" t="str">
        <f t="shared" si="17"/>
        <v>-</v>
      </c>
      <c r="R28" s="13" t="str">
        <f t="shared" si="17"/>
        <v>-</v>
      </c>
    </row>
    <row r="29" spans="1:18" x14ac:dyDescent="0.3">
      <c r="A29" s="5" t="s">
        <v>42</v>
      </c>
      <c r="B29" s="27">
        <v>62068349.439999998</v>
      </c>
      <c r="C29" s="27">
        <v>62068349.439999998</v>
      </c>
      <c r="D29" s="20">
        <f t="shared" si="24"/>
        <v>100</v>
      </c>
      <c r="E29" s="27">
        <v>59274931.520000003</v>
      </c>
      <c r="F29" s="27">
        <v>58949140.68</v>
      </c>
      <c r="G29" s="20">
        <f t="shared" si="25"/>
        <v>99.450373316939093</v>
      </c>
      <c r="H29" s="27">
        <v>60349467.469999999</v>
      </c>
      <c r="I29" s="27">
        <v>60349467.469999999</v>
      </c>
      <c r="J29" s="20">
        <f t="shared" ref="J29:J57" si="29">IF(H29&gt;0,I29/H29*100,"-")</f>
        <v>100</v>
      </c>
      <c r="K29" s="27">
        <v>58379166.609999999</v>
      </c>
      <c r="L29" s="27">
        <v>58379166.609999999</v>
      </c>
      <c r="M29" s="20">
        <f t="shared" ref="M29:M57" si="30">IF(K29&gt;0,L29/K29*100,"-")</f>
        <v>100</v>
      </c>
      <c r="N29" s="27">
        <v>56678484.859999999</v>
      </c>
      <c r="O29" s="27">
        <v>56668287.369999997</v>
      </c>
      <c r="P29" s="20">
        <f t="shared" si="28"/>
        <v>99.982008181719763</v>
      </c>
      <c r="Q29" s="13">
        <f t="shared" si="17"/>
        <v>-2.913165515639065</v>
      </c>
      <c r="R29" s="13">
        <f t="shared" si="17"/>
        <v>-2.9306332024735298</v>
      </c>
    </row>
    <row r="30" spans="1:18" x14ac:dyDescent="0.3">
      <c r="A30" s="5" t="s">
        <v>43</v>
      </c>
      <c r="B30" s="27">
        <v>0</v>
      </c>
      <c r="C30" s="27">
        <v>0</v>
      </c>
      <c r="D30" s="20" t="str">
        <f t="shared" si="24"/>
        <v>-</v>
      </c>
      <c r="E30" s="27">
        <v>0</v>
      </c>
      <c r="F30" s="27">
        <v>0</v>
      </c>
      <c r="G30" s="20" t="str">
        <f t="shared" si="25"/>
        <v>-</v>
      </c>
      <c r="H30" s="27">
        <v>0</v>
      </c>
      <c r="I30" s="27">
        <v>0</v>
      </c>
      <c r="J30" s="20" t="str">
        <f t="shared" si="29"/>
        <v>-</v>
      </c>
      <c r="K30" s="27">
        <v>0</v>
      </c>
      <c r="L30" s="27">
        <v>0</v>
      </c>
      <c r="M30" s="20" t="str">
        <f t="shared" si="30"/>
        <v>-</v>
      </c>
      <c r="N30" s="27">
        <v>0</v>
      </c>
      <c r="O30" s="27">
        <v>0</v>
      </c>
      <c r="P30" s="20" t="str">
        <f t="shared" si="28"/>
        <v>-</v>
      </c>
      <c r="Q30" s="13" t="str">
        <f t="shared" si="17"/>
        <v>-</v>
      </c>
      <c r="R30" s="13" t="str">
        <f t="shared" si="17"/>
        <v>-</v>
      </c>
    </row>
    <row r="31" spans="1:18" x14ac:dyDescent="0.3">
      <c r="A31" s="5" t="s">
        <v>44</v>
      </c>
      <c r="B31" s="27">
        <v>645300.81000000006</v>
      </c>
      <c r="C31" s="27">
        <v>366398.86</v>
      </c>
      <c r="D31" s="20">
        <f t="shared" si="24"/>
        <v>56.779544411233573</v>
      </c>
      <c r="E31" s="27">
        <v>2344236.14</v>
      </c>
      <c r="F31" s="27">
        <v>1414478.37</v>
      </c>
      <c r="G31" s="20">
        <f t="shared" si="25"/>
        <v>60.338561711620066</v>
      </c>
      <c r="H31" s="27">
        <v>2996108.98</v>
      </c>
      <c r="I31" s="27">
        <v>1304705.07</v>
      </c>
      <c r="J31" s="20">
        <f t="shared" si="29"/>
        <v>43.546649294445892</v>
      </c>
      <c r="K31" s="27">
        <v>2403173.0499999998</v>
      </c>
      <c r="L31" s="27">
        <v>250826.94</v>
      </c>
      <c r="M31" s="20">
        <f t="shared" si="30"/>
        <v>10.437323271414018</v>
      </c>
      <c r="N31" s="27">
        <v>3745230.12</v>
      </c>
      <c r="O31" s="27">
        <v>468768.1</v>
      </c>
      <c r="P31" s="20">
        <f t="shared" si="28"/>
        <v>12.516403130924299</v>
      </c>
      <c r="Q31" s="13">
        <f t="shared" si="17"/>
        <v>55.845211396657447</v>
      </c>
      <c r="R31" s="13">
        <f t="shared" si="17"/>
        <v>86.889055856599754</v>
      </c>
    </row>
    <row r="32" spans="1:18" x14ac:dyDescent="0.3">
      <c r="A32" s="5" t="s">
        <v>45</v>
      </c>
      <c r="B32" s="27">
        <v>28539557.190000001</v>
      </c>
      <c r="C32" s="27">
        <v>28370492.210000001</v>
      </c>
      <c r="D32" s="20">
        <f t="shared" si="24"/>
        <v>99.40761176189784</v>
      </c>
      <c r="E32" s="27">
        <v>10646877</v>
      </c>
      <c r="F32" s="27">
        <v>5800034.25</v>
      </c>
      <c r="G32" s="20">
        <f t="shared" si="25"/>
        <v>54.476390118905293</v>
      </c>
      <c r="H32" s="27">
        <v>6215497.1399999997</v>
      </c>
      <c r="I32" s="27">
        <v>4735766.87</v>
      </c>
      <c r="J32" s="20">
        <f t="shared" si="29"/>
        <v>76.192889536105554</v>
      </c>
      <c r="K32" s="27">
        <v>16907017.359999999</v>
      </c>
      <c r="L32" s="27">
        <v>9827915.9600000009</v>
      </c>
      <c r="M32" s="20">
        <f t="shared" si="30"/>
        <v>58.12921197592005</v>
      </c>
      <c r="N32" s="27">
        <v>9936832.2200000007</v>
      </c>
      <c r="O32" s="27">
        <v>7737483.7800000003</v>
      </c>
      <c r="P32" s="20">
        <f t="shared" si="28"/>
        <v>77.866704485828592</v>
      </c>
      <c r="Q32" s="13">
        <f t="shared" si="17"/>
        <v>-41.226580606054327</v>
      </c>
      <c r="R32" s="13">
        <f t="shared" si="17"/>
        <v>-21.270350586107384</v>
      </c>
    </row>
    <row r="33" spans="1:18" x14ac:dyDescent="0.3">
      <c r="A33" s="5" t="s">
        <v>46</v>
      </c>
      <c r="B33" s="27">
        <v>0</v>
      </c>
      <c r="C33" s="27">
        <v>0</v>
      </c>
      <c r="D33" s="20" t="str">
        <f t="shared" si="24"/>
        <v>-</v>
      </c>
      <c r="E33" s="27">
        <v>0</v>
      </c>
      <c r="F33" s="27">
        <v>0</v>
      </c>
      <c r="G33" s="20" t="str">
        <f t="shared" si="25"/>
        <v>-</v>
      </c>
      <c r="H33" s="27">
        <v>0</v>
      </c>
      <c r="I33" s="27">
        <v>0</v>
      </c>
      <c r="J33" s="20" t="str">
        <f t="shared" si="29"/>
        <v>-</v>
      </c>
      <c r="K33" s="27">
        <v>0</v>
      </c>
      <c r="L33" s="27">
        <v>0</v>
      </c>
      <c r="M33" s="20" t="str">
        <f t="shared" si="30"/>
        <v>-</v>
      </c>
      <c r="N33" s="27">
        <v>0</v>
      </c>
      <c r="O33" s="27">
        <v>0</v>
      </c>
      <c r="P33" s="20" t="str">
        <f t="shared" si="28"/>
        <v>-</v>
      </c>
      <c r="Q33" s="13" t="str">
        <f t="shared" si="17"/>
        <v>-</v>
      </c>
      <c r="R33" s="13" t="str">
        <f t="shared" si="17"/>
        <v>-</v>
      </c>
    </row>
    <row r="34" spans="1:18" x14ac:dyDescent="0.3">
      <c r="A34" s="5" t="s">
        <v>47</v>
      </c>
      <c r="B34" s="27">
        <v>9126440.8200000003</v>
      </c>
      <c r="C34" s="27">
        <v>5247090.6399999997</v>
      </c>
      <c r="D34" s="20">
        <f t="shared" si="24"/>
        <v>57.49328509862621</v>
      </c>
      <c r="E34" s="27">
        <v>11768623.33</v>
      </c>
      <c r="F34" s="27">
        <v>8544655.3100000005</v>
      </c>
      <c r="G34" s="20">
        <f t="shared" si="25"/>
        <v>72.605393769536178</v>
      </c>
      <c r="H34" s="27">
        <v>11952257.779999999</v>
      </c>
      <c r="I34" s="27">
        <v>8560783.9499999993</v>
      </c>
      <c r="J34" s="20">
        <f t="shared" si="29"/>
        <v>71.624826937091044</v>
      </c>
      <c r="K34" s="27">
        <v>11717140.08</v>
      </c>
      <c r="L34" s="27">
        <v>7083303.54</v>
      </c>
      <c r="M34" s="20">
        <f t="shared" si="30"/>
        <v>60.452495162112974</v>
      </c>
      <c r="N34" s="27">
        <v>11745520.18</v>
      </c>
      <c r="O34" s="27">
        <v>5063584.8099999996</v>
      </c>
      <c r="P34" s="20">
        <f t="shared" si="28"/>
        <v>43.110775277728052</v>
      </c>
      <c r="Q34" s="13">
        <f t="shared" si="17"/>
        <v>0.24221012812198239</v>
      </c>
      <c r="R34" s="13">
        <f t="shared" si="17"/>
        <v>-28.513796120616348</v>
      </c>
    </row>
    <row r="35" spans="1:18" x14ac:dyDescent="0.3">
      <c r="A35" s="5" t="s">
        <v>48</v>
      </c>
      <c r="B35" s="27">
        <v>191120878.09999999</v>
      </c>
      <c r="C35" s="27">
        <v>64131782.240000002</v>
      </c>
      <c r="D35" s="20">
        <f t="shared" si="24"/>
        <v>33.555613011805221</v>
      </c>
      <c r="E35" s="27">
        <v>163906002.63</v>
      </c>
      <c r="F35" s="27">
        <v>104170817.42</v>
      </c>
      <c r="G35" s="20">
        <f t="shared" si="25"/>
        <v>63.555218081398955</v>
      </c>
      <c r="H35" s="27">
        <v>295156305.43000001</v>
      </c>
      <c r="I35" s="27">
        <v>160991274.46000001</v>
      </c>
      <c r="J35" s="20">
        <f t="shared" si="29"/>
        <v>54.544413078168539</v>
      </c>
      <c r="K35" s="27">
        <v>230658118.58000001</v>
      </c>
      <c r="L35" s="27">
        <v>88496211.700000003</v>
      </c>
      <c r="M35" s="20">
        <f t="shared" si="30"/>
        <v>38.366831501448551</v>
      </c>
      <c r="N35" s="27">
        <v>215966020</v>
      </c>
      <c r="O35" s="27">
        <v>87763936.989999995</v>
      </c>
      <c r="P35" s="20">
        <f t="shared" si="28"/>
        <v>40.637845245284417</v>
      </c>
      <c r="Q35" s="13">
        <f t="shared" si="17"/>
        <v>-6.3696429462136166</v>
      </c>
      <c r="R35" s="13">
        <f t="shared" si="17"/>
        <v>-0.82746447100177534</v>
      </c>
    </row>
    <row r="36" spans="1:18" x14ac:dyDescent="0.3">
      <c r="A36" s="5" t="s">
        <v>49</v>
      </c>
      <c r="B36" s="27">
        <v>30875669.41</v>
      </c>
      <c r="C36" s="27">
        <v>22449505.379999999</v>
      </c>
      <c r="D36" s="20">
        <f t="shared" si="24"/>
        <v>72.709372165803345</v>
      </c>
      <c r="E36" s="27">
        <v>32000094.010000002</v>
      </c>
      <c r="F36" s="27">
        <v>20722448.91</v>
      </c>
      <c r="G36" s="20">
        <f t="shared" si="25"/>
        <v>64.757462598466901</v>
      </c>
      <c r="H36" s="27">
        <v>11002948.98</v>
      </c>
      <c r="I36" s="27">
        <v>7418895.9100000001</v>
      </c>
      <c r="J36" s="20">
        <f t="shared" si="29"/>
        <v>67.426431981874003</v>
      </c>
      <c r="K36" s="27">
        <v>12653346.390000001</v>
      </c>
      <c r="L36" s="27">
        <v>5076675.1399999997</v>
      </c>
      <c r="M36" s="20">
        <f t="shared" si="30"/>
        <v>40.121205754804279</v>
      </c>
      <c r="N36" s="27">
        <v>4110350.08</v>
      </c>
      <c r="O36" s="27">
        <v>643186.13</v>
      </c>
      <c r="P36" s="20">
        <f t="shared" si="28"/>
        <v>15.647964710587376</v>
      </c>
      <c r="Q36" s="13">
        <f t="shared" si="17"/>
        <v>-67.515707281605529</v>
      </c>
      <c r="R36" s="13">
        <f t="shared" si="17"/>
        <v>-87.330563562513078</v>
      </c>
    </row>
    <row r="37" spans="1:18" x14ac:dyDescent="0.3">
      <c r="A37" s="5" t="s">
        <v>50</v>
      </c>
      <c r="B37" s="27">
        <v>23846709.649999999</v>
      </c>
      <c r="C37" s="27">
        <v>19816633.91</v>
      </c>
      <c r="D37" s="20">
        <f t="shared" si="24"/>
        <v>83.100076282431701</v>
      </c>
      <c r="E37" s="27">
        <v>15615101.23</v>
      </c>
      <c r="F37" s="27">
        <v>125850.07</v>
      </c>
      <c r="G37" s="20">
        <f t="shared" si="25"/>
        <v>0.80595103513139388</v>
      </c>
      <c r="H37" s="27">
        <v>23586963.760000002</v>
      </c>
      <c r="I37" s="27">
        <v>6529050.54</v>
      </c>
      <c r="J37" s="20">
        <f t="shared" si="29"/>
        <v>27.680758771810655</v>
      </c>
      <c r="K37" s="27">
        <v>55891689.560000002</v>
      </c>
      <c r="L37" s="27">
        <v>9084060.3399999999</v>
      </c>
      <c r="M37" s="20">
        <f t="shared" si="30"/>
        <v>16.252971437279985</v>
      </c>
      <c r="N37" s="27">
        <v>33983481.299999997</v>
      </c>
      <c r="O37" s="27">
        <v>3712573.27</v>
      </c>
      <c r="P37" s="20">
        <f t="shared" si="28"/>
        <v>10.924640819538405</v>
      </c>
      <c r="Q37" s="13">
        <f t="shared" si="17"/>
        <v>-39.197613155854661</v>
      </c>
      <c r="R37" s="13">
        <f t="shared" si="17"/>
        <v>-59.130904782167043</v>
      </c>
    </row>
    <row r="38" spans="1:18" x14ac:dyDescent="0.3">
      <c r="A38" s="5" t="s">
        <v>51</v>
      </c>
      <c r="B38" s="27">
        <v>0</v>
      </c>
      <c r="C38" s="27">
        <v>0</v>
      </c>
      <c r="D38" s="20" t="str">
        <f t="shared" si="24"/>
        <v>-</v>
      </c>
      <c r="E38" s="27">
        <v>1199999.99</v>
      </c>
      <c r="F38" s="27">
        <v>1199999.99</v>
      </c>
      <c r="G38" s="20">
        <f t="shared" si="25"/>
        <v>100</v>
      </c>
      <c r="H38" s="27">
        <v>0</v>
      </c>
      <c r="I38" s="27">
        <v>0</v>
      </c>
      <c r="J38" s="20" t="str">
        <f t="shared" si="29"/>
        <v>-</v>
      </c>
      <c r="K38" s="27">
        <v>0</v>
      </c>
      <c r="L38" s="27">
        <v>0</v>
      </c>
      <c r="M38" s="20" t="str">
        <f t="shared" si="30"/>
        <v>-</v>
      </c>
      <c r="N38" s="27">
        <v>0</v>
      </c>
      <c r="O38" s="27">
        <v>0</v>
      </c>
      <c r="P38" s="20" t="str">
        <f t="shared" si="28"/>
        <v>-</v>
      </c>
      <c r="Q38" s="13" t="str">
        <f t="shared" si="17"/>
        <v>-</v>
      </c>
      <c r="R38" s="13" t="str">
        <f t="shared" si="17"/>
        <v>-</v>
      </c>
    </row>
    <row r="39" spans="1:18" x14ac:dyDescent="0.3">
      <c r="A39" s="5" t="s">
        <v>261</v>
      </c>
      <c r="B39" s="27">
        <v>0</v>
      </c>
      <c r="C39" s="27">
        <v>0</v>
      </c>
      <c r="D39" s="20" t="str">
        <f t="shared" si="24"/>
        <v>-</v>
      </c>
      <c r="E39" s="27">
        <v>0</v>
      </c>
      <c r="F39" s="27">
        <v>0</v>
      </c>
      <c r="G39" s="20" t="str">
        <f t="shared" si="25"/>
        <v>-</v>
      </c>
      <c r="H39" s="27">
        <v>0</v>
      </c>
      <c r="I39" s="27">
        <v>0</v>
      </c>
      <c r="J39" s="20" t="str">
        <f t="shared" si="29"/>
        <v>-</v>
      </c>
      <c r="K39" s="27">
        <v>0</v>
      </c>
      <c r="L39" s="27">
        <v>0</v>
      </c>
      <c r="M39" s="20" t="str">
        <f t="shared" si="30"/>
        <v>-</v>
      </c>
      <c r="N39" s="27">
        <v>23886832.280000001</v>
      </c>
      <c r="O39" s="27">
        <v>23886832.280000001</v>
      </c>
      <c r="P39" s="20">
        <f t="shared" si="28"/>
        <v>100</v>
      </c>
      <c r="Q39" s="13" t="str">
        <f t="shared" si="17"/>
        <v>-</v>
      </c>
      <c r="R39" s="13" t="str">
        <f t="shared" si="17"/>
        <v>-</v>
      </c>
    </row>
    <row r="40" spans="1:18" x14ac:dyDescent="0.3">
      <c r="A40" s="5" t="s">
        <v>52</v>
      </c>
      <c r="B40" s="27">
        <v>0</v>
      </c>
      <c r="C40" s="27">
        <v>0</v>
      </c>
      <c r="D40" s="20" t="str">
        <f t="shared" si="24"/>
        <v>-</v>
      </c>
      <c r="E40" s="27">
        <v>0</v>
      </c>
      <c r="F40" s="27">
        <v>0</v>
      </c>
      <c r="G40" s="20" t="str">
        <f t="shared" si="25"/>
        <v>-</v>
      </c>
      <c r="H40" s="27">
        <v>0</v>
      </c>
      <c r="I40" s="27">
        <v>0</v>
      </c>
      <c r="J40" s="20" t="str">
        <f t="shared" si="29"/>
        <v>-</v>
      </c>
      <c r="K40" s="27">
        <v>0</v>
      </c>
      <c r="L40" s="27">
        <v>0</v>
      </c>
      <c r="M40" s="20" t="str">
        <f t="shared" si="30"/>
        <v>-</v>
      </c>
      <c r="N40" s="27">
        <v>0</v>
      </c>
      <c r="O40" s="27">
        <v>0</v>
      </c>
      <c r="P40" s="20" t="str">
        <f t="shared" si="28"/>
        <v>-</v>
      </c>
      <c r="Q40" s="13" t="str">
        <f t="shared" si="17"/>
        <v>-</v>
      </c>
      <c r="R40" s="13" t="str">
        <f t="shared" si="17"/>
        <v>-</v>
      </c>
    </row>
    <row r="41" spans="1:18" x14ac:dyDescent="0.3">
      <c r="A41" s="5" t="s">
        <v>53</v>
      </c>
      <c r="B41" s="27">
        <v>0</v>
      </c>
      <c r="C41" s="27">
        <v>0</v>
      </c>
      <c r="D41" s="20" t="str">
        <f t="shared" si="24"/>
        <v>-</v>
      </c>
      <c r="E41" s="27">
        <v>0</v>
      </c>
      <c r="F41" s="27">
        <v>0</v>
      </c>
      <c r="G41" s="20" t="str">
        <f t="shared" si="25"/>
        <v>-</v>
      </c>
      <c r="H41" s="27">
        <v>1000000</v>
      </c>
      <c r="I41" s="27">
        <v>0</v>
      </c>
      <c r="J41" s="20">
        <f t="shared" si="29"/>
        <v>0</v>
      </c>
      <c r="K41" s="27">
        <v>0</v>
      </c>
      <c r="L41" s="27">
        <v>0</v>
      </c>
      <c r="M41" s="20" t="str">
        <f t="shared" si="30"/>
        <v>-</v>
      </c>
      <c r="N41" s="27">
        <v>10000000</v>
      </c>
      <c r="O41" s="27">
        <v>10000000</v>
      </c>
      <c r="P41" s="20">
        <f t="shared" si="28"/>
        <v>100</v>
      </c>
      <c r="Q41" s="13" t="str">
        <f t="shared" si="17"/>
        <v>-</v>
      </c>
      <c r="R41" s="13" t="str">
        <f t="shared" si="17"/>
        <v>-</v>
      </c>
    </row>
    <row r="42" spans="1:18" x14ac:dyDescent="0.3">
      <c r="A42" s="5" t="s">
        <v>54</v>
      </c>
      <c r="B42" s="27">
        <v>15092448</v>
      </c>
      <c r="C42" s="27">
        <v>15092448</v>
      </c>
      <c r="D42" s="20">
        <f t="shared" si="24"/>
        <v>100</v>
      </c>
      <c r="E42" s="27">
        <v>9257500</v>
      </c>
      <c r="F42" s="27">
        <v>9257500</v>
      </c>
      <c r="G42" s="20">
        <f t="shared" si="25"/>
        <v>100</v>
      </c>
      <c r="H42" s="27">
        <v>9669660</v>
      </c>
      <c r="I42" s="27">
        <v>9669660</v>
      </c>
      <c r="J42" s="20">
        <f t="shared" si="29"/>
        <v>100</v>
      </c>
      <c r="K42" s="27">
        <v>10101600</v>
      </c>
      <c r="L42" s="27">
        <v>10101600</v>
      </c>
      <c r="M42" s="20">
        <f t="shared" si="30"/>
        <v>100</v>
      </c>
      <c r="N42" s="27">
        <v>10552860</v>
      </c>
      <c r="O42" s="27">
        <v>0</v>
      </c>
      <c r="P42" s="20">
        <f t="shared" si="28"/>
        <v>0</v>
      </c>
      <c r="Q42" s="13">
        <f t="shared" si="17"/>
        <v>4.4672131147541165</v>
      </c>
      <c r="R42" s="13">
        <f t="shared" si="17"/>
        <v>-100</v>
      </c>
    </row>
    <row r="43" spans="1:18" x14ac:dyDescent="0.3">
      <c r="A43" s="5" t="s">
        <v>55</v>
      </c>
      <c r="B43" s="27">
        <v>0</v>
      </c>
      <c r="C43" s="27">
        <v>0</v>
      </c>
      <c r="D43" s="20" t="str">
        <f t="shared" si="24"/>
        <v>-</v>
      </c>
      <c r="E43" s="27">
        <v>0</v>
      </c>
      <c r="F43" s="27">
        <v>0</v>
      </c>
      <c r="G43" s="20" t="str">
        <f t="shared" si="25"/>
        <v>-</v>
      </c>
      <c r="H43" s="27">
        <v>0</v>
      </c>
      <c r="I43" s="27">
        <v>0</v>
      </c>
      <c r="J43" s="20" t="str">
        <f t="shared" si="29"/>
        <v>-</v>
      </c>
      <c r="K43" s="27">
        <v>0</v>
      </c>
      <c r="L43" s="27">
        <v>0</v>
      </c>
      <c r="M43" s="20" t="str">
        <f t="shared" si="30"/>
        <v>-</v>
      </c>
      <c r="N43" s="27">
        <v>0</v>
      </c>
      <c r="O43" s="27">
        <v>0</v>
      </c>
      <c r="P43" s="20" t="str">
        <f t="shared" si="28"/>
        <v>-</v>
      </c>
      <c r="Q43" s="13" t="str">
        <f t="shared" si="17"/>
        <v>-</v>
      </c>
      <c r="R43" s="13" t="str">
        <f t="shared" si="17"/>
        <v>-</v>
      </c>
    </row>
    <row r="44" spans="1:18" x14ac:dyDescent="0.3">
      <c r="A44" s="5" t="s">
        <v>56</v>
      </c>
      <c r="B44" s="27">
        <v>3948084.32</v>
      </c>
      <c r="C44" s="27">
        <v>3948084.32</v>
      </c>
      <c r="D44" s="20">
        <f t="shared" si="24"/>
        <v>100</v>
      </c>
      <c r="E44" s="27">
        <v>4127633.95</v>
      </c>
      <c r="F44" s="27">
        <v>4127633.95</v>
      </c>
      <c r="G44" s="20">
        <f t="shared" si="25"/>
        <v>100</v>
      </c>
      <c r="H44" s="27">
        <v>13707827.550000001</v>
      </c>
      <c r="I44" s="27">
        <v>13707827.550000001</v>
      </c>
      <c r="J44" s="20">
        <f t="shared" si="29"/>
        <v>100</v>
      </c>
      <c r="K44" s="27">
        <v>11505579.470000001</v>
      </c>
      <c r="L44" s="27">
        <v>11505579.470000001</v>
      </c>
      <c r="M44" s="20">
        <f t="shared" si="30"/>
        <v>100</v>
      </c>
      <c r="N44" s="27">
        <v>3262973.81</v>
      </c>
      <c r="O44" s="27">
        <v>0</v>
      </c>
      <c r="P44" s="20">
        <f t="shared" si="28"/>
        <v>0</v>
      </c>
      <c r="Q44" s="13">
        <f t="shared" si="17"/>
        <v>-71.640074117883614</v>
      </c>
      <c r="R44" s="13">
        <f t="shared" si="17"/>
        <v>-100</v>
      </c>
    </row>
    <row r="45" spans="1:18" x14ac:dyDescent="0.3">
      <c r="A45" s="5" t="s">
        <v>57</v>
      </c>
      <c r="B45" s="27">
        <v>58443260.789999999</v>
      </c>
      <c r="C45" s="27">
        <v>58443260.789999999</v>
      </c>
      <c r="D45" s="20">
        <f t="shared" si="24"/>
        <v>100</v>
      </c>
      <c r="E45" s="27">
        <v>54187574.119999997</v>
      </c>
      <c r="F45" s="27">
        <v>54187574.119999997</v>
      </c>
      <c r="G45" s="20">
        <f t="shared" si="25"/>
        <v>100</v>
      </c>
      <c r="H45" s="27">
        <v>55337061.729999997</v>
      </c>
      <c r="I45" s="27">
        <v>55337061.729999997</v>
      </c>
      <c r="J45" s="20">
        <f t="shared" si="29"/>
        <v>100</v>
      </c>
      <c r="K45" s="27">
        <v>56568420.359999999</v>
      </c>
      <c r="L45" s="27">
        <v>56568420.359999999</v>
      </c>
      <c r="M45" s="20">
        <f t="shared" si="30"/>
        <v>100</v>
      </c>
      <c r="N45" s="27">
        <v>57887482.5</v>
      </c>
      <c r="O45" s="27">
        <v>0</v>
      </c>
      <c r="P45" s="20">
        <f t="shared" si="28"/>
        <v>0</v>
      </c>
      <c r="Q45" s="13">
        <f t="shared" si="17"/>
        <v>2.3317994944980285</v>
      </c>
      <c r="R45" s="13">
        <f t="shared" si="17"/>
        <v>-100</v>
      </c>
    </row>
    <row r="46" spans="1:18" x14ac:dyDescent="0.3">
      <c r="A46" s="5" t="s">
        <v>58</v>
      </c>
      <c r="B46" s="27">
        <v>0</v>
      </c>
      <c r="C46" s="27">
        <v>0</v>
      </c>
      <c r="D46" s="20" t="str">
        <f t="shared" si="24"/>
        <v>-</v>
      </c>
      <c r="E46" s="27">
        <v>0</v>
      </c>
      <c r="F46" s="27">
        <v>0</v>
      </c>
      <c r="G46" s="20" t="str">
        <f t="shared" si="25"/>
        <v>-</v>
      </c>
      <c r="H46" s="27">
        <v>0</v>
      </c>
      <c r="I46" s="27">
        <v>0</v>
      </c>
      <c r="J46" s="20" t="str">
        <f t="shared" si="29"/>
        <v>-</v>
      </c>
      <c r="K46" s="27">
        <v>0</v>
      </c>
      <c r="L46" s="27">
        <v>0</v>
      </c>
      <c r="M46" s="20" t="str">
        <f t="shared" si="30"/>
        <v>-</v>
      </c>
      <c r="N46" s="27">
        <v>0</v>
      </c>
      <c r="O46" s="27">
        <v>0</v>
      </c>
      <c r="P46" s="20" t="str">
        <f t="shared" si="28"/>
        <v>-</v>
      </c>
      <c r="Q46" s="13" t="str">
        <f t="shared" si="17"/>
        <v>-</v>
      </c>
      <c r="R46" s="13" t="str">
        <f t="shared" si="17"/>
        <v>-</v>
      </c>
    </row>
    <row r="47" spans="1:18" x14ac:dyDescent="0.3">
      <c r="A47" s="5" t="s">
        <v>59</v>
      </c>
      <c r="B47" s="27">
        <v>0</v>
      </c>
      <c r="C47" s="27">
        <v>0</v>
      </c>
      <c r="D47" s="20" t="str">
        <f t="shared" si="24"/>
        <v>-</v>
      </c>
      <c r="E47" s="27">
        <v>0</v>
      </c>
      <c r="F47" s="27">
        <v>0</v>
      </c>
      <c r="G47" s="20" t="str">
        <f t="shared" si="25"/>
        <v>-</v>
      </c>
      <c r="H47" s="27">
        <v>0</v>
      </c>
      <c r="I47" s="27">
        <v>0</v>
      </c>
      <c r="J47" s="20" t="str">
        <f t="shared" si="29"/>
        <v>-</v>
      </c>
      <c r="K47" s="27">
        <v>0</v>
      </c>
      <c r="L47" s="27">
        <v>0</v>
      </c>
      <c r="M47" s="20" t="str">
        <f t="shared" si="30"/>
        <v>-</v>
      </c>
      <c r="N47" s="27">
        <v>0</v>
      </c>
      <c r="O47" s="27">
        <v>0</v>
      </c>
      <c r="P47" s="20" t="str">
        <f t="shared" si="28"/>
        <v>-</v>
      </c>
      <c r="Q47" s="13" t="str">
        <f t="shared" si="17"/>
        <v>-</v>
      </c>
      <c r="R47" s="13" t="str">
        <f t="shared" si="17"/>
        <v>-</v>
      </c>
    </row>
    <row r="48" spans="1:18" x14ac:dyDescent="0.3">
      <c r="A48" s="5" t="s">
        <v>60</v>
      </c>
      <c r="B48" s="27">
        <v>583554257.38999999</v>
      </c>
      <c r="C48" s="27">
        <v>0</v>
      </c>
      <c r="D48" s="20">
        <f t="shared" si="24"/>
        <v>0</v>
      </c>
      <c r="E48" s="27">
        <v>566809403.02999997</v>
      </c>
      <c r="F48" s="27">
        <v>0</v>
      </c>
      <c r="G48" s="20">
        <f t="shared" si="25"/>
        <v>0</v>
      </c>
      <c r="H48" s="27">
        <v>359245861.29000002</v>
      </c>
      <c r="I48" s="27">
        <v>65476898.780000001</v>
      </c>
      <c r="J48" s="20">
        <f t="shared" si="29"/>
        <v>18.226208242144224</v>
      </c>
      <c r="K48" s="27">
        <v>369160984.75999999</v>
      </c>
      <c r="L48" s="27">
        <v>60448325.479999997</v>
      </c>
      <c r="M48" s="20">
        <f t="shared" si="30"/>
        <v>16.374516261326704</v>
      </c>
      <c r="N48" s="27">
        <v>579677521.65999997</v>
      </c>
      <c r="O48" s="27">
        <v>256091974.24000001</v>
      </c>
      <c r="P48" s="20">
        <f t="shared" si="28"/>
        <v>44.178351699172218</v>
      </c>
      <c r="Q48" s="13">
        <f t="shared" si="17"/>
        <v>57.025673240324039</v>
      </c>
      <c r="R48" s="13">
        <f t="shared" si="17"/>
        <v>323.65437289860228</v>
      </c>
    </row>
    <row r="49" spans="1:18" x14ac:dyDescent="0.3">
      <c r="A49" s="5" t="s">
        <v>61</v>
      </c>
      <c r="B49" s="27">
        <v>8512.42</v>
      </c>
      <c r="C49" s="27">
        <v>0</v>
      </c>
      <c r="D49" s="20">
        <f t="shared" si="24"/>
        <v>0</v>
      </c>
      <c r="E49" s="27">
        <v>4366.83</v>
      </c>
      <c r="F49" s="27">
        <v>0</v>
      </c>
      <c r="G49" s="20">
        <f t="shared" si="25"/>
        <v>0</v>
      </c>
      <c r="H49" s="27">
        <v>0</v>
      </c>
      <c r="I49" s="27">
        <v>0</v>
      </c>
      <c r="J49" s="20" t="str">
        <f t="shared" si="29"/>
        <v>-</v>
      </c>
      <c r="K49" s="27">
        <v>0</v>
      </c>
      <c r="L49" s="27">
        <v>0</v>
      </c>
      <c r="M49" s="20" t="str">
        <f t="shared" si="30"/>
        <v>-</v>
      </c>
      <c r="N49" s="27">
        <v>0</v>
      </c>
      <c r="O49" s="27">
        <v>0</v>
      </c>
      <c r="P49" s="20" t="str">
        <f t="shared" si="28"/>
        <v>-</v>
      </c>
      <c r="Q49" s="13" t="str">
        <f t="shared" si="17"/>
        <v>-</v>
      </c>
      <c r="R49" s="13" t="str">
        <f t="shared" si="17"/>
        <v>-</v>
      </c>
    </row>
    <row r="50" spans="1:18" x14ac:dyDescent="0.3">
      <c r="A50" s="5" t="s">
        <v>62</v>
      </c>
      <c r="B50" s="27">
        <f t="shared" ref="B50:C50" si="31">SUM(B23:B32)</f>
        <v>3149937142.4500003</v>
      </c>
      <c r="C50" s="27">
        <f t="shared" si="31"/>
        <v>2775032122.1199999</v>
      </c>
      <c r="D50" s="20">
        <f t="shared" si="24"/>
        <v>88.098015821407742</v>
      </c>
      <c r="E50" s="27">
        <f t="shared" ref="E50:F50" si="32">SUM(E23:E32)</f>
        <v>3027014731.1399999</v>
      </c>
      <c r="F50" s="27">
        <f t="shared" si="32"/>
        <v>2573897126.4099998</v>
      </c>
      <c r="G50" s="20">
        <f t="shared" si="25"/>
        <v>85.030875467218095</v>
      </c>
      <c r="H50" s="27">
        <f t="shared" ref="H50:I50" si="33">SUM(H23:H32)</f>
        <v>3163935865.9199996</v>
      </c>
      <c r="I50" s="27">
        <f t="shared" si="33"/>
        <v>2666019536.9200001</v>
      </c>
      <c r="J50" s="20">
        <f t="shared" si="29"/>
        <v>84.262755311722572</v>
      </c>
      <c r="K50" s="27">
        <f>SUM(K23:K32)</f>
        <v>3163252243.5300007</v>
      </c>
      <c r="L50" s="27">
        <f>SUM(L23:L32)</f>
        <v>2643796594</v>
      </c>
      <c r="M50" s="20">
        <f t="shared" si="30"/>
        <v>83.578431009020036</v>
      </c>
      <c r="N50" s="27">
        <f>SUM(N23:N32)</f>
        <v>3288287025.4899998</v>
      </c>
      <c r="O50" s="27">
        <f>SUM(O23:O32)</f>
        <v>2709984290.3199997</v>
      </c>
      <c r="P50" s="20">
        <f t="shared" si="28"/>
        <v>82.413252532788704</v>
      </c>
      <c r="Q50" s="13">
        <f t="shared" si="17"/>
        <v>3.9527287846152745</v>
      </c>
      <c r="R50" s="13">
        <f t="shared" si="17"/>
        <v>2.5035094027358298</v>
      </c>
    </row>
    <row r="51" spans="1:18" x14ac:dyDescent="0.3">
      <c r="A51" s="5" t="s">
        <v>63</v>
      </c>
      <c r="B51" s="27">
        <f t="shared" ref="B51:C51" si="34">SUM(B33:B37)</f>
        <v>254969697.97999999</v>
      </c>
      <c r="C51" s="27">
        <f t="shared" si="34"/>
        <v>111645012.16999999</v>
      </c>
      <c r="D51" s="20">
        <f t="shared" si="24"/>
        <v>43.787561053140323</v>
      </c>
      <c r="E51" s="27">
        <f t="shared" ref="E51:F51" si="35">SUM(E33:E37)</f>
        <v>223289821.19999999</v>
      </c>
      <c r="F51" s="27">
        <f t="shared" si="35"/>
        <v>133563771.70999999</v>
      </c>
      <c r="G51" s="20">
        <f t="shared" si="25"/>
        <v>59.816327941956359</v>
      </c>
      <c r="H51" s="27">
        <f t="shared" ref="H51:I51" si="36">SUM(H33:H37)</f>
        <v>341698475.94999999</v>
      </c>
      <c r="I51" s="27">
        <f t="shared" si="36"/>
        <v>183500004.85999998</v>
      </c>
      <c r="J51" s="20">
        <f t="shared" si="29"/>
        <v>53.702318791392898</v>
      </c>
      <c r="K51" s="27">
        <f>SUM(K33:K37)</f>
        <v>310920294.61000001</v>
      </c>
      <c r="L51" s="27">
        <f>SUM(L33:L37)</f>
        <v>109740250.72000001</v>
      </c>
      <c r="M51" s="20">
        <f t="shared" si="30"/>
        <v>35.295299992447156</v>
      </c>
      <c r="N51" s="27">
        <f>SUM(N33:N37)</f>
        <v>265805371.56</v>
      </c>
      <c r="O51" s="27">
        <f>SUM(O33:O37)</f>
        <v>97183281.199999988</v>
      </c>
      <c r="P51" s="20">
        <f t="shared" si="28"/>
        <v>36.561819887098437</v>
      </c>
      <c r="Q51" s="13">
        <f t="shared" si="17"/>
        <v>-14.510124887984404</v>
      </c>
      <c r="R51" s="13">
        <f t="shared" si="17"/>
        <v>-11.442446538635011</v>
      </c>
    </row>
    <row r="52" spans="1:18" x14ac:dyDescent="0.3">
      <c r="A52" s="5" t="s">
        <v>64</v>
      </c>
      <c r="B52" s="27">
        <f t="shared" ref="B52:C52" si="37">SUM(B38:B41)</f>
        <v>0</v>
      </c>
      <c r="C52" s="27">
        <f t="shared" si="37"/>
        <v>0</v>
      </c>
      <c r="D52" s="20" t="str">
        <f t="shared" si="24"/>
        <v>-</v>
      </c>
      <c r="E52" s="27">
        <f t="shared" ref="E52:F52" si="38">SUM(E38:E41)</f>
        <v>1199999.99</v>
      </c>
      <c r="F52" s="27">
        <f t="shared" si="38"/>
        <v>1199999.99</v>
      </c>
      <c r="G52" s="20">
        <f t="shared" si="25"/>
        <v>100</v>
      </c>
      <c r="H52" s="27">
        <f t="shared" ref="H52:I52" si="39">SUM(H38:H41)</f>
        <v>1000000</v>
      </c>
      <c r="I52" s="27">
        <f t="shared" si="39"/>
        <v>0</v>
      </c>
      <c r="J52" s="20">
        <f t="shared" si="29"/>
        <v>0</v>
      </c>
      <c r="K52" s="27">
        <f>SUM(K38:K41)</f>
        <v>0</v>
      </c>
      <c r="L52" s="27">
        <f>SUM(L38:L41)</f>
        <v>0</v>
      </c>
      <c r="M52" s="20" t="str">
        <f t="shared" si="30"/>
        <v>-</v>
      </c>
      <c r="N52" s="27">
        <f>SUM(N38:N41)</f>
        <v>33886832.280000001</v>
      </c>
      <c r="O52" s="27">
        <f>SUM(O38:O41)</f>
        <v>33886832.280000001</v>
      </c>
      <c r="P52" s="20">
        <f t="shared" si="28"/>
        <v>100</v>
      </c>
      <c r="Q52" s="13" t="str">
        <f t="shared" si="17"/>
        <v>-</v>
      </c>
      <c r="R52" s="13" t="str">
        <f t="shared" si="17"/>
        <v>-</v>
      </c>
    </row>
    <row r="53" spans="1:18" x14ac:dyDescent="0.3">
      <c r="A53" s="5" t="s">
        <v>65</v>
      </c>
      <c r="B53" s="27">
        <f t="shared" ref="B53:C53" si="40">SUM(B42:B46)</f>
        <v>77483793.109999999</v>
      </c>
      <c r="C53" s="27">
        <f t="shared" si="40"/>
        <v>77483793.109999999</v>
      </c>
      <c r="D53" s="20">
        <f t="shared" si="24"/>
        <v>100</v>
      </c>
      <c r="E53" s="27">
        <f t="shared" ref="E53:F53" si="41">SUM(E42:E46)</f>
        <v>67572708.069999993</v>
      </c>
      <c r="F53" s="27">
        <f t="shared" si="41"/>
        <v>67572708.069999993</v>
      </c>
      <c r="G53" s="20">
        <f t="shared" si="25"/>
        <v>100</v>
      </c>
      <c r="H53" s="27">
        <f t="shared" ref="H53:I53" si="42">SUM(H42:H46)</f>
        <v>78714549.280000001</v>
      </c>
      <c r="I53" s="27">
        <f t="shared" si="42"/>
        <v>78714549.280000001</v>
      </c>
      <c r="J53" s="20">
        <f t="shared" si="29"/>
        <v>100</v>
      </c>
      <c r="K53" s="27">
        <f t="shared" ref="K53:L53" si="43">SUM(K42:K46)</f>
        <v>78175599.829999998</v>
      </c>
      <c r="L53" s="27">
        <f t="shared" si="43"/>
        <v>78175599.829999998</v>
      </c>
      <c r="M53" s="20">
        <f t="shared" si="30"/>
        <v>100</v>
      </c>
      <c r="N53" s="27">
        <f t="shared" ref="N53:O53" si="44">SUM(N42:N46)</f>
        <v>71703316.310000002</v>
      </c>
      <c r="O53" s="29">
        <v>71604282.989999995</v>
      </c>
      <c r="P53" s="20">
        <f t="shared" si="28"/>
        <v>99.861884602977284</v>
      </c>
      <c r="Q53" s="13">
        <f t="shared" si="17"/>
        <v>-8.2791606768282833</v>
      </c>
      <c r="R53" s="13">
        <f t="shared" si="17"/>
        <v>-8.4058412782120513</v>
      </c>
    </row>
    <row r="54" spans="1:18" x14ac:dyDescent="0.3">
      <c r="A54" s="5" t="s">
        <v>66</v>
      </c>
      <c r="B54" s="27">
        <f t="shared" ref="B54:C54" si="45">B47</f>
        <v>0</v>
      </c>
      <c r="C54" s="27">
        <f t="shared" si="45"/>
        <v>0</v>
      </c>
      <c r="D54" s="20" t="str">
        <f t="shared" si="24"/>
        <v>-</v>
      </c>
      <c r="E54" s="27">
        <f t="shared" ref="E54:F54" si="46">E47</f>
        <v>0</v>
      </c>
      <c r="F54" s="27">
        <f t="shared" si="46"/>
        <v>0</v>
      </c>
      <c r="G54" s="20" t="str">
        <f t="shared" si="25"/>
        <v>-</v>
      </c>
      <c r="H54" s="27">
        <f t="shared" ref="H54:I54" si="47">H47</f>
        <v>0</v>
      </c>
      <c r="I54" s="27">
        <f t="shared" si="47"/>
        <v>0</v>
      </c>
      <c r="J54" s="20" t="str">
        <f t="shared" si="29"/>
        <v>-</v>
      </c>
      <c r="K54" s="27">
        <f>K47</f>
        <v>0</v>
      </c>
      <c r="L54" s="27">
        <f>L47</f>
        <v>0</v>
      </c>
      <c r="M54" s="20" t="str">
        <f t="shared" si="30"/>
        <v>-</v>
      </c>
      <c r="N54" s="27">
        <f>N47</f>
        <v>0</v>
      </c>
      <c r="O54" s="27">
        <f>O47</f>
        <v>0</v>
      </c>
      <c r="P54" s="20" t="str">
        <f t="shared" si="28"/>
        <v>-</v>
      </c>
      <c r="Q54" s="13" t="str">
        <f t="shared" si="17"/>
        <v>-</v>
      </c>
      <c r="R54" s="13" t="str">
        <f t="shared" si="17"/>
        <v>-</v>
      </c>
    </row>
    <row r="55" spans="1:18" x14ac:dyDescent="0.3">
      <c r="A55" s="5" t="s">
        <v>67</v>
      </c>
      <c r="B55" s="27">
        <f>SUM(B48:B49)</f>
        <v>583562769.80999994</v>
      </c>
      <c r="C55" s="29">
        <v>385753406.62</v>
      </c>
      <c r="D55" s="20">
        <f t="shared" si="24"/>
        <v>66.103155748883026</v>
      </c>
      <c r="E55" s="27">
        <f>SUM(E48:E49)</f>
        <v>566813769.86000001</v>
      </c>
      <c r="F55" s="29">
        <v>292404701.26999998</v>
      </c>
      <c r="G55" s="20">
        <f t="shared" si="25"/>
        <v>51.587437853216301</v>
      </c>
      <c r="H55" s="27">
        <f>SUM(H48:H49)</f>
        <v>359245861.29000002</v>
      </c>
      <c r="I55" s="27">
        <f>SUM(I48:I49)</f>
        <v>65476898.780000001</v>
      </c>
      <c r="J55" s="20">
        <f t="shared" si="29"/>
        <v>18.226208242144224</v>
      </c>
      <c r="K55" s="27">
        <f>SUM(K48:K49)</f>
        <v>369160984.75999999</v>
      </c>
      <c r="L55" s="27">
        <f>SUM(L48:L49)</f>
        <v>60448325.479999997</v>
      </c>
      <c r="M55" s="20">
        <f t="shared" si="30"/>
        <v>16.374516261326704</v>
      </c>
      <c r="N55" s="27">
        <f>SUM(N48:N49)</f>
        <v>579677521.65999997</v>
      </c>
      <c r="O55" s="27">
        <f>SUM(O48:O49)</f>
        <v>256091974.24000001</v>
      </c>
      <c r="P55" s="20">
        <f t="shared" si="28"/>
        <v>44.178351699172218</v>
      </c>
      <c r="Q55" s="13">
        <f t="shared" si="17"/>
        <v>57.025673240324039</v>
      </c>
      <c r="R55" s="13">
        <f t="shared" si="17"/>
        <v>323.65437289860228</v>
      </c>
    </row>
    <row r="56" spans="1:18" x14ac:dyDescent="0.3">
      <c r="A56" s="5" t="s">
        <v>68</v>
      </c>
      <c r="B56" s="19">
        <f t="shared" ref="B56:C56" si="48">SUM(B50:B55)</f>
        <v>4065953403.3500004</v>
      </c>
      <c r="C56" s="19">
        <f t="shared" si="48"/>
        <v>3349914334.02</v>
      </c>
      <c r="D56" s="20">
        <f t="shared" si="24"/>
        <v>82.389393131263006</v>
      </c>
      <c r="E56" s="19">
        <f t="shared" ref="E56:F56" si="49">SUM(E50:E55)</f>
        <v>3885891030.2599998</v>
      </c>
      <c r="F56" s="19">
        <f t="shared" si="49"/>
        <v>3068638307.4499998</v>
      </c>
      <c r="G56" s="20">
        <f t="shared" si="25"/>
        <v>78.96871743324931</v>
      </c>
      <c r="H56" s="24">
        <f t="shared" ref="H56:I56" si="50">SUM(H50:H55)</f>
        <v>3944594752.4399996</v>
      </c>
      <c r="I56" s="19">
        <f t="shared" si="50"/>
        <v>2993710989.8400006</v>
      </c>
      <c r="J56" s="20">
        <f t="shared" si="29"/>
        <v>75.894006297812652</v>
      </c>
      <c r="K56" s="24">
        <f t="shared" ref="K56:L56" si="51">SUM(K50:K55)</f>
        <v>3921509122.7300005</v>
      </c>
      <c r="L56" s="19">
        <f t="shared" si="51"/>
        <v>2892160770.0299997</v>
      </c>
      <c r="M56" s="20">
        <f t="shared" si="30"/>
        <v>73.751218714916348</v>
      </c>
      <c r="N56" s="24">
        <f t="shared" ref="N56:O56" si="52">SUM(N50:N55)</f>
        <v>4239360067.2999997</v>
      </c>
      <c r="O56" s="19">
        <f t="shared" si="52"/>
        <v>3168750661.0299997</v>
      </c>
      <c r="P56" s="20">
        <f t="shared" si="28"/>
        <v>74.745966625291658</v>
      </c>
      <c r="Q56" s="13">
        <f t="shared" si="17"/>
        <v>8.1053220742917489</v>
      </c>
      <c r="R56" s="13">
        <f t="shared" si="17"/>
        <v>9.5634341585074196</v>
      </c>
    </row>
    <row r="57" spans="1:18" x14ac:dyDescent="0.3">
      <c r="A57" s="14" t="s">
        <v>69</v>
      </c>
      <c r="B57" s="15">
        <f t="shared" ref="B57:C57" si="53">B56-B55</f>
        <v>3482390633.5400004</v>
      </c>
      <c r="C57" s="15">
        <f t="shared" si="53"/>
        <v>2964160927.4000001</v>
      </c>
      <c r="D57" s="21">
        <f t="shared" si="24"/>
        <v>85.118564782802736</v>
      </c>
      <c r="E57" s="15">
        <f t="shared" ref="E57:F57" si="54">E56-E55</f>
        <v>3319077260.3999996</v>
      </c>
      <c r="F57" s="15">
        <f t="shared" si="54"/>
        <v>2776233606.1799998</v>
      </c>
      <c r="G57" s="21">
        <f t="shared" si="25"/>
        <v>83.644741847480262</v>
      </c>
      <c r="H57" s="25">
        <f t="shared" ref="H57:I57" si="55">H56-H55</f>
        <v>3585348891.1499996</v>
      </c>
      <c r="I57" s="15">
        <f t="shared" si="55"/>
        <v>2928234091.0600004</v>
      </c>
      <c r="J57" s="21">
        <f t="shared" si="29"/>
        <v>81.672221587360511</v>
      </c>
      <c r="K57" s="25">
        <f t="shared" ref="K57:L57" si="56">K56-K55</f>
        <v>3552348137.9700003</v>
      </c>
      <c r="L57" s="15">
        <f t="shared" si="56"/>
        <v>2831712444.5499997</v>
      </c>
      <c r="M57" s="21">
        <f t="shared" si="30"/>
        <v>79.713821240735427</v>
      </c>
      <c r="N57" s="25">
        <f t="shared" ref="N57:O57" si="57">N56-N55</f>
        <v>3659682545.6399999</v>
      </c>
      <c r="O57" s="15">
        <f t="shared" si="57"/>
        <v>2912658686.79</v>
      </c>
      <c r="P57" s="21">
        <f t="shared" si="28"/>
        <v>79.587741572285438</v>
      </c>
      <c r="Q57" s="16">
        <f t="shared" si="17"/>
        <v>3.021505874459038</v>
      </c>
      <c r="R57" s="16">
        <f t="shared" si="17"/>
        <v>2.8585615179885764</v>
      </c>
    </row>
    <row r="58" spans="1:18" x14ac:dyDescent="0.3">
      <c r="A58" s="5" t="s">
        <v>70</v>
      </c>
      <c r="B58" s="19">
        <f>B14-B50</f>
        <v>87781847.479999542</v>
      </c>
      <c r="C58" s="19">
        <f>C14-C50</f>
        <v>100317166.57999992</v>
      </c>
      <c r="D58" s="22"/>
      <c r="E58" s="19">
        <f>E14-E50</f>
        <v>222716267.23000002</v>
      </c>
      <c r="F58" s="19">
        <f>F14-F50</f>
        <v>20762819.900000572</v>
      </c>
      <c r="G58" s="22"/>
      <c r="H58" s="19">
        <f>H14-H50</f>
        <v>124759050.88000059</v>
      </c>
      <c r="I58" s="19">
        <f>I14-I50</f>
        <v>-4630730.7600002289</v>
      </c>
      <c r="J58" s="22"/>
      <c r="K58" s="19">
        <f>K14-K50</f>
        <v>201669778.62999916</v>
      </c>
      <c r="L58" s="19">
        <f>L14-L50</f>
        <v>15174959.200000286</v>
      </c>
      <c r="M58" s="22"/>
      <c r="N58" s="19">
        <f>N14-N50</f>
        <v>203916518.75</v>
      </c>
      <c r="O58" s="19">
        <f>O14-O50</f>
        <v>129765696.00000048</v>
      </c>
      <c r="P58" s="22"/>
      <c r="Q58" s="13">
        <f t="shared" si="17"/>
        <v>1.1140688184732426</v>
      </c>
      <c r="R58" s="13">
        <f t="shared" si="17"/>
        <v>755.13044410688121</v>
      </c>
    </row>
    <row r="59" spans="1:18" x14ac:dyDescent="0.3">
      <c r="A59" s="5" t="s">
        <v>71</v>
      </c>
      <c r="B59" s="19">
        <f>B15-B51</f>
        <v>-169028092.53999999</v>
      </c>
      <c r="C59" s="19">
        <f>C15-C51</f>
        <v>-52795462.909999982</v>
      </c>
      <c r="D59" s="22"/>
      <c r="E59" s="19">
        <f>E15-E51</f>
        <v>-39528994.209999979</v>
      </c>
      <c r="F59" s="19">
        <f>F15-F51</f>
        <v>-81995748.479999989</v>
      </c>
      <c r="G59" s="22"/>
      <c r="H59" s="19">
        <f>H15-H51</f>
        <v>-27565126.589999974</v>
      </c>
      <c r="I59" s="19">
        <f>I15-I51</f>
        <v>-82249460.729999974</v>
      </c>
      <c r="J59" s="22"/>
      <c r="K59" s="19">
        <f>K15-K51</f>
        <v>23939824.430000007</v>
      </c>
      <c r="L59" s="19">
        <f>L15-L51</f>
        <v>-44534730.110000014</v>
      </c>
      <c r="M59" s="22"/>
      <c r="N59" s="19">
        <f>N15-N51</f>
        <v>-9952443.1399999857</v>
      </c>
      <c r="O59" s="19">
        <f>O15-O51</f>
        <v>-25916698.999999985</v>
      </c>
      <c r="P59" s="22"/>
      <c r="Q59" s="13">
        <f t="shared" si="17"/>
        <v>-141.57274907800976</v>
      </c>
      <c r="R59" s="13" t="str">
        <f t="shared" si="17"/>
        <v>-</v>
      </c>
    </row>
    <row r="60" spans="1:18" x14ac:dyDescent="0.3">
      <c r="A60" s="5" t="s">
        <v>367</v>
      </c>
      <c r="B60" s="19">
        <f>SUM(B14:B16)-SUM(B50:B52)</f>
        <v>-81246245.06000042</v>
      </c>
      <c r="C60" s="19">
        <f>SUM(C14:C16)-SUM(C50:C52)</f>
        <v>47521703.670000076</v>
      </c>
      <c r="D60" s="22"/>
      <c r="E60" s="19">
        <f>SUM(E14:E16)-SUM(E50:E52)</f>
        <v>181987273.03000021</v>
      </c>
      <c r="F60" s="19">
        <f>SUM(F14:F16)-SUM(F50:F52)</f>
        <v>-62432928.569999218</v>
      </c>
      <c r="G60" s="22"/>
      <c r="H60" s="19">
        <f>SUM(H14:H16)-SUM(H50:H52)</f>
        <v>96204504.290000916</v>
      </c>
      <c r="I60" s="19">
        <f>SUM(I14:I16)-SUM(I50:I52)</f>
        <v>-86869611.490000248</v>
      </c>
      <c r="J60" s="22"/>
      <c r="K60" s="19">
        <f>SUM(K14:K16)-SUM(K50:K52)</f>
        <v>225678438.05999899</v>
      </c>
      <c r="L60" s="19">
        <f>SUM(L14:L16)-SUM(L50:L52)</f>
        <v>-29290935.909999371</v>
      </c>
      <c r="M60" s="22"/>
      <c r="N60" s="19">
        <f>SUM(N14:N16)-SUM(N50:N52)</f>
        <v>189074075.61000013</v>
      </c>
      <c r="O60" s="19">
        <f>SUM(O14:O16)-SUM(O50:O52)</f>
        <v>72744564.370000362</v>
      </c>
      <c r="P60" s="22"/>
      <c r="Q60" s="13">
        <f t="shared" si="17"/>
        <v>-16.219698596224418</v>
      </c>
      <c r="R60" s="13" t="str">
        <f t="shared" si="17"/>
        <v>-</v>
      </c>
    </row>
    <row r="61" spans="1:18" x14ac:dyDescent="0.3">
      <c r="A61" s="5" t="s">
        <v>368</v>
      </c>
      <c r="B61" s="28">
        <f>B21-B57</f>
        <v>-158730038.17000055</v>
      </c>
      <c r="C61" s="28">
        <f>C21-C57</f>
        <v>-29962089.440000057</v>
      </c>
      <c r="D61" s="110"/>
      <c r="E61" s="28">
        <f>E21-E57</f>
        <v>114414564.96000004</v>
      </c>
      <c r="F61" s="28">
        <f>F21-F57</f>
        <v>-130005636.63999939</v>
      </c>
      <c r="G61" s="110"/>
      <c r="H61" s="28">
        <f>H21-H57</f>
        <v>17489955.010000706</v>
      </c>
      <c r="I61" s="28">
        <f>I21-I57</f>
        <v>-165584160.77000046</v>
      </c>
      <c r="J61" s="110"/>
      <c r="K61" s="28">
        <f>K21-K57</f>
        <v>147502838.22999954</v>
      </c>
      <c r="L61" s="28">
        <f>L21-L57</f>
        <v>-107466535.73999929</v>
      </c>
      <c r="M61" s="110"/>
      <c r="N61" s="28">
        <f>N21-N57</f>
        <v>117370759.30000067</v>
      </c>
      <c r="O61" s="28">
        <f>O21-O57</f>
        <v>1140281.3800001144</v>
      </c>
      <c r="P61" s="110"/>
    </row>
    <row r="62" spans="1:18" x14ac:dyDescent="0.3">
      <c r="A62" s="5" t="s">
        <v>369</v>
      </c>
      <c r="C62" s="6">
        <f>SUM(C14:C16)/SUM(B14:B16)*100</f>
        <v>88.282144152969877</v>
      </c>
      <c r="D62" s="110"/>
      <c r="F62" s="6">
        <f>SUM(F14:F16)/SUM(E14:E16)*100</f>
        <v>77.071043245094799</v>
      </c>
      <c r="G62" s="110"/>
      <c r="I62" s="6">
        <f>SUM(I14:I16)/SUM(H14:H16)*100</f>
        <v>76.679808569137208</v>
      </c>
      <c r="J62" s="110"/>
      <c r="L62" s="6">
        <f>SUM(L14:L16)/SUM(K14:K16)*100</f>
        <v>73.631233428974141</v>
      </c>
      <c r="M62" s="110"/>
      <c r="O62" s="6">
        <f>SUM(O14:O16)/SUM(N14:N16)*100</f>
        <v>77.144766910200829</v>
      </c>
      <c r="P62" s="110"/>
    </row>
    <row r="63" spans="1:18" x14ac:dyDescent="0.3">
      <c r="A63" s="5" t="s">
        <v>370</v>
      </c>
      <c r="C63" s="6">
        <f>SUM(C50:C52)/SUM(B50:B52)*100</f>
        <v>84.77991526856124</v>
      </c>
      <c r="D63" s="110"/>
      <c r="F63" s="6">
        <f>SUM(F50:F52)/SUM(E50:E52)*100</f>
        <v>83.304847172026783</v>
      </c>
      <c r="G63" s="110"/>
      <c r="I63" s="6">
        <f>SUM(I50:I52)/SUM(H50:H52)*100</f>
        <v>81.260812048638741</v>
      </c>
      <c r="J63" s="110"/>
      <c r="L63" s="6">
        <f>SUM(L50:L52)/SUM(K50:K52)*100</f>
        <v>79.257342992935691</v>
      </c>
      <c r="M63" s="110"/>
      <c r="O63" s="6">
        <f>SUM(O50:O52)/SUM(N50:N52)*100</f>
        <v>79.182576659746246</v>
      </c>
      <c r="P63" s="110"/>
    </row>
    <row r="64" spans="1:18" x14ac:dyDescent="0.3">
      <c r="F64" s="6"/>
      <c r="I64" s="6"/>
      <c r="L64" s="6"/>
      <c r="O64" s="6"/>
    </row>
    <row r="65" spans="6:15" x14ac:dyDescent="0.3">
      <c r="F65" s="6"/>
      <c r="I65" s="6"/>
      <c r="L65" s="6"/>
      <c r="O65" s="6"/>
    </row>
  </sheetData>
  <mergeCells count="6">
    <mergeCell ref="Q1:R1"/>
    <mergeCell ref="B1:D1"/>
    <mergeCell ref="E1:G1"/>
    <mergeCell ref="N1:P1"/>
    <mergeCell ref="H1:J1"/>
    <mergeCell ref="K1:M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showGridLines="0" workbookViewId="0">
      <selection activeCell="I2" sqref="I2"/>
    </sheetView>
  </sheetViews>
  <sheetFormatPr defaultRowHeight="14.4" x14ac:dyDescent="0.3"/>
  <cols>
    <col min="1" max="2" width="10.33203125" bestFit="1" customWidth="1"/>
    <col min="3" max="3" width="50.6640625" bestFit="1" customWidth="1"/>
    <col min="4" max="4" width="7.44140625" customWidth="1"/>
    <col min="5" max="9" width="7.5546875" customWidth="1"/>
  </cols>
  <sheetData>
    <row r="1" spans="1:9" ht="23.25" customHeight="1" x14ac:dyDescent="0.3">
      <c r="A1" s="74" t="s">
        <v>308</v>
      </c>
      <c r="B1" s="74" t="s">
        <v>309</v>
      </c>
      <c r="C1" s="74" t="s">
        <v>319</v>
      </c>
      <c r="D1" s="42" t="s">
        <v>210</v>
      </c>
      <c r="E1" s="42">
        <v>2016</v>
      </c>
      <c r="F1" s="42">
        <v>2017</v>
      </c>
      <c r="G1" s="42">
        <v>2018</v>
      </c>
      <c r="H1" s="42">
        <v>2019</v>
      </c>
      <c r="I1" s="42">
        <v>2020</v>
      </c>
    </row>
    <row r="2" spans="1:9" ht="29.25" customHeight="1" x14ac:dyDescent="0.3">
      <c r="A2" s="75" t="s">
        <v>310</v>
      </c>
      <c r="B2" s="75" t="s">
        <v>77</v>
      </c>
      <c r="C2" s="77" t="s">
        <v>318</v>
      </c>
      <c r="D2" s="89" t="s">
        <v>325</v>
      </c>
      <c r="E2" s="82">
        <f>Piano_indicatori!D3</f>
        <v>8.2200000000000006</v>
      </c>
      <c r="F2" s="82">
        <f>Piano_indicatori!E3</f>
        <v>10.68</v>
      </c>
      <c r="G2" s="82">
        <f>Piano_indicatori!F3</f>
        <v>7.16</v>
      </c>
      <c r="H2" s="82">
        <f>Piano_indicatori!G3</f>
        <v>7.09</v>
      </c>
      <c r="I2" s="82">
        <f>Piano_indicatori!H3</f>
        <v>6.27</v>
      </c>
    </row>
    <row r="3" spans="1:9" ht="29.25" customHeight="1" x14ac:dyDescent="0.3">
      <c r="A3" s="76" t="s">
        <v>311</v>
      </c>
      <c r="B3" s="76" t="s">
        <v>94</v>
      </c>
      <c r="C3" s="78" t="s">
        <v>95</v>
      </c>
      <c r="D3" s="90" t="s">
        <v>326</v>
      </c>
      <c r="E3" s="83">
        <f>Piano_indicatori!D12</f>
        <v>61.86</v>
      </c>
      <c r="F3" s="83">
        <f>Piano_indicatori!E12</f>
        <v>60.51</v>
      </c>
      <c r="G3" s="83">
        <f>Piano_indicatori!F12</f>
        <v>61.63</v>
      </c>
      <c r="H3" s="83">
        <f>Piano_indicatori!G12</f>
        <v>58.78</v>
      </c>
      <c r="I3" s="83">
        <f>Piano_indicatori!H12</f>
        <v>60.69</v>
      </c>
    </row>
    <row r="4" spans="1:9" ht="29.25" customHeight="1" x14ac:dyDescent="0.3">
      <c r="A4" s="75" t="s">
        <v>312</v>
      </c>
      <c r="B4" s="75" t="s">
        <v>99</v>
      </c>
      <c r="C4" s="79" t="s">
        <v>321</v>
      </c>
      <c r="D4" s="89" t="s">
        <v>327</v>
      </c>
      <c r="E4" s="84">
        <f>Piano_indicatori!D15</f>
        <v>0</v>
      </c>
      <c r="F4" s="84">
        <f>Piano_indicatori!E15</f>
        <v>0</v>
      </c>
      <c r="G4" s="84">
        <f>Piano_indicatori!F15</f>
        <v>0</v>
      </c>
      <c r="H4" s="84">
        <f>Piano_indicatori!G15</f>
        <v>0</v>
      </c>
      <c r="I4" s="84">
        <f>Piano_indicatori!H15</f>
        <v>0</v>
      </c>
    </row>
    <row r="5" spans="1:9" ht="29.25" customHeight="1" x14ac:dyDescent="0.3">
      <c r="A5" s="76" t="s">
        <v>313</v>
      </c>
      <c r="B5" s="76" t="s">
        <v>164</v>
      </c>
      <c r="C5" s="80" t="s">
        <v>322</v>
      </c>
      <c r="D5" s="91" t="s">
        <v>328</v>
      </c>
      <c r="E5" s="85">
        <f>Piano_indicatori!D51</f>
        <v>4.41</v>
      </c>
      <c r="F5" s="85">
        <f>Piano_indicatori!E51</f>
        <v>3.96</v>
      </c>
      <c r="G5" s="85">
        <f>Piano_indicatori!F51</f>
        <v>4.2300000000000004</v>
      </c>
      <c r="H5" s="85">
        <f>Piano_indicatori!G51</f>
        <v>4.0599999999999996</v>
      </c>
      <c r="I5" s="85">
        <f>Piano_indicatori!H51</f>
        <v>3.68</v>
      </c>
    </row>
    <row r="6" spans="1:9" ht="29.25" customHeight="1" x14ac:dyDescent="0.3">
      <c r="A6" s="75" t="s">
        <v>314</v>
      </c>
      <c r="B6" s="75" t="s">
        <v>184</v>
      </c>
      <c r="C6" s="93" t="s">
        <v>185</v>
      </c>
      <c r="D6" s="92" t="s">
        <v>329</v>
      </c>
      <c r="E6" s="86">
        <f>Piano_indicatori!D62</f>
        <v>1.9</v>
      </c>
      <c r="F6" s="86">
        <f>Piano_indicatori!E62</f>
        <v>4.6500000000000004</v>
      </c>
      <c r="G6" s="86">
        <f>Piano_indicatori!F62</f>
        <v>0.8</v>
      </c>
      <c r="H6" s="86">
        <f>Piano_indicatori!G62</f>
        <v>0.89</v>
      </c>
      <c r="I6" s="86">
        <f>Piano_indicatori!H62</f>
        <v>0.86</v>
      </c>
    </row>
    <row r="7" spans="1:9" ht="29.25" customHeight="1" x14ac:dyDescent="0.3">
      <c r="A7" s="76" t="s">
        <v>315</v>
      </c>
      <c r="B7" s="76" t="s">
        <v>187</v>
      </c>
      <c r="C7" s="80" t="s">
        <v>188</v>
      </c>
      <c r="D7" s="90" t="s">
        <v>330</v>
      </c>
      <c r="E7" s="87">
        <f>Piano_indicatori!D65</f>
        <v>0</v>
      </c>
      <c r="F7" s="87">
        <f>Piano_indicatori!E65</f>
        <v>2.78</v>
      </c>
      <c r="G7" s="87">
        <f>Piano_indicatori!F65</f>
        <v>96.67</v>
      </c>
      <c r="H7" s="87">
        <f>Piano_indicatori!G65</f>
        <v>0</v>
      </c>
      <c r="I7" s="87">
        <f>Piano_indicatori!H65</f>
        <v>1.58</v>
      </c>
    </row>
    <row r="8" spans="1:9" ht="29.25" customHeight="1" x14ac:dyDescent="0.3">
      <c r="A8" s="75" t="s">
        <v>316</v>
      </c>
      <c r="B8" s="75" t="s">
        <v>320</v>
      </c>
      <c r="C8" s="79" t="s">
        <v>323</v>
      </c>
      <c r="D8" s="89" t="s">
        <v>331</v>
      </c>
      <c r="E8" s="84">
        <f>Piano_indicatori!D66+Piano_indicatori!D67</f>
        <v>0</v>
      </c>
      <c r="F8" s="84">
        <f>Piano_indicatori!E66+Piano_indicatori!E67</f>
        <v>0</v>
      </c>
      <c r="G8" s="84">
        <f>Piano_indicatori!F66+Piano_indicatori!F67</f>
        <v>0</v>
      </c>
      <c r="H8" s="84">
        <f>Piano_indicatori!G66+Piano_indicatori!G67</f>
        <v>0.13</v>
      </c>
      <c r="I8" s="84">
        <f>Piano_indicatori!H66+Piano_indicatori!H67</f>
        <v>0</v>
      </c>
    </row>
    <row r="9" spans="1:9" ht="29.25" customHeight="1" x14ac:dyDescent="0.3">
      <c r="A9" s="76" t="s">
        <v>317</v>
      </c>
      <c r="B9" s="76"/>
      <c r="C9" s="81" t="s">
        <v>324</v>
      </c>
      <c r="D9" s="91" t="s">
        <v>332</v>
      </c>
      <c r="E9" s="88">
        <f>Piano_indicatori!D77</f>
        <v>67.41237456738989</v>
      </c>
      <c r="F9" s="88">
        <f>Piano_indicatori!E77</f>
        <v>64.405732586753032</v>
      </c>
      <c r="G9" s="88">
        <f>Piano_indicatori!F77</f>
        <v>61.677689205763656</v>
      </c>
      <c r="H9" s="88">
        <f>Piano_indicatori!G77</f>
        <v>60.874588984951963</v>
      </c>
      <c r="I9" s="88">
        <f>Piano_indicatori!H77</f>
        <v>66.096597256076805</v>
      </c>
    </row>
  </sheetData>
  <conditionalFormatting sqref="E2:G2 I2">
    <cfRule type="cellIs" dxfId="15" priority="16" operator="greaterThan">
      <formula>48</formula>
    </cfRule>
  </conditionalFormatting>
  <conditionalFormatting sqref="E3:G3 I3">
    <cfRule type="cellIs" dxfId="14" priority="15" operator="lessThan">
      <formula>22</formula>
    </cfRule>
  </conditionalFormatting>
  <conditionalFormatting sqref="E4:G4 I4">
    <cfRule type="cellIs" dxfId="13" priority="14" operator="greaterThan">
      <formula>0</formula>
    </cfRule>
  </conditionalFormatting>
  <conditionalFormatting sqref="E5:G5 I5">
    <cfRule type="cellIs" dxfId="12" priority="13" operator="greaterThan">
      <formula>16</formula>
    </cfRule>
  </conditionalFormatting>
  <conditionalFormatting sqref="E6:G6 I6">
    <cfRule type="cellIs" dxfId="11" priority="12" operator="greaterThan">
      <formula>1.2</formula>
    </cfRule>
  </conditionalFormatting>
  <conditionalFormatting sqref="E7:G7 I7">
    <cfRule type="cellIs" dxfId="10" priority="11" operator="greaterThan">
      <formula>1</formula>
    </cfRule>
  </conditionalFormatting>
  <conditionalFormatting sqref="E8:G8 I8">
    <cfRule type="cellIs" dxfId="9" priority="10" operator="greaterThan">
      <formula>0.6</formula>
    </cfRule>
  </conditionalFormatting>
  <conditionalFormatting sqref="E9:G9 I9">
    <cfRule type="cellIs" dxfId="8" priority="9" operator="lessThan">
      <formula>47</formula>
    </cfRule>
  </conditionalFormatting>
  <conditionalFormatting sqref="H2">
    <cfRule type="cellIs" dxfId="7" priority="8" operator="greaterThan">
      <formula>48</formula>
    </cfRule>
  </conditionalFormatting>
  <conditionalFormatting sqref="H3">
    <cfRule type="cellIs" dxfId="6" priority="7" operator="lessThan">
      <formula>22</formula>
    </cfRule>
  </conditionalFormatting>
  <conditionalFormatting sqref="H4">
    <cfRule type="cellIs" dxfId="5" priority="6" operator="greaterThan">
      <formula>0</formula>
    </cfRule>
  </conditionalFormatting>
  <conditionalFormatting sqref="H5">
    <cfRule type="cellIs" dxfId="4" priority="5" operator="greaterThan">
      <formula>16</formula>
    </cfRule>
  </conditionalFormatting>
  <conditionalFormatting sqref="H6">
    <cfRule type="cellIs" dxfId="3" priority="4" operator="greaterThan">
      <formula>1.2</formula>
    </cfRule>
  </conditionalFormatting>
  <conditionalFormatting sqref="H7">
    <cfRule type="cellIs" dxfId="2" priority="3" operator="greaterThan">
      <formula>1</formula>
    </cfRule>
  </conditionalFormatting>
  <conditionalFormatting sqref="H8">
    <cfRule type="cellIs" dxfId="1" priority="2" operator="greaterThan">
      <formula>0.6</formula>
    </cfRule>
  </conditionalFormatting>
  <conditionalFormatting sqref="H9">
    <cfRule type="cellIs" dxfId="0" priority="1" operator="lessThan">
      <formula>47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workbookViewId="0">
      <selection activeCell="B3" sqref="B3"/>
    </sheetView>
  </sheetViews>
  <sheetFormatPr defaultRowHeight="14.4" x14ac:dyDescent="0.3"/>
  <cols>
    <col min="2" max="2" width="12.33203125" bestFit="1" customWidth="1"/>
    <col min="5" max="5" width="10.33203125" customWidth="1"/>
  </cols>
  <sheetData>
    <row r="1" spans="1:20" ht="28.8" x14ac:dyDescent="0.3">
      <c r="A1" s="101" t="s">
        <v>363</v>
      </c>
      <c r="B1" s="101" t="s">
        <v>364</v>
      </c>
      <c r="C1" s="101" t="s">
        <v>232</v>
      </c>
      <c r="D1" s="101" t="s">
        <v>346</v>
      </c>
      <c r="E1" s="106" t="s">
        <v>347</v>
      </c>
      <c r="F1" s="106" t="s">
        <v>348</v>
      </c>
    </row>
    <row r="2" spans="1:20" x14ac:dyDescent="0.3">
      <c r="A2">
        <v>2021</v>
      </c>
      <c r="B2" s="95">
        <v>1860601</v>
      </c>
      <c r="C2" s="102">
        <f>B2/B3*100-100</f>
        <v>-1.7691158380453089</v>
      </c>
      <c r="K2" s="107"/>
      <c r="L2" s="108"/>
      <c r="M2" s="108"/>
      <c r="N2" s="108"/>
      <c r="O2" s="108"/>
      <c r="P2" s="108"/>
      <c r="Q2" s="108"/>
      <c r="R2" s="108"/>
      <c r="S2" s="108"/>
      <c r="T2" s="108"/>
    </row>
    <row r="3" spans="1:20" x14ac:dyDescent="0.3">
      <c r="A3">
        <v>2020</v>
      </c>
      <c r="B3" s="95">
        <v>1894110</v>
      </c>
      <c r="C3" s="102">
        <f>B3/B4*100-100</f>
        <v>-0.93675749377230488</v>
      </c>
      <c r="D3" s="95">
        <v>-7058</v>
      </c>
      <c r="E3" s="1">
        <v>-26451</v>
      </c>
      <c r="F3" s="1">
        <f t="shared" ref="F3:F8" si="0">B2-B3-D3-E3</f>
        <v>0</v>
      </c>
      <c r="K3" s="107"/>
      <c r="L3" s="108"/>
      <c r="M3" s="108"/>
      <c r="N3" s="108"/>
      <c r="O3" s="108"/>
      <c r="P3" s="108"/>
      <c r="Q3" s="108"/>
      <c r="R3" s="108"/>
      <c r="S3" s="108"/>
      <c r="T3" s="108"/>
    </row>
    <row r="4" spans="1:20" x14ac:dyDescent="0.3">
      <c r="A4" s="105">
        <v>2019</v>
      </c>
      <c r="B4" s="95">
        <v>1912021</v>
      </c>
      <c r="C4" s="102">
        <f>B4/B5*100-100</f>
        <v>-0.63588179749378071</v>
      </c>
      <c r="D4" s="95">
        <v>-5671</v>
      </c>
      <c r="E4" s="1">
        <v>-12240</v>
      </c>
      <c r="F4" s="1">
        <f t="shared" si="0"/>
        <v>0</v>
      </c>
      <c r="K4" s="107"/>
      <c r="L4" s="108"/>
      <c r="M4" s="108"/>
      <c r="N4" s="108"/>
      <c r="O4" s="108"/>
      <c r="P4" s="108"/>
      <c r="Q4" s="108"/>
      <c r="R4" s="108"/>
      <c r="S4" s="108"/>
      <c r="T4" s="108"/>
    </row>
    <row r="5" spans="1:20" x14ac:dyDescent="0.3">
      <c r="A5" s="31">
        <v>2018</v>
      </c>
      <c r="B5" s="95">
        <v>1924257</v>
      </c>
      <c r="C5" s="102">
        <f t="shared" ref="C5:C7" si="1">B5/B6*100-100</f>
        <v>-0.5601786370398969</v>
      </c>
      <c r="D5" s="95">
        <v>-4579</v>
      </c>
      <c r="E5" s="95">
        <v>-7657</v>
      </c>
      <c r="F5" s="1">
        <f t="shared" si="0"/>
        <v>0</v>
      </c>
      <c r="K5" s="107"/>
      <c r="L5" s="108"/>
      <c r="M5" s="108"/>
      <c r="N5" s="108"/>
      <c r="O5" s="108"/>
      <c r="P5" s="108"/>
      <c r="Q5" s="108"/>
      <c r="R5" s="108"/>
      <c r="S5" s="108"/>
      <c r="T5" s="108"/>
    </row>
    <row r="6" spans="1:20" x14ac:dyDescent="0.3">
      <c r="A6" s="31">
        <v>2017</v>
      </c>
      <c r="B6" s="95">
        <v>1935097</v>
      </c>
      <c r="C6" s="102">
        <f t="shared" si="1"/>
        <v>-0.41109884539277175</v>
      </c>
      <c r="D6" s="95">
        <v>-5124</v>
      </c>
      <c r="E6" s="95">
        <v>-5716</v>
      </c>
      <c r="F6" s="1">
        <f t="shared" si="0"/>
        <v>0</v>
      </c>
      <c r="K6" s="107"/>
      <c r="L6" s="108"/>
      <c r="M6" s="108"/>
      <c r="N6" s="108"/>
      <c r="O6" s="108"/>
      <c r="P6" s="108"/>
      <c r="Q6" s="108"/>
      <c r="R6" s="108"/>
      <c r="S6" s="108"/>
      <c r="T6" s="108"/>
    </row>
    <row r="7" spans="1:20" x14ac:dyDescent="0.3">
      <c r="A7" s="31">
        <v>2016</v>
      </c>
      <c r="B7" s="95">
        <v>1943085</v>
      </c>
      <c r="C7" s="102">
        <f t="shared" si="1"/>
        <v>-0.44309339443458384</v>
      </c>
      <c r="D7" s="95">
        <v>-3231</v>
      </c>
      <c r="E7" s="95">
        <v>-4757</v>
      </c>
      <c r="F7" s="1">
        <f t="shared" si="0"/>
        <v>0</v>
      </c>
    </row>
    <row r="8" spans="1:20" x14ac:dyDescent="0.3">
      <c r="A8" s="103">
        <v>2015</v>
      </c>
      <c r="B8" s="104">
        <v>1951733</v>
      </c>
      <c r="C8" s="104"/>
      <c r="D8" s="104">
        <v>-3935</v>
      </c>
      <c r="E8" s="104">
        <v>-4713</v>
      </c>
      <c r="F8" s="1">
        <f t="shared" si="0"/>
        <v>0</v>
      </c>
    </row>
    <row r="9" spans="1:20" x14ac:dyDescent="0.3">
      <c r="A9" t="s">
        <v>365</v>
      </c>
    </row>
  </sheetData>
  <sortState ref="A2:B6">
    <sortCondition descending="1" ref="A2:A6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workbookViewId="0">
      <selection activeCell="H1" sqref="H1:H21"/>
    </sheetView>
  </sheetViews>
  <sheetFormatPr defaultRowHeight="14.4" x14ac:dyDescent="0.3"/>
  <cols>
    <col min="1" max="1" width="55.6640625" bestFit="1" customWidth="1"/>
    <col min="2" max="2" width="15.33203125" bestFit="1" customWidth="1"/>
    <col min="3" max="6" width="14.33203125" bestFit="1" customWidth="1"/>
    <col min="7" max="7" width="8.44140625" customWidth="1"/>
    <col min="8" max="8" width="8.44140625" bestFit="1" customWidth="1"/>
    <col min="9" max="9" width="13.88671875" customWidth="1"/>
    <col min="10" max="10" width="7" bestFit="1" customWidth="1"/>
  </cols>
  <sheetData>
    <row r="1" spans="1:10" ht="28.8" x14ac:dyDescent="0.3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54" t="s">
        <v>295</v>
      </c>
      <c r="H1" s="42" t="s">
        <v>232</v>
      </c>
      <c r="I1" s="54" t="s">
        <v>371</v>
      </c>
      <c r="J1" s="42" t="s">
        <v>267</v>
      </c>
    </row>
    <row r="2" spans="1:10" x14ac:dyDescent="0.3">
      <c r="A2" s="55" t="s">
        <v>19</v>
      </c>
      <c r="B2" s="56">
        <f>Entrate_Uscite!B3</f>
        <v>2810444855.8699999</v>
      </c>
      <c r="C2" s="56">
        <f>Entrate_Uscite!E3</f>
        <v>2827822407.5999999</v>
      </c>
      <c r="D2" s="56">
        <f>Entrate_Uscite!H3</f>
        <v>2815198598.5</v>
      </c>
      <c r="E2" s="56">
        <f>Entrate_Uscite!K3</f>
        <v>2864688736.7199998</v>
      </c>
      <c r="F2" s="56">
        <f>Entrate_Uscite!N3</f>
        <v>2889307097.79</v>
      </c>
      <c r="G2" s="56">
        <f>F2/F$21*100</f>
        <v>76.49632834175469</v>
      </c>
      <c r="H2" s="57">
        <f t="shared" ref="H2:H21" si="0">IF(E2&gt;0,F2/E2*100-100,"-")</f>
        <v>0.85937298368365589</v>
      </c>
      <c r="I2" s="56">
        <f>Entrate_Uscite!O3</f>
        <v>2362717375.8099999</v>
      </c>
      <c r="J2" s="58">
        <f>IF(F2&gt;0,I2/F2*100,"-")</f>
        <v>81.774532642003237</v>
      </c>
    </row>
    <row r="3" spans="1:10" x14ac:dyDescent="0.3">
      <c r="A3" s="55" t="s">
        <v>20</v>
      </c>
      <c r="B3" s="56">
        <f>Entrate_Uscite!B4</f>
        <v>386227740.51999998</v>
      </c>
      <c r="C3" s="56">
        <f>Entrate_Uscite!E4</f>
        <v>392152797.66000003</v>
      </c>
      <c r="D3" s="56">
        <f>Entrate_Uscite!H4</f>
        <v>436716650.72000003</v>
      </c>
      <c r="E3" s="56">
        <f>Entrate_Uscite!K4</f>
        <v>457451614.80000001</v>
      </c>
      <c r="F3" s="56">
        <f>Entrate_Uscite!N4</f>
        <v>552943794.12</v>
      </c>
      <c r="G3" s="56">
        <f t="shared" ref="G3:G21" si="1">F3/F$21*100</f>
        <v>14.639554951390437</v>
      </c>
      <c r="H3" s="57">
        <f t="shared" si="0"/>
        <v>20.874815222097226</v>
      </c>
      <c r="I3" s="56">
        <f>Entrate_Uscite!O4</f>
        <v>434211987.61000001</v>
      </c>
      <c r="J3" s="58">
        <f t="shared" ref="J3:J21" si="2">IF(F3&gt;0,I3/F3*100,"-")</f>
        <v>78.527328134867759</v>
      </c>
    </row>
    <row r="4" spans="1:10" x14ac:dyDescent="0.3">
      <c r="A4" s="55" t="s">
        <v>21</v>
      </c>
      <c r="B4" s="56">
        <f>Entrate_Uscite!B5</f>
        <v>41046393.539999999</v>
      </c>
      <c r="C4" s="56">
        <f>Entrate_Uscite!E5</f>
        <v>29755793.109999999</v>
      </c>
      <c r="D4" s="56">
        <f>Entrate_Uscite!H5</f>
        <v>36779667.579999998</v>
      </c>
      <c r="E4" s="56">
        <f>Entrate_Uscite!K5</f>
        <v>42781670.640000001</v>
      </c>
      <c r="F4" s="56">
        <f>Entrate_Uscite!N5</f>
        <v>49952652.329999998</v>
      </c>
      <c r="G4" s="56">
        <f t="shared" si="1"/>
        <v>1.3225297155501359</v>
      </c>
      <c r="H4" s="57">
        <f t="shared" si="0"/>
        <v>16.761808463120829</v>
      </c>
      <c r="I4" s="56">
        <f>Entrate_Uscite!O5</f>
        <v>42820622.899999999</v>
      </c>
      <c r="J4" s="58">
        <f t="shared" si="2"/>
        <v>85.722420937963435</v>
      </c>
    </row>
    <row r="5" spans="1:10" x14ac:dyDescent="0.3">
      <c r="A5" s="4" t="s">
        <v>30</v>
      </c>
      <c r="B5" s="43">
        <f>SUM(B2:B4)</f>
        <v>3237718989.9299998</v>
      </c>
      <c r="C5" s="43">
        <f>SUM(C2:C4)</f>
        <v>3249730998.3699999</v>
      </c>
      <c r="D5" s="43">
        <f>SUM(D2:D4)</f>
        <v>3288694916.8000002</v>
      </c>
      <c r="E5" s="43">
        <f>SUM(E2:E4)</f>
        <v>3364922022.1599998</v>
      </c>
      <c r="F5" s="43">
        <f>SUM(F2:F4)</f>
        <v>3492203544.2399998</v>
      </c>
      <c r="G5" s="43">
        <f t="shared" si="1"/>
        <v>92.45841300869526</v>
      </c>
      <c r="H5" s="44">
        <f t="shared" si="0"/>
        <v>3.7825994552556068</v>
      </c>
      <c r="I5" s="43">
        <f>SUM(I2:I4)</f>
        <v>2839749986.3200002</v>
      </c>
      <c r="J5" s="45">
        <f>IF(F5&gt;0,I5/F5*100,"-")</f>
        <v>81.316851963106529</v>
      </c>
    </row>
    <row r="6" spans="1:10" x14ac:dyDescent="0.3">
      <c r="A6" s="55" t="s">
        <v>22</v>
      </c>
      <c r="B6" s="56">
        <f>Entrate_Uscite!B6</f>
        <v>0</v>
      </c>
      <c r="C6" s="56">
        <f>Entrate_Uscite!E6</f>
        <v>0</v>
      </c>
      <c r="D6" s="56">
        <f>Entrate_Uscite!H6</f>
        <v>0</v>
      </c>
      <c r="E6" s="56">
        <f>Entrate_Uscite!K6</f>
        <v>0</v>
      </c>
      <c r="F6" s="56">
        <f>Entrate_Uscite!N6</f>
        <v>0</v>
      </c>
      <c r="G6" s="56">
        <f t="shared" si="1"/>
        <v>0</v>
      </c>
      <c r="H6" s="57" t="str">
        <f t="shared" si="0"/>
        <v>-</v>
      </c>
      <c r="I6" s="56">
        <f>Entrate_Uscite!O6</f>
        <v>0</v>
      </c>
      <c r="J6" s="58" t="str">
        <f t="shared" si="2"/>
        <v>-</v>
      </c>
    </row>
    <row r="7" spans="1:10" x14ac:dyDescent="0.3">
      <c r="A7" s="55" t="s">
        <v>23</v>
      </c>
      <c r="B7" s="56">
        <f>Entrate_Uscite!B7</f>
        <v>71193315.579999998</v>
      </c>
      <c r="C7" s="56">
        <f>Entrate_Uscite!E7</f>
        <v>173604878.52000001</v>
      </c>
      <c r="D7" s="56">
        <f>Entrate_Uscite!H7</f>
        <v>309719239.19</v>
      </c>
      <c r="E7" s="56">
        <f>Entrate_Uscite!K7</f>
        <v>328259262.92000002</v>
      </c>
      <c r="F7" s="56">
        <f>Entrate_Uscite!N7</f>
        <v>244077677.38</v>
      </c>
      <c r="G7" s="56">
        <f t="shared" si="1"/>
        <v>6.4621189502613392</v>
      </c>
      <c r="H7" s="57">
        <f t="shared" si="0"/>
        <v>-25.64484693932792</v>
      </c>
      <c r="I7" s="56">
        <f>Entrate_Uscite!O7</f>
        <v>59661584.140000001</v>
      </c>
      <c r="J7" s="58">
        <f t="shared" si="2"/>
        <v>24.443687263999152</v>
      </c>
    </row>
    <row r="8" spans="1:10" x14ac:dyDescent="0.3">
      <c r="A8" s="55" t="s">
        <v>24</v>
      </c>
      <c r="B8" s="56">
        <f>Entrate_Uscite!B8</f>
        <v>8671757.3800000008</v>
      </c>
      <c r="C8" s="56">
        <f>Entrate_Uscite!E8</f>
        <v>7249554.21</v>
      </c>
      <c r="D8" s="56">
        <f>Entrate_Uscite!H8</f>
        <v>27153.24</v>
      </c>
      <c r="E8" s="56">
        <f>Entrate_Uscite!K8</f>
        <v>0</v>
      </c>
      <c r="F8" s="56">
        <f>Entrate_Uscite!N8</f>
        <v>0</v>
      </c>
      <c r="G8" s="56">
        <f t="shared" si="1"/>
        <v>0</v>
      </c>
      <c r="H8" s="57" t="str">
        <f t="shared" si="0"/>
        <v>-</v>
      </c>
      <c r="I8" s="56">
        <f>Entrate_Uscite!O8</f>
        <v>0</v>
      </c>
      <c r="J8" s="58" t="str">
        <f t="shared" si="2"/>
        <v>-</v>
      </c>
    </row>
    <row r="9" spans="1:10" x14ac:dyDescent="0.3">
      <c r="A9" s="55" t="s">
        <v>25</v>
      </c>
      <c r="B9" s="56">
        <f>Entrate_Uscite!B9</f>
        <v>482165.84</v>
      </c>
      <c r="C9" s="56">
        <f>Entrate_Uscite!E9</f>
        <v>20925.560000000001</v>
      </c>
      <c r="D9" s="56">
        <f>Entrate_Uscite!H9</f>
        <v>15515.62</v>
      </c>
      <c r="E9" s="56">
        <f>Entrate_Uscite!K9</f>
        <v>22908.400000000001</v>
      </c>
      <c r="F9" s="56">
        <f>Entrate_Uscite!N9</f>
        <v>69091.460000000006</v>
      </c>
      <c r="G9" s="56">
        <f t="shared" si="1"/>
        <v>1.8292423861118248E-3</v>
      </c>
      <c r="H9" s="57">
        <f t="shared" si="0"/>
        <v>201.59880218609766</v>
      </c>
      <c r="I9" s="56">
        <f>Entrate_Uscite!O9</f>
        <v>69091.460000000006</v>
      </c>
      <c r="J9" s="58">
        <f t="shared" si="2"/>
        <v>100</v>
      </c>
    </row>
    <row r="10" spans="1:10" x14ac:dyDescent="0.3">
      <c r="A10" s="55" t="s">
        <v>26</v>
      </c>
      <c r="B10" s="56">
        <f>Entrate_Uscite!B10</f>
        <v>5594366.6399999997</v>
      </c>
      <c r="C10" s="56">
        <f>Entrate_Uscite!E10</f>
        <v>2885468.7</v>
      </c>
      <c r="D10" s="56">
        <f>Entrate_Uscite!H10</f>
        <v>4371441.3099999996</v>
      </c>
      <c r="E10" s="56">
        <f>Entrate_Uscite!K10</f>
        <v>6577947.7199999997</v>
      </c>
      <c r="F10" s="56">
        <f>Entrate_Uscite!N10</f>
        <v>11706159.58</v>
      </c>
      <c r="G10" s="56">
        <f t="shared" si="1"/>
        <v>0.30992836571010363</v>
      </c>
      <c r="H10" s="57">
        <f t="shared" si="0"/>
        <v>77.960666127033306</v>
      </c>
      <c r="I10" s="56">
        <f>Entrate_Uscite!O10</f>
        <v>11535906.6</v>
      </c>
      <c r="J10" s="58">
        <f t="shared" si="2"/>
        <v>98.54561200164332</v>
      </c>
    </row>
    <row r="11" spans="1:10" x14ac:dyDescent="0.3">
      <c r="A11" s="4" t="s">
        <v>31</v>
      </c>
      <c r="B11" s="46">
        <f>SUM(B6:B10)</f>
        <v>85941605.439999998</v>
      </c>
      <c r="C11" s="46">
        <f>SUM(C6:C10)</f>
        <v>183760826.99000001</v>
      </c>
      <c r="D11" s="46">
        <f>SUM(D6:D10)</f>
        <v>314133349.36000001</v>
      </c>
      <c r="E11" s="46">
        <f>SUM(E6:E10)</f>
        <v>334860119.04000002</v>
      </c>
      <c r="F11" s="46">
        <f>SUM(F6:F10)</f>
        <v>255852928.42000002</v>
      </c>
      <c r="G11" s="46">
        <f t="shared" si="1"/>
        <v>6.7738765583575553</v>
      </c>
      <c r="H11" s="44">
        <f t="shared" si="0"/>
        <v>-23.594087837782311</v>
      </c>
      <c r="I11" s="46">
        <f>SUM(I6:I10)</f>
        <v>71266582.200000003</v>
      </c>
      <c r="J11" s="45">
        <f>IF(F11&gt;0,I11/F11*100,"-")</f>
        <v>27.854511042770262</v>
      </c>
    </row>
    <row r="12" spans="1:10" x14ac:dyDescent="0.3">
      <c r="A12" s="55" t="s">
        <v>27</v>
      </c>
      <c r="B12" s="56">
        <f>Entrate_Uscite!B11</f>
        <v>0</v>
      </c>
      <c r="C12" s="56">
        <f>Entrate_Uscite!E11</f>
        <v>0</v>
      </c>
      <c r="D12" s="56">
        <f>Entrate_Uscite!H11</f>
        <v>10580</v>
      </c>
      <c r="E12" s="56">
        <f>Entrate_Uscite!K11</f>
        <v>58835</v>
      </c>
      <c r="F12" s="56">
        <f>Entrate_Uscite!N11</f>
        <v>0</v>
      </c>
      <c r="G12" s="56">
        <f t="shared" si="1"/>
        <v>0</v>
      </c>
      <c r="H12" s="57">
        <f t="shared" si="0"/>
        <v>-100</v>
      </c>
      <c r="I12" s="56">
        <f>Entrate_Uscite!O11</f>
        <v>0</v>
      </c>
      <c r="J12" s="58" t="str">
        <f t="shared" si="2"/>
        <v>-</v>
      </c>
    </row>
    <row r="13" spans="1:10" x14ac:dyDescent="0.3">
      <c r="A13" s="55" t="s">
        <v>28</v>
      </c>
      <c r="B13" s="56">
        <f>Entrate_Uscite!B12</f>
        <v>0</v>
      </c>
      <c r="C13" s="56">
        <f>Entrate_Uscite!E12</f>
        <v>0</v>
      </c>
      <c r="D13" s="56">
        <f>Entrate_Uscite!H12</f>
        <v>0</v>
      </c>
      <c r="E13" s="56">
        <f>Entrate_Uscite!K12</f>
        <v>10000</v>
      </c>
      <c r="F13" s="56">
        <f>Entrate_Uscite!N12</f>
        <v>23996832.280000001</v>
      </c>
      <c r="G13" s="56">
        <f t="shared" si="1"/>
        <v>0.63533210528468298</v>
      </c>
      <c r="H13" s="57">
        <f t="shared" si="0"/>
        <v>239868.32280000002</v>
      </c>
      <c r="I13" s="56">
        <f>Entrate_Uscite!O12</f>
        <v>2782399.65</v>
      </c>
      <c r="J13" s="58">
        <f t="shared" si="2"/>
        <v>11.59486226154513</v>
      </c>
    </row>
    <row r="14" spans="1:10" x14ac:dyDescent="0.3">
      <c r="A14" s="55" t="s">
        <v>29</v>
      </c>
      <c r="B14" s="56">
        <f>Entrate_Uscite!B13</f>
        <v>0</v>
      </c>
      <c r="C14" s="56">
        <f>Entrate_Uscite!E13</f>
        <v>0</v>
      </c>
      <c r="D14" s="56">
        <f>Entrate_Uscite!H13</f>
        <v>0</v>
      </c>
      <c r="E14" s="56">
        <f>Entrate_Uscite!K13</f>
        <v>0</v>
      </c>
      <c r="F14" s="56">
        <f>Entrate_Uscite!N13</f>
        <v>5000000</v>
      </c>
      <c r="G14" s="56">
        <f t="shared" si="1"/>
        <v>0.13237832766247989</v>
      </c>
      <c r="H14" s="57" t="str">
        <f t="shared" si="0"/>
        <v>-</v>
      </c>
      <c r="I14" s="56">
        <f>Entrate_Uscite!O13</f>
        <v>0</v>
      </c>
      <c r="J14" s="58">
        <f t="shared" si="2"/>
        <v>0</v>
      </c>
    </row>
    <row r="15" spans="1:10" x14ac:dyDescent="0.3">
      <c r="A15" s="4" t="s">
        <v>32</v>
      </c>
      <c r="B15" s="43">
        <f>SUM(B12:B14)</f>
        <v>0</v>
      </c>
      <c r="C15" s="43">
        <f>SUM(C12:C14)</f>
        <v>0</v>
      </c>
      <c r="D15" s="43">
        <f>SUM(D12:D14)</f>
        <v>10580</v>
      </c>
      <c r="E15" s="43">
        <f>SUM(E12:E14)</f>
        <v>68835</v>
      </c>
      <c r="F15" s="43">
        <f>SUM(F12:F14)</f>
        <v>28996832.280000001</v>
      </c>
      <c r="G15" s="43">
        <f t="shared" si="1"/>
        <v>0.7677104329471629</v>
      </c>
      <c r="H15" s="44">
        <f t="shared" si="0"/>
        <v>42025.128611898021</v>
      </c>
      <c r="I15" s="43">
        <f>SUM(I12:I14)</f>
        <v>2782399.65</v>
      </c>
      <c r="J15" s="45">
        <f t="shared" si="2"/>
        <v>9.5955296879759722</v>
      </c>
    </row>
    <row r="16" spans="1:10" x14ac:dyDescent="0.3">
      <c r="A16" s="47" t="s">
        <v>343</v>
      </c>
      <c r="B16" s="48">
        <f>B5+B11+B15</f>
        <v>3323660595.3699999</v>
      </c>
      <c r="C16" s="48">
        <f t="shared" ref="C16:F16" si="3">C5+C11+C15</f>
        <v>3433491825.3599997</v>
      </c>
      <c r="D16" s="48">
        <f t="shared" si="3"/>
        <v>3602838846.1600003</v>
      </c>
      <c r="E16" s="48">
        <f t="shared" ref="E16" si="4">E5+E11+E15</f>
        <v>3699850976.1999998</v>
      </c>
      <c r="F16" s="48">
        <f t="shared" si="3"/>
        <v>3777053304.9400001</v>
      </c>
      <c r="G16" s="48">
        <f t="shared" si="1"/>
        <v>99.999999999999986</v>
      </c>
      <c r="H16" s="49">
        <f t="shared" si="0"/>
        <v>2.0866334681212635</v>
      </c>
      <c r="I16" s="48">
        <f t="shared" ref="I16" si="5">I5+I11+I15</f>
        <v>2913798968.1700001</v>
      </c>
      <c r="J16" s="50">
        <f t="shared" si="2"/>
        <v>77.144766910200829</v>
      </c>
    </row>
    <row r="17" spans="1:10" x14ac:dyDescent="0.3">
      <c r="A17" s="4" t="s">
        <v>33</v>
      </c>
      <c r="B17" s="43">
        <f>Entrate_Uscite!B17</f>
        <v>0</v>
      </c>
      <c r="C17" s="43">
        <f>Entrate_Uscite!E17</f>
        <v>0</v>
      </c>
      <c r="D17" s="43">
        <f>Entrate_Uscite!H17</f>
        <v>0</v>
      </c>
      <c r="E17" s="43">
        <f>Entrate_Uscite!K17</f>
        <v>0</v>
      </c>
      <c r="F17" s="43">
        <f>Entrate_Uscite!N17</f>
        <v>0</v>
      </c>
      <c r="G17" s="43">
        <f t="shared" si="1"/>
        <v>0</v>
      </c>
      <c r="H17" s="44" t="str">
        <f t="shared" si="0"/>
        <v>-</v>
      </c>
      <c r="I17" s="43">
        <f>Entrate_Uscite!O17</f>
        <v>0</v>
      </c>
      <c r="J17" s="45" t="str">
        <f t="shared" si="2"/>
        <v>-</v>
      </c>
    </row>
    <row r="18" spans="1:10" x14ac:dyDescent="0.3">
      <c r="A18" s="4" t="s">
        <v>34</v>
      </c>
      <c r="B18" s="43">
        <f>Entrate_Uscite!B18</f>
        <v>0</v>
      </c>
      <c r="C18" s="43">
        <f>Entrate_Uscite!E18</f>
        <v>0</v>
      </c>
      <c r="D18" s="43">
        <f>Entrate_Uscite!H18</f>
        <v>0</v>
      </c>
      <c r="E18" s="43">
        <f>Entrate_Uscite!K18</f>
        <v>0</v>
      </c>
      <c r="F18" s="43">
        <f>Entrate_Uscite!N18</f>
        <v>0</v>
      </c>
      <c r="G18" s="43">
        <f t="shared" si="1"/>
        <v>0</v>
      </c>
      <c r="H18" s="44" t="str">
        <f t="shared" si="0"/>
        <v>-</v>
      </c>
      <c r="I18" s="43">
        <f>Entrate_Uscite!O18</f>
        <v>0</v>
      </c>
      <c r="J18" s="45" t="str">
        <f t="shared" si="2"/>
        <v>-</v>
      </c>
    </row>
    <row r="19" spans="1:10" x14ac:dyDescent="0.3">
      <c r="A19" s="4" t="s">
        <v>35</v>
      </c>
      <c r="B19" s="43">
        <f>Entrate_Uscite!B19</f>
        <v>583562769.80999994</v>
      </c>
      <c r="C19" s="43">
        <f>Entrate_Uscite!E19</f>
        <v>566813769.86000001</v>
      </c>
      <c r="D19" s="43">
        <f>Entrate_Uscite!H19</f>
        <v>359245861.29000002</v>
      </c>
      <c r="E19" s="43">
        <f>Entrate_Uscite!K19</f>
        <v>369160984.75999999</v>
      </c>
      <c r="F19" s="43">
        <f>Entrate_Uscite!N19</f>
        <v>579677521.65999997</v>
      </c>
      <c r="G19" s="43"/>
      <c r="H19" s="44">
        <f t="shared" si="0"/>
        <v>57.025673240324039</v>
      </c>
      <c r="I19" s="43">
        <f>Entrate_Uscite!O19</f>
        <v>579479756.04999995</v>
      </c>
      <c r="J19" s="45">
        <f t="shared" si="2"/>
        <v>99.965883512364996</v>
      </c>
    </row>
    <row r="20" spans="1:10" x14ac:dyDescent="0.3">
      <c r="A20" s="47" t="s">
        <v>36</v>
      </c>
      <c r="B20" s="48">
        <f>B5+B11+B15+B17+B18+B19</f>
        <v>3907223365.1799998</v>
      </c>
      <c r="C20" s="48">
        <f>C5+C11+C15+C17+C18+C19</f>
        <v>4000305595.2199998</v>
      </c>
      <c r="D20" s="48">
        <f>D5+D11+D15+D17+D18+D19</f>
        <v>3962084707.4500003</v>
      </c>
      <c r="E20" s="48">
        <f>E5+E11+E15+E17+E18+E19</f>
        <v>4069011960.96</v>
      </c>
      <c r="F20" s="48">
        <f>F5+F11+F15+F17+F18+F19</f>
        <v>4356730826.6000004</v>
      </c>
      <c r="G20" s="48"/>
      <c r="H20" s="49">
        <f t="shared" si="0"/>
        <v>7.0709761583526785</v>
      </c>
      <c r="I20" s="48">
        <f>I5+I11+I15+I17+I18+I19</f>
        <v>3493278724.2200003</v>
      </c>
      <c r="J20" s="50">
        <f t="shared" si="2"/>
        <v>80.181192349359819</v>
      </c>
    </row>
    <row r="21" spans="1:10" x14ac:dyDescent="0.3">
      <c r="A21" s="38" t="s">
        <v>37</v>
      </c>
      <c r="B21" s="51">
        <f>B20-B19</f>
        <v>3323660595.3699999</v>
      </c>
      <c r="C21" s="51">
        <f>C20-C19</f>
        <v>3433491825.3599997</v>
      </c>
      <c r="D21" s="51">
        <f>D20-D19</f>
        <v>3602838846.1600003</v>
      </c>
      <c r="E21" s="51">
        <f>E20-E19</f>
        <v>3699850976.1999998</v>
      </c>
      <c r="F21" s="51">
        <f>F20-F19</f>
        <v>3777053304.9400005</v>
      </c>
      <c r="G21" s="51">
        <f t="shared" si="1"/>
        <v>100</v>
      </c>
      <c r="H21" s="52">
        <f t="shared" si="0"/>
        <v>2.0866334681212777</v>
      </c>
      <c r="I21" s="51">
        <f>I20-I19</f>
        <v>2913798968.1700001</v>
      </c>
      <c r="J21" s="53">
        <f t="shared" si="2"/>
        <v>77.144766910200829</v>
      </c>
    </row>
    <row r="22" spans="1:10" x14ac:dyDescent="0.3">
      <c r="I22" s="6"/>
    </row>
    <row r="23" spans="1:10" x14ac:dyDescent="0.3">
      <c r="I23" s="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showGridLines="0" workbookViewId="0">
      <selection activeCell="H1" sqref="H1:H1048576"/>
    </sheetView>
  </sheetViews>
  <sheetFormatPr defaultRowHeight="14.4" x14ac:dyDescent="0.3"/>
  <cols>
    <col min="1" max="1" width="50.6640625" bestFit="1" customWidth="1"/>
    <col min="2" max="2" width="15.33203125" bestFit="1" customWidth="1"/>
    <col min="3" max="6" width="14.33203125" bestFit="1" customWidth="1"/>
    <col min="7" max="7" width="8.5546875" customWidth="1"/>
    <col min="8" max="8" width="8.109375" customWidth="1"/>
    <col min="9" max="9" width="14.33203125" bestFit="1" customWidth="1"/>
    <col min="10" max="10" width="7" bestFit="1" customWidth="1"/>
  </cols>
  <sheetData>
    <row r="1" spans="1:10" ht="28.8" x14ac:dyDescent="0.3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54" t="s">
        <v>295</v>
      </c>
      <c r="H1" s="42" t="s">
        <v>232</v>
      </c>
      <c r="I1" s="54" t="s">
        <v>372</v>
      </c>
      <c r="J1" s="42" t="s">
        <v>334</v>
      </c>
    </row>
    <row r="2" spans="1:10" x14ac:dyDescent="0.3">
      <c r="A2" s="59" t="s">
        <v>268</v>
      </c>
      <c r="B2" s="56">
        <f>Entrate_Uscite!B23</f>
        <v>67122077.760000005</v>
      </c>
      <c r="C2" s="56">
        <f>Entrate_Uscite!E23</f>
        <v>73404312.030000001</v>
      </c>
      <c r="D2" s="56">
        <f>Entrate_Uscite!H23</f>
        <v>74197174.920000002</v>
      </c>
      <c r="E2" s="56">
        <f>Entrate_Uscite!K23</f>
        <v>78266600.739999995</v>
      </c>
      <c r="F2" s="56">
        <f>Entrate_Uscite!N23</f>
        <v>67120077.769999996</v>
      </c>
      <c r="G2" s="56">
        <f>F2/F$31*100</f>
        <v>1.8340409839636005</v>
      </c>
      <c r="H2" s="57">
        <f>IF(E2&gt;0,F2/E2*100-100,"-")</f>
        <v>-14.241736404304191</v>
      </c>
      <c r="I2" s="56">
        <f>Entrate_Uscite!O23</f>
        <v>63575609.490000002</v>
      </c>
      <c r="J2" s="58">
        <f>IF(F2&gt;0,I2/F2*100,"-")</f>
        <v>94.719213091281262</v>
      </c>
    </row>
    <row r="3" spans="1:10" x14ac:dyDescent="0.3">
      <c r="A3" s="59" t="s">
        <v>269</v>
      </c>
      <c r="B3" s="56">
        <f>Entrate_Uscite!B24</f>
        <v>4008980.78</v>
      </c>
      <c r="C3" s="56">
        <f>Entrate_Uscite!E24</f>
        <v>5010206.33</v>
      </c>
      <c r="D3" s="56">
        <f>Entrate_Uscite!H24</f>
        <v>4800957.8499999996</v>
      </c>
      <c r="E3" s="56">
        <f>Entrate_Uscite!K24</f>
        <v>5165799.9800000004</v>
      </c>
      <c r="F3" s="56">
        <f>Entrate_Uscite!N24</f>
        <v>4615544.78</v>
      </c>
      <c r="G3" s="56">
        <f t="shared" ref="G3:G31" si="0">F3/F$31*100</f>
        <v>0.12611871992828386</v>
      </c>
      <c r="H3" s="57">
        <f t="shared" ref="H3:H31" si="1">IF(E3&gt;0,F3/E3*100-100,"-")</f>
        <v>-10.651887454612591</v>
      </c>
      <c r="I3" s="56">
        <f>Entrate_Uscite!O24</f>
        <v>4375148.58</v>
      </c>
      <c r="J3" s="58">
        <f>IF(F3&gt;0,I3/F3*100,"-")</f>
        <v>94.791596410424162</v>
      </c>
    </row>
    <row r="4" spans="1:10" x14ac:dyDescent="0.3">
      <c r="A4" s="59" t="s">
        <v>270</v>
      </c>
      <c r="B4" s="56">
        <f>Entrate_Uscite!B25</f>
        <v>32135511.09</v>
      </c>
      <c r="C4" s="56">
        <f>Entrate_Uscite!E25</f>
        <v>114739847.95</v>
      </c>
      <c r="D4" s="56">
        <f>Entrate_Uscite!H25</f>
        <v>148053123.37</v>
      </c>
      <c r="E4" s="56">
        <f>Entrate_Uscite!K25</f>
        <v>189171735.09999999</v>
      </c>
      <c r="F4" s="56">
        <f>Entrate_Uscite!N25</f>
        <v>210185014.13999999</v>
      </c>
      <c r="G4" s="56">
        <f t="shared" si="0"/>
        <v>5.7432580973561773</v>
      </c>
      <c r="H4" s="57">
        <f t="shared" si="1"/>
        <v>11.108043719582071</v>
      </c>
      <c r="I4" s="56">
        <f>Entrate_Uscite!O25</f>
        <v>136346056.09</v>
      </c>
      <c r="J4" s="58">
        <f t="shared" ref="J4:J9" si="2">IF(F4&gt;0,I4/F4*100,"-")</f>
        <v>64.869542030804666</v>
      </c>
    </row>
    <row r="5" spans="1:10" x14ac:dyDescent="0.3">
      <c r="A5" s="59" t="s">
        <v>271</v>
      </c>
      <c r="B5" s="56">
        <f>Entrate_Uscite!B26</f>
        <v>2955417365.3800001</v>
      </c>
      <c r="C5" s="56">
        <f>Entrate_Uscite!E26</f>
        <v>2761594320.1700001</v>
      </c>
      <c r="D5" s="56">
        <f>Entrate_Uscite!H26</f>
        <v>2867323536.1900001</v>
      </c>
      <c r="E5" s="56">
        <f>Entrate_Uscite!K26</f>
        <v>2812958750.6900001</v>
      </c>
      <c r="F5" s="56">
        <f>Entrate_Uscite!N26</f>
        <v>2936005841.5999999</v>
      </c>
      <c r="G5" s="56">
        <f t="shared" si="0"/>
        <v>80.225697310763749</v>
      </c>
      <c r="H5" s="57">
        <f t="shared" si="1"/>
        <v>4.3742941797428472</v>
      </c>
      <c r="I5" s="56">
        <f>Entrate_Uscite!O26</f>
        <v>2440812936.9099998</v>
      </c>
      <c r="J5" s="58">
        <f t="shared" si="2"/>
        <v>83.133790210031037</v>
      </c>
    </row>
    <row r="6" spans="1:10" x14ac:dyDescent="0.3">
      <c r="A6" s="59" t="s">
        <v>272</v>
      </c>
      <c r="B6" s="56">
        <f>Entrate_Uscite!B29</f>
        <v>62068349.439999998</v>
      </c>
      <c r="C6" s="56">
        <f>Entrate_Uscite!E29</f>
        <v>59274931.520000003</v>
      </c>
      <c r="D6" s="56">
        <f>Entrate_Uscite!H29</f>
        <v>60349467.469999999</v>
      </c>
      <c r="E6" s="56">
        <f>Entrate_Uscite!K29</f>
        <v>58379166.609999999</v>
      </c>
      <c r="F6" s="56">
        <f>Entrate_Uscite!N29</f>
        <v>56678484.859999999</v>
      </c>
      <c r="G6" s="56">
        <f t="shared" si="0"/>
        <v>1.5487268131364151</v>
      </c>
      <c r="H6" s="57">
        <f t="shared" si="1"/>
        <v>-2.913165515639065</v>
      </c>
      <c r="I6" s="56">
        <f>Entrate_Uscite!O29</f>
        <v>56668287.369999997</v>
      </c>
      <c r="J6" s="58">
        <f t="shared" si="2"/>
        <v>99.982008181719763</v>
      </c>
    </row>
    <row r="7" spans="1:10" x14ac:dyDescent="0.3">
      <c r="A7" s="59" t="s">
        <v>273</v>
      </c>
      <c r="B7" s="56">
        <f>Entrate_Uscite!B30</f>
        <v>0</v>
      </c>
      <c r="C7" s="56">
        <f>Entrate_Uscite!E30</f>
        <v>0</v>
      </c>
      <c r="D7" s="56">
        <f>Entrate_Uscite!H30</f>
        <v>0</v>
      </c>
      <c r="E7" s="56">
        <f>Entrate_Uscite!K30</f>
        <v>0</v>
      </c>
      <c r="F7" s="56">
        <f>Entrate_Uscite!N30</f>
        <v>0</v>
      </c>
      <c r="G7" s="56">
        <f t="shared" si="0"/>
        <v>0</v>
      </c>
      <c r="H7" s="57" t="str">
        <f t="shared" si="1"/>
        <v>-</v>
      </c>
      <c r="I7" s="56">
        <f>Entrate_Uscite!O30</f>
        <v>0</v>
      </c>
      <c r="J7" s="58" t="str">
        <f t="shared" si="2"/>
        <v>-</v>
      </c>
    </row>
    <row r="8" spans="1:10" x14ac:dyDescent="0.3">
      <c r="A8" s="59" t="s">
        <v>274</v>
      </c>
      <c r="B8" s="56">
        <f>Entrate_Uscite!B31</f>
        <v>645300.81000000006</v>
      </c>
      <c r="C8" s="56">
        <f>Entrate_Uscite!E31</f>
        <v>2344236.14</v>
      </c>
      <c r="D8" s="56">
        <f>Entrate_Uscite!H31</f>
        <v>2996108.98</v>
      </c>
      <c r="E8" s="56">
        <f>Entrate_Uscite!K31</f>
        <v>2403173.0499999998</v>
      </c>
      <c r="F8" s="56">
        <f>Entrate_Uscite!N31</f>
        <v>3745230.12</v>
      </c>
      <c r="G8" s="56">
        <f t="shared" si="0"/>
        <v>0.10233756817136827</v>
      </c>
      <c r="H8" s="57">
        <f t="shared" si="1"/>
        <v>55.845211396657447</v>
      </c>
      <c r="I8" s="56">
        <f>Entrate_Uscite!O31</f>
        <v>468768.1</v>
      </c>
      <c r="J8" s="58">
        <f t="shared" si="2"/>
        <v>12.516403130924299</v>
      </c>
    </row>
    <row r="9" spans="1:10" x14ac:dyDescent="0.3">
      <c r="A9" s="59" t="s">
        <v>275</v>
      </c>
      <c r="B9" s="56">
        <f>Entrate_Uscite!B32</f>
        <v>28539557.190000001</v>
      </c>
      <c r="C9" s="56">
        <f>Entrate_Uscite!E32</f>
        <v>10646877</v>
      </c>
      <c r="D9" s="56">
        <f>Entrate_Uscite!H32</f>
        <v>6215497.1399999997</v>
      </c>
      <c r="E9" s="56">
        <f>Entrate_Uscite!K32</f>
        <v>16907017.359999999</v>
      </c>
      <c r="F9" s="56">
        <f>Entrate_Uscite!N32</f>
        <v>9936832.2200000007</v>
      </c>
      <c r="G9" s="56">
        <f t="shared" si="0"/>
        <v>0.27152169883801391</v>
      </c>
      <c r="H9" s="57">
        <f t="shared" si="1"/>
        <v>-41.226580606054327</v>
      </c>
      <c r="I9" s="56">
        <f>Entrate_Uscite!O32</f>
        <v>7737483.7800000003</v>
      </c>
      <c r="J9" s="58">
        <f t="shared" si="2"/>
        <v>77.866704485828592</v>
      </c>
    </row>
    <row r="10" spans="1:10" x14ac:dyDescent="0.3">
      <c r="A10" s="4" t="s">
        <v>280</v>
      </c>
      <c r="B10" s="43">
        <f>SUM(B2:B9)</f>
        <v>3149937142.4500003</v>
      </c>
      <c r="C10" s="43">
        <f>SUM(C2:C9)</f>
        <v>3027014731.1399999</v>
      </c>
      <c r="D10" s="43">
        <f>SUM(D2:D9)</f>
        <v>3163935865.9199996</v>
      </c>
      <c r="E10" s="43">
        <f>SUM(E2:E9)</f>
        <v>3163252243.5300007</v>
      </c>
      <c r="F10" s="43">
        <f>SUM(F2:F9)</f>
        <v>3288287025.4899998</v>
      </c>
      <c r="G10" s="43">
        <f t="shared" si="0"/>
        <v>89.851701192157606</v>
      </c>
      <c r="H10" s="44">
        <f t="shared" si="1"/>
        <v>3.9527287846152745</v>
      </c>
      <c r="I10" s="43">
        <f>SUM(I2:I9)</f>
        <v>2709984290.3199997</v>
      </c>
      <c r="J10" s="45">
        <f t="shared" ref="J10:J17" si="3">IF(F10&gt;0,I10/F10*100,"-")</f>
        <v>82.413252532788704</v>
      </c>
    </row>
    <row r="11" spans="1:10" x14ac:dyDescent="0.3">
      <c r="A11" s="59" t="s">
        <v>276</v>
      </c>
      <c r="B11" s="56">
        <f>Entrate_Uscite!B34</f>
        <v>9126440.8200000003</v>
      </c>
      <c r="C11" s="56">
        <f>Entrate_Uscite!E34</f>
        <v>11768623.33</v>
      </c>
      <c r="D11" s="56">
        <f>Entrate_Uscite!H34</f>
        <v>11952257.779999999</v>
      </c>
      <c r="E11" s="56">
        <f>Entrate_Uscite!K34</f>
        <v>11717140.08</v>
      </c>
      <c r="F11" s="56">
        <f>Entrate_Uscite!N34</f>
        <v>11745520.18</v>
      </c>
      <c r="G11" s="56">
        <f t="shared" si="0"/>
        <v>0.32094368933702039</v>
      </c>
      <c r="H11" s="57">
        <f t="shared" si="1"/>
        <v>0.24221012812198239</v>
      </c>
      <c r="I11" s="56">
        <f>Entrate_Uscite!O34</f>
        <v>5063584.8099999996</v>
      </c>
      <c r="J11" s="58">
        <f t="shared" si="3"/>
        <v>43.110775277728052</v>
      </c>
    </row>
    <row r="12" spans="1:10" x14ac:dyDescent="0.3">
      <c r="A12" s="59" t="s">
        <v>277</v>
      </c>
      <c r="B12" s="56">
        <f>Entrate_Uscite!B35</f>
        <v>191120878.09999999</v>
      </c>
      <c r="C12" s="56">
        <f>Entrate_Uscite!E35</f>
        <v>163906002.63</v>
      </c>
      <c r="D12" s="56">
        <f>Entrate_Uscite!H35</f>
        <v>295156305.43000001</v>
      </c>
      <c r="E12" s="56">
        <f>Entrate_Uscite!K35</f>
        <v>230658118.58000001</v>
      </c>
      <c r="F12" s="56">
        <f>Entrate_Uscite!N35</f>
        <v>215966020</v>
      </c>
      <c r="G12" s="56">
        <f t="shared" si="0"/>
        <v>5.9012227783880693</v>
      </c>
      <c r="H12" s="57">
        <f t="shared" si="1"/>
        <v>-6.3696429462136166</v>
      </c>
      <c r="I12" s="56">
        <f>Entrate_Uscite!O35</f>
        <v>87763936.989999995</v>
      </c>
      <c r="J12" s="58">
        <f t="shared" si="3"/>
        <v>40.637845245284417</v>
      </c>
    </row>
    <row r="13" spans="1:10" x14ac:dyDescent="0.3">
      <c r="A13" s="59" t="s">
        <v>278</v>
      </c>
      <c r="B13" s="56">
        <f>Entrate_Uscite!B36</f>
        <v>30875669.41</v>
      </c>
      <c r="C13" s="56">
        <f>Entrate_Uscite!E36</f>
        <v>32000094.010000002</v>
      </c>
      <c r="D13" s="56">
        <f>Entrate_Uscite!H36</f>
        <v>11002948.98</v>
      </c>
      <c r="E13" s="56">
        <f>Entrate_Uscite!K36</f>
        <v>12653346.390000001</v>
      </c>
      <c r="F13" s="56">
        <f>Entrate_Uscite!N36</f>
        <v>4110350.08</v>
      </c>
      <c r="G13" s="56">
        <f t="shared" si="0"/>
        <v>0.1123143887137672</v>
      </c>
      <c r="H13" s="57">
        <f t="shared" si="1"/>
        <v>-67.515707281605529</v>
      </c>
      <c r="I13" s="56">
        <f>Entrate_Uscite!O36</f>
        <v>643186.13</v>
      </c>
      <c r="J13" s="58">
        <f t="shared" si="3"/>
        <v>15.647964710587376</v>
      </c>
    </row>
    <row r="14" spans="1:10" x14ac:dyDescent="0.3">
      <c r="A14" s="59" t="s">
        <v>279</v>
      </c>
      <c r="B14" s="56">
        <f>Entrate_Uscite!B37</f>
        <v>23846709.649999999</v>
      </c>
      <c r="C14" s="56">
        <f>Entrate_Uscite!E37</f>
        <v>15615101.23</v>
      </c>
      <c r="D14" s="56">
        <f>Entrate_Uscite!H37</f>
        <v>23586963.760000002</v>
      </c>
      <c r="E14" s="56">
        <f>Entrate_Uscite!K37</f>
        <v>55891689.560000002</v>
      </c>
      <c r="F14" s="56">
        <f>Entrate_Uscite!N37</f>
        <v>33983481.299999997</v>
      </c>
      <c r="G14" s="56">
        <f t="shared" si="0"/>
        <v>0.92859096045056055</v>
      </c>
      <c r="H14" s="109">
        <f t="shared" si="1"/>
        <v>-39.197613155854661</v>
      </c>
      <c r="I14" s="56">
        <f>Entrate_Uscite!O37</f>
        <v>3712573.27</v>
      </c>
      <c r="J14" s="58">
        <f t="shared" si="3"/>
        <v>10.924640819538405</v>
      </c>
    </row>
    <row r="15" spans="1:10" x14ac:dyDescent="0.3">
      <c r="A15" s="4" t="s">
        <v>281</v>
      </c>
      <c r="B15" s="46">
        <f>SUM(B11:B14)</f>
        <v>254969697.97999999</v>
      </c>
      <c r="C15" s="46">
        <f>SUM(C11:C14)</f>
        <v>223289821.19999999</v>
      </c>
      <c r="D15" s="46">
        <f>SUM(D11:D14)</f>
        <v>341698475.94999999</v>
      </c>
      <c r="E15" s="46">
        <f>SUM(E11:E14)</f>
        <v>310920294.61000001</v>
      </c>
      <c r="F15" s="46">
        <f>SUM(F11:F14)</f>
        <v>265805371.56</v>
      </c>
      <c r="G15" s="46">
        <f t="shared" si="0"/>
        <v>7.2630718168894175</v>
      </c>
      <c r="H15" s="44">
        <f t="shared" si="1"/>
        <v>-14.510124887984404</v>
      </c>
      <c r="I15" s="46">
        <f>SUM(I11:I14)</f>
        <v>97183281.199999988</v>
      </c>
      <c r="J15" s="45">
        <f t="shared" si="3"/>
        <v>36.561819887098437</v>
      </c>
    </row>
    <row r="16" spans="1:10" x14ac:dyDescent="0.3">
      <c r="A16" s="59" t="s">
        <v>282</v>
      </c>
      <c r="B16" s="56">
        <f>Entrate_Uscite!B38</f>
        <v>0</v>
      </c>
      <c r="C16" s="56">
        <f>Entrate_Uscite!E38</f>
        <v>1199999.99</v>
      </c>
      <c r="D16" s="56">
        <f>Entrate_Uscite!H38</f>
        <v>0</v>
      </c>
      <c r="E16" s="56">
        <f>Entrate_Uscite!K38</f>
        <v>0</v>
      </c>
      <c r="F16" s="56">
        <f>Entrate_Uscite!N38</f>
        <v>0</v>
      </c>
      <c r="G16" s="56">
        <f t="shared" si="0"/>
        <v>0</v>
      </c>
      <c r="H16" s="57" t="str">
        <f t="shared" si="1"/>
        <v>-</v>
      </c>
      <c r="I16" s="56">
        <f>Entrate_Uscite!O38</f>
        <v>0</v>
      </c>
      <c r="J16" s="58" t="str">
        <f t="shared" si="3"/>
        <v>-</v>
      </c>
    </row>
    <row r="17" spans="1:10" x14ac:dyDescent="0.3">
      <c r="A17" s="59" t="s">
        <v>283</v>
      </c>
      <c r="B17" s="56">
        <f>Entrate_Uscite!B39</f>
        <v>0</v>
      </c>
      <c r="C17" s="56">
        <f>Entrate_Uscite!E39</f>
        <v>0</v>
      </c>
      <c r="D17" s="56">
        <f>Entrate_Uscite!H39</f>
        <v>0</v>
      </c>
      <c r="E17" s="56">
        <f>Entrate_Uscite!K39</f>
        <v>0</v>
      </c>
      <c r="F17" s="56">
        <f>Entrate_Uscite!N39</f>
        <v>23886832.280000001</v>
      </c>
      <c r="G17" s="56">
        <f t="shared" si="0"/>
        <v>0.65270230360438841</v>
      </c>
      <c r="H17" s="57" t="str">
        <f t="shared" si="1"/>
        <v>-</v>
      </c>
      <c r="I17" s="56">
        <f>Entrate_Uscite!O39</f>
        <v>23886832.280000001</v>
      </c>
      <c r="J17" s="58">
        <f t="shared" si="3"/>
        <v>100</v>
      </c>
    </row>
    <row r="18" spans="1:10" x14ac:dyDescent="0.3">
      <c r="A18" s="59" t="s">
        <v>284</v>
      </c>
      <c r="B18" s="56">
        <f>Entrate_Uscite!B40</f>
        <v>0</v>
      </c>
      <c r="C18" s="56">
        <f>Entrate_Uscite!E40</f>
        <v>0</v>
      </c>
      <c r="D18" s="56">
        <f>Entrate_Uscite!H40</f>
        <v>0</v>
      </c>
      <c r="E18" s="56">
        <f>Entrate_Uscite!K40</f>
        <v>0</v>
      </c>
      <c r="F18" s="56">
        <f>Entrate_Uscite!N40</f>
        <v>0</v>
      </c>
      <c r="G18" s="56">
        <f t="shared" si="0"/>
        <v>0</v>
      </c>
      <c r="H18" s="57" t="str">
        <f t="shared" si="1"/>
        <v>-</v>
      </c>
      <c r="I18" s="56">
        <f>Entrate_Uscite!O40</f>
        <v>0</v>
      </c>
      <c r="J18" s="58" t="str">
        <f t="shared" ref="J18:J26" si="4">IF(F18&gt;0,I18/F18*100,"-")</f>
        <v>-</v>
      </c>
    </row>
    <row r="19" spans="1:10" x14ac:dyDescent="0.3">
      <c r="A19" s="59" t="s">
        <v>285</v>
      </c>
      <c r="B19" s="56">
        <f>Entrate_Uscite!B41</f>
        <v>0</v>
      </c>
      <c r="C19" s="56">
        <f>Entrate_Uscite!E41</f>
        <v>0</v>
      </c>
      <c r="D19" s="56">
        <f>Entrate_Uscite!H41</f>
        <v>1000000</v>
      </c>
      <c r="E19" s="56">
        <f>Entrate_Uscite!K41</f>
        <v>0</v>
      </c>
      <c r="F19" s="56">
        <f>Entrate_Uscite!N41</f>
        <v>10000000</v>
      </c>
      <c r="G19" s="56">
        <f t="shared" si="0"/>
        <v>0.27324774417698067</v>
      </c>
      <c r="H19" s="57" t="str">
        <f t="shared" si="1"/>
        <v>-</v>
      </c>
      <c r="I19" s="56">
        <f>Entrate_Uscite!O41</f>
        <v>10000000</v>
      </c>
      <c r="J19" s="58">
        <f t="shared" si="4"/>
        <v>100</v>
      </c>
    </row>
    <row r="20" spans="1:10" x14ac:dyDescent="0.3">
      <c r="A20" s="4" t="s">
        <v>286</v>
      </c>
      <c r="B20" s="43">
        <f>SUM(B16:B19)</f>
        <v>0</v>
      </c>
      <c r="C20" s="43">
        <f>SUM(C16:C19)</f>
        <v>1199999.99</v>
      </c>
      <c r="D20" s="43">
        <f>SUM(D16:D19)</f>
        <v>1000000</v>
      </c>
      <c r="E20" s="43">
        <f>SUM(E16:E19)</f>
        <v>0</v>
      </c>
      <c r="F20" s="43">
        <f>SUM(F16:F19)</f>
        <v>33886832.280000001</v>
      </c>
      <c r="G20" s="43">
        <f t="shared" si="0"/>
        <v>0.92595004778136902</v>
      </c>
      <c r="H20" s="44" t="str">
        <f t="shared" si="1"/>
        <v>-</v>
      </c>
      <c r="I20" s="43">
        <f>SUM(I16:I19)</f>
        <v>33886832.280000001</v>
      </c>
      <c r="J20" s="40">
        <f t="shared" si="4"/>
        <v>100</v>
      </c>
    </row>
    <row r="21" spans="1:10" x14ac:dyDescent="0.3">
      <c r="A21" s="47" t="s">
        <v>344</v>
      </c>
      <c r="B21" s="48">
        <f>B10+B15+B20</f>
        <v>3404906840.4300003</v>
      </c>
      <c r="C21" s="48">
        <f>C10+C15+C20</f>
        <v>3251504552.3299994</v>
      </c>
      <c r="D21" s="48">
        <f>D10+D15+D20</f>
        <v>3506634341.8699994</v>
      </c>
      <c r="E21" s="48">
        <f>E10+E15+E20</f>
        <v>3474172538.1400008</v>
      </c>
      <c r="F21" s="48">
        <f>F10+F15+F20</f>
        <v>3587979229.3299999</v>
      </c>
      <c r="G21" s="48">
        <f>F21/F$31*100</f>
        <v>98.040723056828398</v>
      </c>
      <c r="H21" s="49">
        <f t="shared" si="1"/>
        <v>3.27579272303295</v>
      </c>
      <c r="I21" s="48">
        <f>I10+I15+I20</f>
        <v>2841054403.7999997</v>
      </c>
      <c r="J21" s="50">
        <f>IF(F21&gt;0,I21/F21*100,"-")</f>
        <v>79.182576659746246</v>
      </c>
    </row>
    <row r="22" spans="1:10" x14ac:dyDescent="0.3">
      <c r="A22" s="59" t="s">
        <v>287</v>
      </c>
      <c r="B22" s="60">
        <f>Entrate_Uscite!B42</f>
        <v>15092448</v>
      </c>
      <c r="C22" s="60">
        <f>Entrate_Uscite!E42</f>
        <v>9257500</v>
      </c>
      <c r="D22" s="60">
        <f>Entrate_Uscite!H42</f>
        <v>9669660</v>
      </c>
      <c r="E22" s="60">
        <f>Entrate_Uscite!K42</f>
        <v>10101600</v>
      </c>
      <c r="F22" s="60">
        <f>Entrate_Uscite!N42</f>
        <v>10552860</v>
      </c>
      <c r="G22" s="60">
        <f t="shared" si="0"/>
        <v>0.28835451896154923</v>
      </c>
      <c r="H22" s="61">
        <f t="shared" si="1"/>
        <v>4.4672131147541165</v>
      </c>
      <c r="I22" s="60">
        <f>Entrate_Uscite!O42</f>
        <v>0</v>
      </c>
      <c r="J22" s="58">
        <f t="shared" si="4"/>
        <v>0</v>
      </c>
    </row>
    <row r="23" spans="1:10" x14ac:dyDescent="0.3">
      <c r="A23" s="59" t="s">
        <v>288</v>
      </c>
      <c r="B23" s="60">
        <f>Entrate_Uscite!B43</f>
        <v>0</v>
      </c>
      <c r="C23" s="60">
        <f>Entrate_Uscite!E43</f>
        <v>0</v>
      </c>
      <c r="D23" s="60">
        <f>Entrate_Uscite!H43</f>
        <v>0</v>
      </c>
      <c r="E23" s="60">
        <f>Entrate_Uscite!K43</f>
        <v>0</v>
      </c>
      <c r="F23" s="60">
        <f>Entrate_Uscite!N43</f>
        <v>0</v>
      </c>
      <c r="G23" s="60">
        <f t="shared" si="0"/>
        <v>0</v>
      </c>
      <c r="H23" s="61" t="str">
        <f t="shared" si="1"/>
        <v>-</v>
      </c>
      <c r="I23" s="60">
        <f>Entrate_Uscite!O43</f>
        <v>0</v>
      </c>
      <c r="J23" s="58" t="str">
        <f t="shared" si="4"/>
        <v>-</v>
      </c>
    </row>
    <row r="24" spans="1:10" x14ac:dyDescent="0.3">
      <c r="A24" s="59" t="s">
        <v>289</v>
      </c>
      <c r="B24" s="60">
        <f>Entrate_Uscite!B44</f>
        <v>3948084.32</v>
      </c>
      <c r="C24" s="60">
        <f>Entrate_Uscite!E44</f>
        <v>4127633.95</v>
      </c>
      <c r="D24" s="60">
        <f>Entrate_Uscite!H44</f>
        <v>13707827.550000001</v>
      </c>
      <c r="E24" s="60">
        <f>Entrate_Uscite!K44</f>
        <v>11505579.470000001</v>
      </c>
      <c r="F24" s="60">
        <f>Entrate_Uscite!N44</f>
        <v>3262973.81</v>
      </c>
      <c r="G24" s="60">
        <f t="shared" si="0"/>
        <v>8.9160023289106785E-2</v>
      </c>
      <c r="H24" s="61">
        <f t="shared" si="1"/>
        <v>-71.640074117883614</v>
      </c>
      <c r="I24" s="60">
        <f>Entrate_Uscite!O44</f>
        <v>0</v>
      </c>
      <c r="J24" s="58">
        <f t="shared" si="4"/>
        <v>0</v>
      </c>
    </row>
    <row r="25" spans="1:10" x14ac:dyDescent="0.3">
      <c r="A25" s="59" t="s">
        <v>290</v>
      </c>
      <c r="B25" s="60">
        <f>Entrate_Uscite!B45</f>
        <v>58443260.789999999</v>
      </c>
      <c r="C25" s="60">
        <f>Entrate_Uscite!E45</f>
        <v>54187574.119999997</v>
      </c>
      <c r="D25" s="60">
        <f>Entrate_Uscite!H45</f>
        <v>55337061.729999997</v>
      </c>
      <c r="E25" s="60">
        <f>Entrate_Uscite!K45</f>
        <v>56568420.359999999</v>
      </c>
      <c r="F25" s="60">
        <f>Entrate_Uscite!N45</f>
        <v>57887482.5</v>
      </c>
      <c r="G25" s="60">
        <f t="shared" si="0"/>
        <v>1.5817624009209446</v>
      </c>
      <c r="H25" s="61">
        <f t="shared" si="1"/>
        <v>2.3317994944980285</v>
      </c>
      <c r="I25" s="60">
        <f>Entrate_Uscite!O45</f>
        <v>0</v>
      </c>
      <c r="J25" s="58">
        <f t="shared" si="4"/>
        <v>0</v>
      </c>
    </row>
    <row r="26" spans="1:10" x14ac:dyDescent="0.3">
      <c r="A26" s="59" t="s">
        <v>291</v>
      </c>
      <c r="B26" s="60">
        <f>Entrate_Uscite!B46</f>
        <v>0</v>
      </c>
      <c r="C26" s="60">
        <f>Entrate_Uscite!E46</f>
        <v>0</v>
      </c>
      <c r="D26" s="60">
        <f>Entrate_Uscite!H46</f>
        <v>0</v>
      </c>
      <c r="E26" s="60">
        <f>Entrate_Uscite!K46</f>
        <v>0</v>
      </c>
      <c r="F26" s="60">
        <f>Entrate_Uscite!N46</f>
        <v>0</v>
      </c>
      <c r="G26" s="60">
        <f t="shared" si="0"/>
        <v>0</v>
      </c>
      <c r="H26" s="61" t="str">
        <f t="shared" si="1"/>
        <v>-</v>
      </c>
      <c r="I26" s="60">
        <f>Entrate_Uscite!O46</f>
        <v>0</v>
      </c>
      <c r="J26" s="58" t="str">
        <f t="shared" si="4"/>
        <v>-</v>
      </c>
    </row>
    <row r="27" spans="1:10" x14ac:dyDescent="0.3">
      <c r="A27" s="4" t="s">
        <v>292</v>
      </c>
      <c r="B27" s="43">
        <f>SUM(B22:B26)</f>
        <v>77483793.109999999</v>
      </c>
      <c r="C27" s="43">
        <f>SUM(C22:C26)</f>
        <v>67572708.069999993</v>
      </c>
      <c r="D27" s="43">
        <f>SUM(D22:D26)</f>
        <v>78714549.280000001</v>
      </c>
      <c r="E27" s="43">
        <f>SUM(E22:E26)</f>
        <v>78175599.829999998</v>
      </c>
      <c r="F27" s="43">
        <f>SUM(F22:F26)</f>
        <v>71703316.310000002</v>
      </c>
      <c r="G27" s="43">
        <f t="shared" si="0"/>
        <v>1.9592769431716006</v>
      </c>
      <c r="H27" s="44">
        <f t="shared" si="1"/>
        <v>-8.2791606768282833</v>
      </c>
      <c r="I27" s="43">
        <f>SUM(I22:I26)</f>
        <v>0</v>
      </c>
      <c r="J27" s="45">
        <f>IF(F27&gt;0,I27/F27*100,"-")</f>
        <v>0</v>
      </c>
    </row>
    <row r="28" spans="1:10" x14ac:dyDescent="0.3">
      <c r="A28" s="4" t="s">
        <v>293</v>
      </c>
      <c r="B28" s="43">
        <f>Entrate_Uscite!B54</f>
        <v>0</v>
      </c>
      <c r="C28" s="43">
        <f>Entrate_Uscite!E54</f>
        <v>0</v>
      </c>
      <c r="D28" s="43">
        <f>Entrate_Uscite!H54</f>
        <v>0</v>
      </c>
      <c r="E28" s="43">
        <f>Entrate_Uscite!K54</f>
        <v>0</v>
      </c>
      <c r="F28" s="43">
        <f>Entrate_Uscite!N54</f>
        <v>0</v>
      </c>
      <c r="G28" s="43">
        <f t="shared" si="0"/>
        <v>0</v>
      </c>
      <c r="H28" s="44" t="str">
        <f t="shared" si="1"/>
        <v>-</v>
      </c>
      <c r="I28" s="43">
        <f>Entrate_Uscite!O54</f>
        <v>0</v>
      </c>
      <c r="J28" s="45" t="str">
        <f>IF(F28&gt;0,I28/F28*100,"-")</f>
        <v>-</v>
      </c>
    </row>
    <row r="29" spans="1:10" x14ac:dyDescent="0.3">
      <c r="A29" s="4" t="s">
        <v>294</v>
      </c>
      <c r="B29" s="43">
        <f>Entrate_Uscite!B55</f>
        <v>583562769.80999994</v>
      </c>
      <c r="C29" s="43">
        <f>Entrate_Uscite!E55</f>
        <v>566813769.86000001</v>
      </c>
      <c r="D29" s="43">
        <f>Entrate_Uscite!H55</f>
        <v>359245861.29000002</v>
      </c>
      <c r="E29" s="43">
        <f>Entrate_Uscite!K55</f>
        <v>369160984.75999999</v>
      </c>
      <c r="F29" s="43">
        <f>Entrate_Uscite!N55</f>
        <v>579677521.65999997</v>
      </c>
      <c r="G29" s="43"/>
      <c r="H29" s="44">
        <f t="shared" si="1"/>
        <v>57.025673240324039</v>
      </c>
      <c r="I29" s="43">
        <f>Entrate_Uscite!O55</f>
        <v>256091974.24000001</v>
      </c>
      <c r="J29" s="45">
        <f>IF(F29&gt;0,I29/F29*100,"-")</f>
        <v>44.178351699172218</v>
      </c>
    </row>
    <row r="30" spans="1:10" x14ac:dyDescent="0.3">
      <c r="A30" s="47" t="s">
        <v>68</v>
      </c>
      <c r="B30" s="48">
        <f>B10+B15+B20+B27+B28+B29</f>
        <v>4065953403.3500004</v>
      </c>
      <c r="C30" s="48">
        <f>C10+C15+C20+C27+C28+C29</f>
        <v>3885891030.2599998</v>
      </c>
      <c r="D30" s="48">
        <f>D10+D15+D20+D27+D28+D29</f>
        <v>3944594752.4399996</v>
      </c>
      <c r="E30" s="48">
        <f>E10+E15+E20+E27+E28+E29</f>
        <v>3921509122.7300005</v>
      </c>
      <c r="F30" s="48">
        <f>F10+F15+F20+F27+F28+F29</f>
        <v>4239360067.2999997</v>
      </c>
      <c r="G30" s="48"/>
      <c r="H30" s="49">
        <f t="shared" si="1"/>
        <v>8.1053220742917489</v>
      </c>
      <c r="I30" s="48">
        <f>I10+I15+I20+I27+I28+I29</f>
        <v>3097146378.04</v>
      </c>
      <c r="J30" s="50">
        <f>IF(F30&gt;0,I30/F30*100,"-")</f>
        <v>73.056931444196422</v>
      </c>
    </row>
    <row r="31" spans="1:10" x14ac:dyDescent="0.3">
      <c r="A31" s="38" t="s">
        <v>69</v>
      </c>
      <c r="B31" s="51">
        <f>B30-B29</f>
        <v>3482390633.5400004</v>
      </c>
      <c r="C31" s="51">
        <f>C30-C29</f>
        <v>3319077260.3999996</v>
      </c>
      <c r="D31" s="51">
        <f>D30-D29</f>
        <v>3585348891.1499996</v>
      </c>
      <c r="E31" s="51">
        <f>E30-E29</f>
        <v>3552348137.9700003</v>
      </c>
      <c r="F31" s="51">
        <f>F30-F29</f>
        <v>3659682545.6399999</v>
      </c>
      <c r="G31" s="51">
        <f t="shared" si="0"/>
        <v>100</v>
      </c>
      <c r="H31" s="52">
        <f t="shared" si="1"/>
        <v>3.021505874459038</v>
      </c>
      <c r="I31" s="51">
        <f>I30-I29</f>
        <v>2841054403.8000002</v>
      </c>
      <c r="J31" s="53">
        <f>IF(F31&gt;0,I31/F31*100,"-")</f>
        <v>77.631170692242677</v>
      </c>
    </row>
    <row r="32" spans="1:10" x14ac:dyDescent="0.3">
      <c r="I32" s="6"/>
    </row>
    <row r="33" spans="9:9" x14ac:dyDescent="0.3">
      <c r="I33" s="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showGridLines="0" workbookViewId="0">
      <selection activeCell="F18" sqref="F18"/>
    </sheetView>
  </sheetViews>
  <sheetFormatPr defaultRowHeight="14.4" x14ac:dyDescent="0.3"/>
  <cols>
    <col min="1" max="1" width="50.6640625" bestFit="1" customWidth="1"/>
    <col min="2" max="8" width="12.5546875" bestFit="1" customWidth="1"/>
  </cols>
  <sheetData>
    <row r="1" spans="1:8" x14ac:dyDescent="0.3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42" t="s">
        <v>264</v>
      </c>
      <c r="H1" s="42" t="s">
        <v>335</v>
      </c>
    </row>
    <row r="2" spans="1:8" x14ac:dyDescent="0.3">
      <c r="A2" s="62" t="s">
        <v>296</v>
      </c>
      <c r="B2" s="64">
        <f>Entrate_Uscite!B58</f>
        <v>87781847.479999542</v>
      </c>
      <c r="C2" s="64">
        <f>Entrate_Uscite!E58</f>
        <v>222716267.23000002</v>
      </c>
      <c r="D2" s="64">
        <f>Entrate_Uscite!H58</f>
        <v>124759050.88000059</v>
      </c>
      <c r="E2" s="64">
        <f>Entrate_Uscite!K58</f>
        <v>201669778.62999916</v>
      </c>
      <c r="F2" s="64">
        <f>Entrate_Uscite!N58</f>
        <v>203916518.75</v>
      </c>
      <c r="G2" s="64">
        <f>F2-E2</f>
        <v>2246740.1200008392</v>
      </c>
      <c r="H2" s="64">
        <f>Entrate_Uscite!O58</f>
        <v>129765696.00000048</v>
      </c>
    </row>
    <row r="3" spans="1:8" x14ac:dyDescent="0.3">
      <c r="A3" s="62" t="s">
        <v>71</v>
      </c>
      <c r="B3" s="65">
        <f>Entrate_Uscite!B59</f>
        <v>-169028092.53999999</v>
      </c>
      <c r="C3" s="65">
        <f>Entrate_Uscite!E59</f>
        <v>-39528994.209999979</v>
      </c>
      <c r="D3" s="65">
        <f>Entrate_Uscite!H59</f>
        <v>-27565126.589999974</v>
      </c>
      <c r="E3" s="65">
        <f>Entrate_Uscite!K59</f>
        <v>23939824.430000007</v>
      </c>
      <c r="F3" s="65">
        <f>Entrate_Uscite!N59</f>
        <v>-9952443.1399999857</v>
      </c>
      <c r="G3" s="64">
        <f t="shared" ref="G3:G6" si="0">F3-E3</f>
        <v>-33892267.569999993</v>
      </c>
      <c r="H3" s="65">
        <f>Entrate_Uscite!O59</f>
        <v>-25916698.999999985</v>
      </c>
    </row>
    <row r="4" spans="1:8" x14ac:dyDescent="0.3">
      <c r="A4" s="62" t="s">
        <v>299</v>
      </c>
      <c r="B4" s="65">
        <f>Entrate_Uscite!B16-Entrate_Uscite!B52</f>
        <v>0</v>
      </c>
      <c r="C4" s="65">
        <f>Entrate_Uscite!E16-Entrate_Uscite!E52</f>
        <v>-1199999.99</v>
      </c>
      <c r="D4" s="65">
        <f>Entrate_Uscite!H16-Entrate_Uscite!H52</f>
        <v>-989420</v>
      </c>
      <c r="E4" s="65">
        <f>Entrate_Uscite!K16-Entrate_Uscite!K52</f>
        <v>68835</v>
      </c>
      <c r="F4" s="65">
        <f>Entrate_Uscite!N16-Entrate_Uscite!N52</f>
        <v>-4890000</v>
      </c>
      <c r="G4" s="64">
        <f t="shared" si="0"/>
        <v>-4958835</v>
      </c>
      <c r="H4" s="65">
        <f>Entrate_Uscite!O16-Entrate_Uscite!O52</f>
        <v>-31104432.630000003</v>
      </c>
    </row>
    <row r="5" spans="1:8" x14ac:dyDescent="0.3">
      <c r="A5" s="47" t="s">
        <v>297</v>
      </c>
      <c r="B5" s="66">
        <f>Entrate_Uscite!B60</f>
        <v>-81246245.06000042</v>
      </c>
      <c r="C5" s="66">
        <f>Entrate_Uscite!E60</f>
        <v>181987273.03000021</v>
      </c>
      <c r="D5" s="66">
        <f>Entrate_Uscite!H60</f>
        <v>96204504.290000916</v>
      </c>
      <c r="E5" s="66">
        <f>Entrate_Uscite!K60</f>
        <v>225678438.05999899</v>
      </c>
      <c r="F5" s="66">
        <f>Entrate_Uscite!N60</f>
        <v>189074075.61000013</v>
      </c>
      <c r="G5" s="66">
        <f t="shared" ref="G5" si="1">F5-E5</f>
        <v>-36604362.449998856</v>
      </c>
      <c r="H5" s="66">
        <f>Entrate_Uscite!O60</f>
        <v>72744564.370000362</v>
      </c>
    </row>
    <row r="6" spans="1:8" x14ac:dyDescent="0.3">
      <c r="A6" s="38" t="s">
        <v>298</v>
      </c>
      <c r="B6" s="67">
        <f>Entrate_Uscite!B61</f>
        <v>-158730038.17000055</v>
      </c>
      <c r="C6" s="67">
        <f>Entrate_Uscite!E61</f>
        <v>114414564.96000004</v>
      </c>
      <c r="D6" s="67">
        <f>Entrate_Uscite!H61</f>
        <v>17489955.010000706</v>
      </c>
      <c r="E6" s="67">
        <f>Entrate_Uscite!K61</f>
        <v>147502838.22999954</v>
      </c>
      <c r="F6" s="67">
        <f>Entrate_Uscite!N61</f>
        <v>117370759.30000067</v>
      </c>
      <c r="G6" s="67">
        <f t="shared" si="0"/>
        <v>-30132078.929998875</v>
      </c>
      <c r="H6" s="67">
        <f>Entrate_Uscite!O61</f>
        <v>1140281.3800001144</v>
      </c>
    </row>
    <row r="7" spans="1:8" x14ac:dyDescent="0.3">
      <c r="H7" s="6"/>
    </row>
    <row r="8" spans="1:8" x14ac:dyDescent="0.3">
      <c r="H8" s="6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showGridLines="0" topLeftCell="A28" workbookViewId="0">
      <selection activeCell="F20" sqref="F20:F21"/>
    </sheetView>
  </sheetViews>
  <sheetFormatPr defaultRowHeight="14.4" x14ac:dyDescent="0.3"/>
  <cols>
    <col min="1" max="1" width="36.44140625" bestFit="1" customWidth="1"/>
    <col min="2" max="6" width="13.5546875" bestFit="1" customWidth="1"/>
    <col min="7" max="7" width="12.6640625" bestFit="1" customWidth="1"/>
    <col min="8" max="8" width="13.5546875" bestFit="1" customWidth="1"/>
    <col min="9" max="9" width="10" bestFit="1" customWidth="1"/>
  </cols>
  <sheetData>
    <row r="1" spans="1:8" x14ac:dyDescent="0.3">
      <c r="A1" s="41"/>
      <c r="B1" s="96">
        <v>2016</v>
      </c>
      <c r="C1" s="96">
        <v>2017</v>
      </c>
      <c r="D1" s="69">
        <v>2018</v>
      </c>
      <c r="E1" s="69">
        <v>2019</v>
      </c>
      <c r="F1" s="69">
        <v>2020</v>
      </c>
    </row>
    <row r="2" spans="1:8" x14ac:dyDescent="0.3">
      <c r="A2" t="s">
        <v>5</v>
      </c>
      <c r="B2" s="1">
        <v>369076545.86000001</v>
      </c>
      <c r="C2" s="1">
        <v>487655323.14999998</v>
      </c>
      <c r="D2" s="1">
        <v>474705847.63</v>
      </c>
      <c r="E2" s="1">
        <v>580099348.59000003</v>
      </c>
      <c r="F2" s="1">
        <v>780348072.60000002</v>
      </c>
    </row>
    <row r="3" spans="1:8" x14ac:dyDescent="0.3">
      <c r="A3" t="s">
        <v>6</v>
      </c>
      <c r="B3" s="1">
        <v>1968017359.9200001</v>
      </c>
      <c r="C3" s="1">
        <v>2102044485.9200001</v>
      </c>
      <c r="D3" s="1">
        <v>2266228104.9299998</v>
      </c>
      <c r="E3" s="1">
        <v>2473141724.4899998</v>
      </c>
      <c r="F3" s="1">
        <v>2312717862.04</v>
      </c>
    </row>
    <row r="4" spans="1:8" x14ac:dyDescent="0.3">
      <c r="A4" t="s">
        <v>7</v>
      </c>
      <c r="B4" s="1">
        <v>2220796966.77</v>
      </c>
      <c r="C4" s="1">
        <v>2382061059.3699999</v>
      </c>
      <c r="D4" s="1">
        <v>2469797467.8499999</v>
      </c>
      <c r="E4" s="1">
        <v>2639033745.8600001</v>
      </c>
      <c r="F4" s="1">
        <v>2546135889.9699998</v>
      </c>
    </row>
    <row r="5" spans="1:8" x14ac:dyDescent="0.3">
      <c r="A5" t="s">
        <v>8</v>
      </c>
      <c r="B5" s="1">
        <v>14675214.51</v>
      </c>
      <c r="C5" s="1">
        <v>42803252.310000002</v>
      </c>
      <c r="D5" s="1">
        <v>42768257</v>
      </c>
      <c r="E5" s="1">
        <v>34876184.490000002</v>
      </c>
      <c r="F5" s="1">
        <v>46736993.329999998</v>
      </c>
    </row>
    <row r="6" spans="1:8" x14ac:dyDescent="0.3">
      <c r="A6" t="s">
        <v>355</v>
      </c>
      <c r="B6" s="1">
        <v>65001061.950000003</v>
      </c>
      <c r="C6" s="1">
        <v>89838098.349999994</v>
      </c>
      <c r="D6" s="1">
        <v>157387541.69999999</v>
      </c>
      <c r="E6" s="1">
        <v>198253221.94999999</v>
      </c>
      <c r="F6" s="1">
        <v>182175689.22999999</v>
      </c>
    </row>
    <row r="7" spans="1:8" x14ac:dyDescent="0.3">
      <c r="A7" s="4" t="s">
        <v>0</v>
      </c>
      <c r="B7" s="3">
        <f t="shared" ref="B7:C7" si="0">B2+B3-B4-B5-B6</f>
        <v>36620662.550000221</v>
      </c>
      <c r="C7" s="3">
        <f t="shared" si="0"/>
        <v>74997399.04000029</v>
      </c>
      <c r="D7" s="3">
        <f>D2+D3-D4-D5-D6</f>
        <v>70980686.01000005</v>
      </c>
      <c r="E7" s="3">
        <f>E2+E3-E4-E5-E6</f>
        <v>181077920.77999979</v>
      </c>
      <c r="F7" s="3">
        <f>F2+F3-F4-F5-F6</f>
        <v>318017362.11000013</v>
      </c>
    </row>
    <row r="8" spans="1:8" x14ac:dyDescent="0.3">
      <c r="A8" t="s">
        <v>9</v>
      </c>
      <c r="B8" s="1">
        <v>43962130.759999998</v>
      </c>
      <c r="C8" s="1">
        <v>15972317.449999999</v>
      </c>
      <c r="D8" s="1">
        <v>12775033.1</v>
      </c>
      <c r="E8" s="1">
        <v>21274868.949999999</v>
      </c>
      <c r="F8" s="1">
        <v>22155206.260000002</v>
      </c>
    </row>
    <row r="9" spans="1:8" x14ac:dyDescent="0.3">
      <c r="A9" t="s">
        <v>349</v>
      </c>
      <c r="B9" s="1">
        <v>7277525.0199999996</v>
      </c>
      <c r="C9" s="1">
        <v>6948811.0599999996</v>
      </c>
      <c r="D9" s="1">
        <v>6648007.3300000001</v>
      </c>
      <c r="E9" s="1">
        <v>6431876.2599999998</v>
      </c>
      <c r="F9" s="1">
        <v>6410228.4400000004</v>
      </c>
    </row>
    <row r="10" spans="1:8" x14ac:dyDescent="0.3">
      <c r="A10" t="s">
        <v>10</v>
      </c>
      <c r="B10" s="1">
        <v>162969695.96000001</v>
      </c>
      <c r="C10" s="1">
        <v>162969695.96000001</v>
      </c>
      <c r="D10" s="1">
        <v>162969695.96000001</v>
      </c>
      <c r="E10" s="1">
        <v>162969695.96000001</v>
      </c>
      <c r="F10" s="1">
        <v>162969695.96000001</v>
      </c>
    </row>
    <row r="11" spans="1:8" x14ac:dyDescent="0.3">
      <c r="A11" t="s">
        <v>11</v>
      </c>
      <c r="B11" s="1">
        <v>5648168.54</v>
      </c>
      <c r="C11" s="1">
        <v>5786129.0199999996</v>
      </c>
      <c r="D11" s="1">
        <v>6800260.5099999998</v>
      </c>
      <c r="E11" s="1">
        <v>7494653.3600000003</v>
      </c>
      <c r="F11" s="1">
        <v>9568270.0099999998</v>
      </c>
    </row>
    <row r="12" spans="1:8" x14ac:dyDescent="0.3">
      <c r="A12" t="s">
        <v>12</v>
      </c>
      <c r="B12" s="1">
        <v>38891173.210000001</v>
      </c>
      <c r="C12" s="1">
        <v>45666550.109999999</v>
      </c>
      <c r="D12" s="1">
        <v>49198440.259999998</v>
      </c>
      <c r="E12" s="1">
        <v>65072104.509999998</v>
      </c>
      <c r="F12" s="1">
        <v>69512905.019999996</v>
      </c>
    </row>
    <row r="13" spans="1:8" x14ac:dyDescent="0.3">
      <c r="A13" t="s">
        <v>13</v>
      </c>
      <c r="B13" s="1">
        <v>93954389.859999999</v>
      </c>
      <c r="C13" s="1">
        <v>5525828.5499999998</v>
      </c>
      <c r="D13" s="1">
        <v>20975615.09</v>
      </c>
      <c r="E13" s="1">
        <v>28768712.510000002</v>
      </c>
      <c r="F13" s="1">
        <v>68528032.099999994</v>
      </c>
    </row>
    <row r="14" spans="1:8" x14ac:dyDescent="0.3">
      <c r="A14" s="4" t="s">
        <v>1</v>
      </c>
      <c r="B14" s="3">
        <f t="shared" ref="B14:C14" si="1">SUM(B8:B13)</f>
        <v>352703083.35000002</v>
      </c>
      <c r="C14" s="3">
        <f t="shared" si="1"/>
        <v>242869332.15000004</v>
      </c>
      <c r="D14" s="3">
        <f>SUM(D8:D13)</f>
        <v>259367052.25</v>
      </c>
      <c r="E14" s="3">
        <f>SUM(E8:E13)</f>
        <v>292011911.55000001</v>
      </c>
      <c r="F14" s="3">
        <f>SUM(F8:F13)</f>
        <v>339144337.78999996</v>
      </c>
      <c r="G14" s="98"/>
      <c r="H14" s="98"/>
    </row>
    <row r="15" spans="1:8" x14ac:dyDescent="0.3">
      <c r="A15" t="s">
        <v>15</v>
      </c>
      <c r="B15" s="1">
        <v>49738741.020000003</v>
      </c>
      <c r="C15" s="1">
        <v>49187422.149999999</v>
      </c>
      <c r="D15" s="1">
        <v>52774071.399999999</v>
      </c>
      <c r="E15" s="1">
        <v>57939198.649999999</v>
      </c>
      <c r="F15" s="1">
        <v>62292824.039999999</v>
      </c>
    </row>
    <row r="16" spans="1:8" x14ac:dyDescent="0.3">
      <c r="A16" t="s">
        <v>14</v>
      </c>
      <c r="B16" s="1">
        <v>382592973.33999997</v>
      </c>
      <c r="C16" s="1">
        <v>327038362.94999999</v>
      </c>
      <c r="D16" s="1">
        <v>267908121.90000001</v>
      </c>
      <c r="E16" s="1">
        <v>272090534.04000002</v>
      </c>
      <c r="F16" s="1">
        <v>304228931.05000001</v>
      </c>
    </row>
    <row r="17" spans="1:6" x14ac:dyDescent="0.3">
      <c r="A17" t="s">
        <v>16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</row>
    <row r="18" spans="1:6" x14ac:dyDescent="0.3">
      <c r="A18" t="s">
        <v>17</v>
      </c>
      <c r="B18" s="1">
        <v>18746453.559999999</v>
      </c>
      <c r="C18" s="1">
        <v>7791992.7000000002</v>
      </c>
      <c r="D18" s="1">
        <v>8300489.0499999998</v>
      </c>
      <c r="E18" s="1">
        <v>8050016.8600000003</v>
      </c>
      <c r="F18" s="1">
        <v>25675532.899999999</v>
      </c>
    </row>
    <row r="19" spans="1:6" x14ac:dyDescent="0.3">
      <c r="A19" t="s">
        <v>18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</row>
    <row r="20" spans="1:6" x14ac:dyDescent="0.3">
      <c r="A20" s="4" t="s">
        <v>2</v>
      </c>
      <c r="B20" s="3">
        <f t="shared" ref="B20:C20" si="2">SUM(B15:B19)</f>
        <v>451078167.91999996</v>
      </c>
      <c r="C20" s="3">
        <f t="shared" si="2"/>
        <v>384017777.79999995</v>
      </c>
      <c r="D20" s="3">
        <f>SUM(D15:D19)</f>
        <v>328982682.35000002</v>
      </c>
      <c r="E20" s="3">
        <f>SUM(E15:E19)</f>
        <v>338079749.55000001</v>
      </c>
      <c r="F20" s="3">
        <f>SUM(F15:F19)</f>
        <v>392197287.99000001</v>
      </c>
    </row>
    <row r="21" spans="1:6" x14ac:dyDescent="0.3">
      <c r="A21" s="4" t="s">
        <v>3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</row>
    <row r="22" spans="1:6" x14ac:dyDescent="0.3">
      <c r="A22" s="70" t="s">
        <v>4</v>
      </c>
      <c r="B22" s="37">
        <f t="shared" ref="B22" si="3">B7-B14-B20-B21</f>
        <v>-767160588.71999979</v>
      </c>
      <c r="C22" s="37">
        <f>C7-C14-C20-C21</f>
        <v>-551889710.90999973</v>
      </c>
      <c r="D22" s="37">
        <f>D7-D14-D20-D21</f>
        <v>-517369048.58999997</v>
      </c>
      <c r="E22" s="37">
        <f>E7-E14-E20-E21</f>
        <v>-449013740.32000023</v>
      </c>
      <c r="F22" s="37">
        <f>F7-F14-F20-F21</f>
        <v>-413324263.66999984</v>
      </c>
    </row>
    <row r="23" spans="1:6" x14ac:dyDescent="0.3">
      <c r="A23" t="s">
        <v>361</v>
      </c>
      <c r="B23" s="1">
        <v>-22113131.640000001</v>
      </c>
      <c r="C23" s="1">
        <v>-62752652.159999996</v>
      </c>
      <c r="D23" s="1">
        <v>-150529366.11000001</v>
      </c>
      <c r="E23" s="1">
        <v>-14177461.49</v>
      </c>
      <c r="F23" s="1">
        <v>-8675636.3900000006</v>
      </c>
    </row>
    <row r="24" spans="1:6" x14ac:dyDescent="0.3">
      <c r="A24" t="s">
        <v>366</v>
      </c>
      <c r="B24" s="6">
        <f t="shared" ref="B24:D24" si="4">B8/B3*100</f>
        <v>2.2338284029053006</v>
      </c>
      <c r="C24" s="6">
        <f t="shared" si="4"/>
        <v>0.75984678521251225</v>
      </c>
      <c r="D24" s="6">
        <f t="shared" si="4"/>
        <v>0.56371347051115139</v>
      </c>
      <c r="E24" s="6">
        <f t="shared" ref="E24:F24" si="5">E8/E3*100</f>
        <v>0.86023654606317423</v>
      </c>
      <c r="F24" s="6">
        <f t="shared" si="5"/>
        <v>0.95797272220907048</v>
      </c>
    </row>
    <row r="25" spans="1:6" x14ac:dyDescent="0.3">
      <c r="A25" t="s">
        <v>356</v>
      </c>
    </row>
    <row r="52" spans="1:6" x14ac:dyDescent="0.3">
      <c r="A52" t="s">
        <v>13</v>
      </c>
      <c r="B52" s="1">
        <f t="shared" ref="B52:D52" si="6">SUM(B11:B13)</f>
        <v>138493731.61000001</v>
      </c>
      <c r="C52" s="1">
        <f t="shared" si="6"/>
        <v>56978507.679999992</v>
      </c>
      <c r="D52" s="1">
        <f t="shared" si="6"/>
        <v>76974315.859999999</v>
      </c>
      <c r="E52" s="1">
        <f t="shared" ref="E52:F52" si="7">SUM(E11:E13)</f>
        <v>101335470.38000001</v>
      </c>
      <c r="F52" s="1">
        <f t="shared" si="7"/>
        <v>147609207.13</v>
      </c>
    </row>
  </sheetData>
  <conditionalFormatting sqref="B22:D22 F22">
    <cfRule type="cellIs" dxfId="53" priority="18" operator="greaterThan">
      <formula>0</formula>
    </cfRule>
  </conditionalFormatting>
  <conditionalFormatting sqref="B22:D22 F22">
    <cfRule type="cellIs" dxfId="52" priority="15" operator="greaterThan">
      <formula>0</formula>
    </cfRule>
    <cfRule type="cellIs" dxfId="51" priority="16" operator="lessThan">
      <formula>0</formula>
    </cfRule>
  </conditionalFormatting>
  <conditionalFormatting sqref="E22">
    <cfRule type="cellIs" dxfId="50" priority="3" operator="greaterThan">
      <formula>0</formula>
    </cfRule>
  </conditionalFormatting>
  <conditionalFormatting sqref="E22">
    <cfRule type="cellIs" dxfId="49" priority="1" operator="greaterThan">
      <formula>0</formula>
    </cfRule>
    <cfRule type="cellIs" dxfId="48" priority="2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pane xSplit="2" ySplit="1" topLeftCell="C27" activePane="bottomRight" state="frozen"/>
      <selection pane="topRight" activeCell="C1" sqref="C1"/>
      <selection pane="bottomLeft" activeCell="A2" sqref="A2"/>
      <selection pane="bottomRight" activeCell="J25" sqref="J25"/>
    </sheetView>
  </sheetViews>
  <sheetFormatPr defaultRowHeight="14.4" x14ac:dyDescent="0.3"/>
  <cols>
    <col min="1" max="1" width="65.33203125" bestFit="1" customWidth="1"/>
    <col min="2" max="2" width="3.44140625" bestFit="1" customWidth="1"/>
    <col min="3" max="4" width="15.44140625" bestFit="1" customWidth="1"/>
    <col min="5" max="7" width="15.5546875" customWidth="1"/>
    <col min="8" max="8" width="12.33203125" bestFit="1" customWidth="1"/>
  </cols>
  <sheetData>
    <row r="1" spans="1:8" x14ac:dyDescent="0.3">
      <c r="C1" s="100">
        <v>2016</v>
      </c>
      <c r="D1" s="12">
        <v>2017</v>
      </c>
      <c r="E1" s="12">
        <v>2018</v>
      </c>
      <c r="F1" s="12">
        <v>2019</v>
      </c>
      <c r="G1" s="12">
        <v>2020</v>
      </c>
      <c r="H1" s="12" t="s">
        <v>264</v>
      </c>
    </row>
    <row r="2" spans="1:8" x14ac:dyDescent="0.3">
      <c r="A2" t="s">
        <v>234</v>
      </c>
      <c r="B2" s="26" t="s">
        <v>258</v>
      </c>
      <c r="C2" s="1">
        <v>2810444855.8699999</v>
      </c>
      <c r="D2" s="1">
        <v>2827212338</v>
      </c>
      <c r="E2" s="1">
        <v>2815198598.5</v>
      </c>
      <c r="F2" s="1">
        <v>2864688736.7199998</v>
      </c>
      <c r="G2" s="1">
        <v>2889307097.79</v>
      </c>
      <c r="H2" s="1">
        <f>G2-F2</f>
        <v>24618361.070000172</v>
      </c>
    </row>
    <row r="3" spans="1:8" x14ac:dyDescent="0.3">
      <c r="A3" t="s">
        <v>235</v>
      </c>
      <c r="B3" s="26" t="s">
        <v>258</v>
      </c>
      <c r="C3" s="1">
        <v>0</v>
      </c>
      <c r="D3" s="1">
        <v>0</v>
      </c>
      <c r="E3" s="1">
        <v>0</v>
      </c>
      <c r="F3" s="1">
        <v>0</v>
      </c>
      <c r="G3" s="1">
        <v>0</v>
      </c>
      <c r="H3" s="1">
        <f t="shared" ref="H3:H28" si="0">G3-F3</f>
        <v>0</v>
      </c>
    </row>
    <row r="4" spans="1:8" x14ac:dyDescent="0.3">
      <c r="A4" t="s">
        <v>236</v>
      </c>
      <c r="B4" s="26" t="s">
        <v>258</v>
      </c>
      <c r="C4" s="1">
        <v>406827050.18000001</v>
      </c>
      <c r="D4" s="1">
        <v>540052138.88999999</v>
      </c>
      <c r="E4" s="1">
        <v>738574869.60000002</v>
      </c>
      <c r="F4" s="1">
        <v>688618229.73000002</v>
      </c>
      <c r="G4" s="1">
        <v>740971472.55999994</v>
      </c>
      <c r="H4" s="1">
        <f t="shared" si="0"/>
        <v>52353242.829999924</v>
      </c>
    </row>
    <row r="5" spans="1:8" x14ac:dyDescent="0.3">
      <c r="A5" t="s">
        <v>237</v>
      </c>
      <c r="B5" s="26" t="s">
        <v>258</v>
      </c>
      <c r="C5" s="1">
        <v>8628911.2300000004</v>
      </c>
      <c r="D5" s="1">
        <v>19104086.899999999</v>
      </c>
      <c r="E5" s="1">
        <v>19624649.620000001</v>
      </c>
      <c r="F5" s="1">
        <v>27315826.149999999</v>
      </c>
      <c r="G5" s="1">
        <v>24649571.52</v>
      </c>
      <c r="H5" s="1">
        <f t="shared" si="0"/>
        <v>-2666254.629999999</v>
      </c>
    </row>
    <row r="6" spans="1:8" x14ac:dyDescent="0.3">
      <c r="A6" t="s">
        <v>238</v>
      </c>
      <c r="B6" s="26" t="s">
        <v>258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f t="shared" si="0"/>
        <v>0</v>
      </c>
    </row>
    <row r="7" spans="1:8" x14ac:dyDescent="0.3">
      <c r="A7" t="s">
        <v>239</v>
      </c>
      <c r="B7" s="26" t="s">
        <v>258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f t="shared" si="0"/>
        <v>0</v>
      </c>
    </row>
    <row r="8" spans="1:8" x14ac:dyDescent="0.3">
      <c r="A8" t="s">
        <v>240</v>
      </c>
      <c r="B8" s="26" t="s">
        <v>258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f t="shared" si="0"/>
        <v>0</v>
      </c>
    </row>
    <row r="9" spans="1:8" x14ac:dyDescent="0.3">
      <c r="A9" s="32" t="s">
        <v>241</v>
      </c>
      <c r="B9" s="33" t="s">
        <v>258</v>
      </c>
      <c r="C9" s="34">
        <v>28418790.780000001</v>
      </c>
      <c r="D9" s="34">
        <v>14131126.5</v>
      </c>
      <c r="E9" s="34">
        <v>19701983.640000001</v>
      </c>
      <c r="F9" s="34">
        <v>18835495.199999999</v>
      </c>
      <c r="G9" s="34">
        <v>35814338.560000002</v>
      </c>
      <c r="H9" s="1">
        <f t="shared" si="0"/>
        <v>16978843.360000003</v>
      </c>
    </row>
    <row r="10" spans="1:8" x14ac:dyDescent="0.3">
      <c r="A10" s="35" t="s">
        <v>262</v>
      </c>
      <c r="B10" s="36" t="s">
        <v>258</v>
      </c>
      <c r="C10" s="94">
        <f t="shared" ref="C10" si="1">SUM(C2:C9)</f>
        <v>3254319608.0599999</v>
      </c>
      <c r="D10" s="94">
        <f t="shared" ref="D10:E10" si="2">SUM(D2:D9)</f>
        <v>3400499690.29</v>
      </c>
      <c r="E10" s="94">
        <f t="shared" si="2"/>
        <v>3593100101.3599997</v>
      </c>
      <c r="F10" s="94">
        <f t="shared" ref="F10:G10" si="3">SUM(F2:F9)</f>
        <v>3599458287.7999997</v>
      </c>
      <c r="G10" s="94">
        <f t="shared" si="3"/>
        <v>3690742480.4299998</v>
      </c>
      <c r="H10" s="11">
        <f t="shared" si="0"/>
        <v>91284192.630000114</v>
      </c>
    </row>
    <row r="11" spans="1:8" x14ac:dyDescent="0.3">
      <c r="A11" t="s">
        <v>242</v>
      </c>
      <c r="B11" s="26" t="s">
        <v>259</v>
      </c>
      <c r="C11" s="1">
        <v>1995099.88</v>
      </c>
      <c r="D11" s="1">
        <v>1580109.42</v>
      </c>
      <c r="E11" s="1">
        <v>1865904.76</v>
      </c>
      <c r="F11" s="1">
        <v>1538887.51</v>
      </c>
      <c r="G11" s="1">
        <v>1403390.47</v>
      </c>
      <c r="H11" s="1">
        <f t="shared" si="0"/>
        <v>-135497.04000000004</v>
      </c>
    </row>
    <row r="12" spans="1:8" x14ac:dyDescent="0.3">
      <c r="A12" t="s">
        <v>243</v>
      </c>
      <c r="B12" s="26" t="s">
        <v>259</v>
      </c>
      <c r="C12" s="1">
        <v>27268245.309999999</v>
      </c>
      <c r="D12" s="1">
        <v>110182696.61</v>
      </c>
      <c r="E12" s="1">
        <v>143123989.78999999</v>
      </c>
      <c r="F12" s="1">
        <v>184547941.74000001</v>
      </c>
      <c r="G12" s="1">
        <v>205716555.87</v>
      </c>
      <c r="H12" s="1">
        <f t="shared" si="0"/>
        <v>21168614.129999995</v>
      </c>
    </row>
    <row r="13" spans="1:8" x14ac:dyDescent="0.3">
      <c r="A13" t="s">
        <v>244</v>
      </c>
      <c r="B13" s="26" t="s">
        <v>259</v>
      </c>
      <c r="C13" s="1">
        <v>2828971.9</v>
      </c>
      <c r="D13" s="1">
        <v>2977041.92</v>
      </c>
      <c r="E13" s="1">
        <v>3063228.82</v>
      </c>
      <c r="F13" s="1">
        <v>3084905.85</v>
      </c>
      <c r="G13" s="1">
        <v>3065067.8</v>
      </c>
      <c r="H13" s="1">
        <f t="shared" si="0"/>
        <v>-19838.050000000279</v>
      </c>
    </row>
    <row r="14" spans="1:8" x14ac:dyDescent="0.3">
      <c r="A14" t="s">
        <v>245</v>
      </c>
      <c r="B14" s="26" t="s">
        <v>259</v>
      </c>
      <c r="C14" s="1">
        <v>3146644942.6599998</v>
      </c>
      <c r="D14" s="1">
        <v>2925500322.8000002</v>
      </c>
      <c r="E14" s="1">
        <v>3162479841.6199999</v>
      </c>
      <c r="F14" s="1">
        <v>3043616869.27</v>
      </c>
      <c r="G14" s="1">
        <v>3151971861.5999999</v>
      </c>
      <c r="H14" s="1">
        <f t="shared" si="0"/>
        <v>108354992.32999992</v>
      </c>
    </row>
    <row r="15" spans="1:8" x14ac:dyDescent="0.3">
      <c r="A15" t="s">
        <v>246</v>
      </c>
      <c r="B15" s="26" t="s">
        <v>259</v>
      </c>
      <c r="C15" s="1">
        <v>66681376.740000002</v>
      </c>
      <c r="D15" s="1">
        <v>73109875.180000007</v>
      </c>
      <c r="E15" s="1">
        <v>74104431.650000006</v>
      </c>
      <c r="F15" s="1">
        <v>78266600.739999995</v>
      </c>
      <c r="G15" s="1">
        <v>66192659.060000002</v>
      </c>
      <c r="H15" s="1">
        <f t="shared" si="0"/>
        <v>-12073941.679999992</v>
      </c>
    </row>
    <row r="16" spans="1:8" x14ac:dyDescent="0.3">
      <c r="A16" t="s">
        <v>247</v>
      </c>
      <c r="B16" s="26" t="s">
        <v>259</v>
      </c>
      <c r="C16" s="1">
        <v>4410149.1399999997</v>
      </c>
      <c r="D16" s="1">
        <v>8357340.8700000001</v>
      </c>
      <c r="E16" s="1">
        <v>3690137.9</v>
      </c>
      <c r="F16" s="1">
        <v>12165921.17</v>
      </c>
      <c r="G16" s="1">
        <v>5105922.3499999996</v>
      </c>
      <c r="H16" s="1">
        <f t="shared" si="0"/>
        <v>-7059998.8200000003</v>
      </c>
    </row>
    <row r="17" spans="1:8" x14ac:dyDescent="0.3">
      <c r="A17" t="s">
        <v>248</v>
      </c>
      <c r="B17" s="26" t="s">
        <v>259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f t="shared" si="0"/>
        <v>0</v>
      </c>
    </row>
    <row r="18" spans="1:8" x14ac:dyDescent="0.3">
      <c r="A18" t="s">
        <v>249</v>
      </c>
      <c r="B18" s="26" t="s">
        <v>259</v>
      </c>
      <c r="C18" s="1">
        <v>13273655.98</v>
      </c>
      <c r="D18" s="1">
        <v>6913337.3799999999</v>
      </c>
      <c r="E18" s="1">
        <v>4546022.6399999997</v>
      </c>
      <c r="F18" s="1">
        <v>16568057.1</v>
      </c>
      <c r="G18" s="1">
        <v>2073616.65</v>
      </c>
      <c r="H18" s="1">
        <f t="shared" si="0"/>
        <v>-14494440.449999999</v>
      </c>
    </row>
    <row r="19" spans="1:8" x14ac:dyDescent="0.3">
      <c r="A19" t="s">
        <v>13</v>
      </c>
      <c r="B19" s="26" t="s">
        <v>259</v>
      </c>
      <c r="C19" s="1">
        <v>55901393.979999997</v>
      </c>
      <c r="D19" s="1">
        <v>0</v>
      </c>
      <c r="E19" s="1">
        <v>15449786.539999999</v>
      </c>
      <c r="F19" s="1">
        <v>7793097.4199999999</v>
      </c>
      <c r="G19" s="1">
        <v>44200120.100000001</v>
      </c>
      <c r="H19" s="1">
        <f t="shared" si="0"/>
        <v>36407022.68</v>
      </c>
    </row>
    <row r="20" spans="1:8" x14ac:dyDescent="0.3">
      <c r="A20" s="32" t="s">
        <v>250</v>
      </c>
      <c r="B20" s="33" t="s">
        <v>259</v>
      </c>
      <c r="C20" s="34">
        <v>29385782.780000001</v>
      </c>
      <c r="D20" s="34">
        <v>12877296.699999999</v>
      </c>
      <c r="E20" s="34">
        <v>9003693.2100000009</v>
      </c>
      <c r="F20" s="34">
        <v>19506256.359999999</v>
      </c>
      <c r="G20" s="34">
        <v>13593637.34</v>
      </c>
      <c r="H20" s="1">
        <f t="shared" si="0"/>
        <v>-5912619.0199999996</v>
      </c>
    </row>
    <row r="21" spans="1:8" x14ac:dyDescent="0.3">
      <c r="A21" s="35" t="s">
        <v>263</v>
      </c>
      <c r="B21" s="36" t="s">
        <v>259</v>
      </c>
      <c r="C21" s="94">
        <f>SUM(C11:C20)</f>
        <v>3348389618.3699999</v>
      </c>
      <c r="D21" s="94">
        <f t="shared" ref="D21:E21" si="4">SUM(D11:D20)</f>
        <v>3141498020.8799996</v>
      </c>
      <c r="E21" s="94">
        <f t="shared" si="4"/>
        <v>3417327036.9299998</v>
      </c>
      <c r="F21" s="94">
        <f t="shared" ref="F21:G21" si="5">SUM(F11:F20)</f>
        <v>3367088537.1599998</v>
      </c>
      <c r="G21" s="94">
        <f t="shared" si="5"/>
        <v>3493322831.2399998</v>
      </c>
      <c r="H21" s="11">
        <f t="shared" si="0"/>
        <v>126234294.07999992</v>
      </c>
    </row>
    <row r="22" spans="1:8" x14ac:dyDescent="0.3">
      <c r="A22" t="s">
        <v>251</v>
      </c>
      <c r="B22" s="26" t="s">
        <v>258</v>
      </c>
      <c r="C22" s="1">
        <v>74445.53</v>
      </c>
      <c r="D22" s="1">
        <v>14083.01</v>
      </c>
      <c r="E22" s="1">
        <v>1470298.55</v>
      </c>
      <c r="F22" s="1">
        <v>725570.16</v>
      </c>
      <c r="G22" s="1">
        <v>682789.29</v>
      </c>
      <c r="H22" s="1">
        <f t="shared" si="0"/>
        <v>-42780.869999999995</v>
      </c>
    </row>
    <row r="23" spans="1:8" x14ac:dyDescent="0.3">
      <c r="A23" t="s">
        <v>252</v>
      </c>
      <c r="B23" s="26" t="s">
        <v>259</v>
      </c>
      <c r="C23" s="1">
        <v>62068349.439999998</v>
      </c>
      <c r="D23" s="1">
        <v>59274931.520000003</v>
      </c>
      <c r="E23" s="1">
        <v>60349467.469999999</v>
      </c>
      <c r="F23" s="1">
        <v>58379166.609999999</v>
      </c>
      <c r="G23" s="1">
        <v>56678484.859999999</v>
      </c>
      <c r="H23" s="1">
        <f t="shared" si="0"/>
        <v>-1700681.75</v>
      </c>
    </row>
    <row r="24" spans="1:8" x14ac:dyDescent="0.3">
      <c r="A24" t="s">
        <v>253</v>
      </c>
      <c r="B24" s="26" t="s">
        <v>258</v>
      </c>
      <c r="C24" s="1">
        <v>-229022.79</v>
      </c>
      <c r="D24" s="1">
        <v>3141410.53</v>
      </c>
      <c r="E24" s="1">
        <v>0</v>
      </c>
      <c r="F24" s="1">
        <v>-562469.6</v>
      </c>
      <c r="G24" s="1">
        <v>-3045628.23</v>
      </c>
      <c r="H24" s="1">
        <f t="shared" si="0"/>
        <v>-2483158.63</v>
      </c>
    </row>
    <row r="25" spans="1:8" x14ac:dyDescent="0.3">
      <c r="A25" t="s">
        <v>254</v>
      </c>
      <c r="B25" s="26" t="s">
        <v>258</v>
      </c>
      <c r="C25" s="1">
        <v>313996837.81</v>
      </c>
      <c r="D25" s="1">
        <v>204407842.78999999</v>
      </c>
      <c r="E25" s="1">
        <v>200260352.66</v>
      </c>
      <c r="F25" s="1">
        <v>20662072.129999999</v>
      </c>
      <c r="G25" s="1">
        <v>42147167.859999999</v>
      </c>
      <c r="H25" s="1">
        <f t="shared" si="0"/>
        <v>21485095.73</v>
      </c>
    </row>
    <row r="26" spans="1:8" x14ac:dyDescent="0.3">
      <c r="A26" t="s">
        <v>255</v>
      </c>
      <c r="B26" s="26" t="s">
        <v>259</v>
      </c>
      <c r="C26" s="1">
        <v>63505027.780000001</v>
      </c>
      <c r="D26" s="1">
        <v>97900534.120000005</v>
      </c>
      <c r="E26" s="1">
        <v>185606513.16999999</v>
      </c>
      <c r="F26" s="1">
        <v>82936446.890000001</v>
      </c>
      <c r="G26" s="1">
        <v>48735962.590000004</v>
      </c>
      <c r="H26" s="1">
        <f t="shared" si="0"/>
        <v>-34200484.299999997</v>
      </c>
    </row>
    <row r="27" spans="1:8" x14ac:dyDescent="0.3">
      <c r="A27" t="s">
        <v>256</v>
      </c>
      <c r="B27" s="26" t="s">
        <v>259</v>
      </c>
      <c r="C27" s="1">
        <v>3991538.02</v>
      </c>
      <c r="D27" s="1">
        <v>4699851.92</v>
      </c>
      <c r="E27" s="1">
        <v>4460514.46</v>
      </c>
      <c r="F27" s="1">
        <v>4702802.93</v>
      </c>
      <c r="G27" s="1">
        <v>4383642.1500000004</v>
      </c>
      <c r="H27" s="1">
        <f t="shared" si="0"/>
        <v>-319160.77999999933</v>
      </c>
    </row>
    <row r="28" spans="1:8" x14ac:dyDescent="0.3">
      <c r="A28" s="10" t="s">
        <v>257</v>
      </c>
      <c r="B28" s="36" t="s">
        <v>260</v>
      </c>
      <c r="C28" s="37">
        <f>C10-C21+C22-C23+C24+C25-C26-C27</f>
        <v>90207335.000000075</v>
      </c>
      <c r="D28" s="37">
        <f t="shared" ref="D28:E28" si="6">D10-D21+D22-D23+D24+D25-D26-D27</f>
        <v>304689688.18000025</v>
      </c>
      <c r="E28" s="37">
        <f t="shared" si="6"/>
        <v>127087220.53999986</v>
      </c>
      <c r="F28" s="37">
        <f t="shared" ref="F28:G28" si="7">F10-F21+F22-F23+F24+F25-F26-F27</f>
        <v>107176506.89999989</v>
      </c>
      <c r="G28" s="37">
        <f t="shared" si="7"/>
        <v>127405888.51000005</v>
      </c>
      <c r="H28" s="37">
        <f t="shared" si="0"/>
        <v>20229381.610000163</v>
      </c>
    </row>
  </sheetData>
  <conditionalFormatting sqref="C28:E28 G28:H28">
    <cfRule type="cellIs" dxfId="47" priority="16" operator="greaterThan">
      <formula>0</formula>
    </cfRule>
  </conditionalFormatting>
  <conditionalFormatting sqref="C28:E28 G28">
    <cfRule type="cellIs" dxfId="46" priority="13" operator="greaterThan">
      <formula>0</formula>
    </cfRule>
  </conditionalFormatting>
  <conditionalFormatting sqref="F28">
    <cfRule type="cellIs" dxfId="45" priority="2" operator="greaterThan">
      <formula>0</formula>
    </cfRule>
  </conditionalFormatting>
  <conditionalFormatting sqref="F28">
    <cfRule type="cellIs" dxfId="44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showGridLines="0" workbookViewId="0">
      <selection activeCell="B15" sqref="B15"/>
    </sheetView>
  </sheetViews>
  <sheetFormatPr defaultRowHeight="14.4" x14ac:dyDescent="0.3"/>
  <cols>
    <col min="1" max="1" width="50.6640625" bestFit="1" customWidth="1"/>
    <col min="2" max="6" width="13.33203125" bestFit="1" customWidth="1"/>
    <col min="7" max="7" width="12.33203125" bestFit="1" customWidth="1"/>
  </cols>
  <sheetData>
    <row r="1" spans="1:7" x14ac:dyDescent="0.3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42" t="s">
        <v>264</v>
      </c>
    </row>
    <row r="2" spans="1:7" x14ac:dyDescent="0.3">
      <c r="A2" s="71" t="s">
        <v>341</v>
      </c>
      <c r="B2" s="64">
        <f>Conto_economico!C10</f>
        <v>3254319608.0599999</v>
      </c>
      <c r="C2" s="64">
        <f>Conto_economico!D10</f>
        <v>3400499690.29</v>
      </c>
      <c r="D2" s="64">
        <f>Conto_economico!E10</f>
        <v>3593100101.3599997</v>
      </c>
      <c r="E2" s="64">
        <f>Conto_economico!F10</f>
        <v>3599458287.7999997</v>
      </c>
      <c r="F2" s="64">
        <f>Conto_economico!G10</f>
        <v>3690742480.4299998</v>
      </c>
      <c r="G2" s="64">
        <f>F2-E2</f>
        <v>91284192.630000114</v>
      </c>
    </row>
    <row r="3" spans="1:7" x14ac:dyDescent="0.3">
      <c r="A3" s="71" t="s">
        <v>336</v>
      </c>
      <c r="B3" s="64">
        <f>Conto_economico!C2</f>
        <v>2810444855.8699999</v>
      </c>
      <c r="C3" s="64">
        <f>Conto_economico!D2</f>
        <v>2827212338</v>
      </c>
      <c r="D3" s="64">
        <f>Conto_economico!E2</f>
        <v>2815198598.5</v>
      </c>
      <c r="E3" s="64">
        <f>Conto_economico!F2</f>
        <v>2864688736.7199998</v>
      </c>
      <c r="F3" s="64">
        <f>Conto_economico!G2</f>
        <v>2889307097.79</v>
      </c>
      <c r="G3" s="64">
        <f t="shared" ref="G3:G15" si="0">F3-E3</f>
        <v>24618361.070000172</v>
      </c>
    </row>
    <row r="4" spans="1:7" x14ac:dyDescent="0.3">
      <c r="A4" s="71" t="s">
        <v>337</v>
      </c>
      <c r="B4" s="64">
        <f>Conto_economico!C4</f>
        <v>406827050.18000001</v>
      </c>
      <c r="C4" s="64">
        <f>Conto_economico!D4</f>
        <v>540052138.88999999</v>
      </c>
      <c r="D4" s="64">
        <f>Conto_economico!E4</f>
        <v>738574869.60000002</v>
      </c>
      <c r="E4" s="64">
        <f>Conto_economico!F4</f>
        <v>688618229.73000002</v>
      </c>
      <c r="F4" s="64">
        <f>Conto_economico!G4</f>
        <v>740971472.55999994</v>
      </c>
      <c r="G4" s="64">
        <f t="shared" si="0"/>
        <v>52353242.829999924</v>
      </c>
    </row>
    <row r="5" spans="1:7" x14ac:dyDescent="0.3">
      <c r="A5" s="71" t="s">
        <v>342</v>
      </c>
      <c r="B5" s="65">
        <f>Conto_economico!C21</f>
        <v>3348389618.3699999</v>
      </c>
      <c r="C5" s="65">
        <f>Conto_economico!D21</f>
        <v>3141498020.8799996</v>
      </c>
      <c r="D5" s="65">
        <f>Conto_economico!E21</f>
        <v>3417327036.9299998</v>
      </c>
      <c r="E5" s="65">
        <f>Conto_economico!F21</f>
        <v>3367088537.1599998</v>
      </c>
      <c r="F5" s="65">
        <f>Conto_economico!G21</f>
        <v>3493322831.2399998</v>
      </c>
      <c r="G5" s="64">
        <f t="shared" si="0"/>
        <v>126234294.07999992</v>
      </c>
    </row>
    <row r="6" spans="1:7" x14ac:dyDescent="0.3">
      <c r="A6" s="71" t="s">
        <v>338</v>
      </c>
      <c r="B6" s="64">
        <f>Conto_economico!C12</f>
        <v>27268245.309999999</v>
      </c>
      <c r="C6" s="64">
        <f>Conto_economico!D12</f>
        <v>110182696.61</v>
      </c>
      <c r="D6" s="64">
        <f>Conto_economico!E12</f>
        <v>143123989.78999999</v>
      </c>
      <c r="E6" s="64">
        <f>Conto_economico!F12</f>
        <v>184547941.74000001</v>
      </c>
      <c r="F6" s="64">
        <f>Conto_economico!G12</f>
        <v>205716555.87</v>
      </c>
      <c r="G6" s="64">
        <f t="shared" si="0"/>
        <v>21168614.129999995</v>
      </c>
    </row>
    <row r="7" spans="1:7" x14ac:dyDescent="0.3">
      <c r="A7" s="71" t="s">
        <v>339</v>
      </c>
      <c r="B7" s="64">
        <f>Conto_economico!C15</f>
        <v>66681376.740000002</v>
      </c>
      <c r="C7" s="64">
        <f>Conto_economico!D15</f>
        <v>73109875.180000007</v>
      </c>
      <c r="D7" s="64">
        <f>Conto_economico!E15</f>
        <v>74104431.650000006</v>
      </c>
      <c r="E7" s="64">
        <f>Conto_economico!F15</f>
        <v>78266600.739999995</v>
      </c>
      <c r="F7" s="64">
        <f>Conto_economico!G15</f>
        <v>66192659.060000002</v>
      </c>
      <c r="G7" s="64">
        <f t="shared" si="0"/>
        <v>-12073941.679999992</v>
      </c>
    </row>
    <row r="8" spans="1:7" x14ac:dyDescent="0.3">
      <c r="A8" s="71" t="s">
        <v>340</v>
      </c>
      <c r="B8" s="64">
        <f>Conto_economico!C16</f>
        <v>4410149.1399999997</v>
      </c>
      <c r="C8" s="64">
        <f>Conto_economico!D16</f>
        <v>8357340.8700000001</v>
      </c>
      <c r="D8" s="64">
        <f>Conto_economico!E16</f>
        <v>3690137.9</v>
      </c>
      <c r="E8" s="64">
        <f>Conto_economico!F16</f>
        <v>12165921.17</v>
      </c>
      <c r="F8" s="64">
        <f>Conto_economico!G16</f>
        <v>5105922.3499999996</v>
      </c>
      <c r="G8" s="64">
        <f t="shared" si="0"/>
        <v>-7059998.8200000003</v>
      </c>
    </row>
    <row r="9" spans="1:7" x14ac:dyDescent="0.3">
      <c r="A9" s="47" t="s">
        <v>304</v>
      </c>
      <c r="B9" s="66">
        <f t="shared" ref="B9:D9" si="1">B2-B5</f>
        <v>-94070010.309999943</v>
      </c>
      <c r="C9" s="66">
        <f t="shared" si="1"/>
        <v>259001669.41000032</v>
      </c>
      <c r="D9" s="66">
        <f t="shared" si="1"/>
        <v>175773064.42999983</v>
      </c>
      <c r="E9" s="66">
        <f t="shared" ref="E9:F9" si="2">E2-E5</f>
        <v>232369750.63999987</v>
      </c>
      <c r="F9" s="66">
        <f t="shared" si="2"/>
        <v>197419649.19000006</v>
      </c>
      <c r="G9" s="66">
        <f t="shared" si="0"/>
        <v>-34950101.449999809</v>
      </c>
    </row>
    <row r="10" spans="1:7" x14ac:dyDescent="0.3">
      <c r="A10" s="71" t="s">
        <v>305</v>
      </c>
      <c r="B10" s="64">
        <f>Conto_economico!C22-Conto_economico!C23</f>
        <v>-61993903.909999996</v>
      </c>
      <c r="C10" s="64">
        <f>Conto_economico!D22-Conto_economico!D23</f>
        <v>-59260848.510000005</v>
      </c>
      <c r="D10" s="64">
        <f>Conto_economico!E22-Conto_economico!E23</f>
        <v>-58879168.920000002</v>
      </c>
      <c r="E10" s="64">
        <f>Conto_economico!F22-Conto_economico!F23</f>
        <v>-57653596.450000003</v>
      </c>
      <c r="F10" s="64">
        <f>Conto_economico!G22-Conto_economico!G23</f>
        <v>-55995695.57</v>
      </c>
      <c r="G10" s="64">
        <f t="shared" si="0"/>
        <v>1657900.8800000027</v>
      </c>
    </row>
    <row r="11" spans="1:7" x14ac:dyDescent="0.3">
      <c r="A11" s="71" t="s">
        <v>306</v>
      </c>
      <c r="B11" s="65">
        <f>Conto_economico!C25-Conto_economico!C26</f>
        <v>250491810.03</v>
      </c>
      <c r="C11" s="65">
        <f>Conto_economico!D25-Conto_economico!D26</f>
        <v>106507308.66999999</v>
      </c>
      <c r="D11" s="65">
        <f>Conto_economico!E25-Conto_economico!E26</f>
        <v>14653839.49000001</v>
      </c>
      <c r="E11" s="65">
        <f>Conto_economico!F25-Conto_economico!F26</f>
        <v>-62274374.760000005</v>
      </c>
      <c r="F11" s="65">
        <f>Conto_economico!G25-Conto_economico!G26</f>
        <v>-6588794.7300000042</v>
      </c>
      <c r="G11" s="64">
        <f t="shared" si="0"/>
        <v>55685580.030000001</v>
      </c>
    </row>
    <row r="12" spans="1:7" x14ac:dyDescent="0.3">
      <c r="A12" s="71" t="s">
        <v>253</v>
      </c>
      <c r="B12" s="65">
        <f>Conto_economico!C24</f>
        <v>-229022.79</v>
      </c>
      <c r="C12" s="65">
        <f>Conto_economico!D24</f>
        <v>3141410.53</v>
      </c>
      <c r="D12" s="65">
        <f>Conto_economico!E24</f>
        <v>0</v>
      </c>
      <c r="E12" s="65">
        <f>Conto_economico!F24</f>
        <v>-562469.6</v>
      </c>
      <c r="F12" s="65">
        <f>Conto_economico!G24</f>
        <v>-3045628.23</v>
      </c>
      <c r="G12" s="64">
        <f t="shared" si="0"/>
        <v>-2483158.63</v>
      </c>
    </row>
    <row r="13" spans="1:7" x14ac:dyDescent="0.3">
      <c r="A13" s="47" t="s">
        <v>307</v>
      </c>
      <c r="B13" s="66">
        <f t="shared" ref="B13:D13" si="3">SUM(B9:B12)</f>
        <v>94198873.020000055</v>
      </c>
      <c r="C13" s="66">
        <f t="shared" si="3"/>
        <v>309389540.10000026</v>
      </c>
      <c r="D13" s="66">
        <f t="shared" si="3"/>
        <v>131547734.99999984</v>
      </c>
      <c r="E13" s="66">
        <f t="shared" ref="E13:F13" si="4">SUM(E9:E12)</f>
        <v>111879309.82999988</v>
      </c>
      <c r="F13" s="66">
        <f t="shared" si="4"/>
        <v>131789530.66000004</v>
      </c>
      <c r="G13" s="66">
        <f t="shared" si="0"/>
        <v>19910220.830000162</v>
      </c>
    </row>
    <row r="14" spans="1:7" x14ac:dyDescent="0.3">
      <c r="A14" s="71" t="s">
        <v>256</v>
      </c>
      <c r="B14" s="64">
        <f>Conto_economico!C27</f>
        <v>3991538.02</v>
      </c>
      <c r="C14" s="64">
        <f>Conto_economico!D27</f>
        <v>4699851.92</v>
      </c>
      <c r="D14" s="64">
        <f>Conto_economico!E27</f>
        <v>4460514.46</v>
      </c>
      <c r="E14" s="64">
        <f>Conto_economico!F27</f>
        <v>4702802.93</v>
      </c>
      <c r="F14" s="64">
        <f>Conto_economico!G27</f>
        <v>4383642.1500000004</v>
      </c>
      <c r="G14" s="64">
        <f t="shared" si="0"/>
        <v>-319160.77999999933</v>
      </c>
    </row>
    <row r="15" spans="1:7" x14ac:dyDescent="0.3">
      <c r="A15" s="70" t="s">
        <v>257</v>
      </c>
      <c r="B15" s="67">
        <f t="shared" ref="B15:D15" si="5">B13-B14</f>
        <v>90207335.00000006</v>
      </c>
      <c r="C15" s="67">
        <f t="shared" si="5"/>
        <v>304689688.18000025</v>
      </c>
      <c r="D15" s="67">
        <f t="shared" si="5"/>
        <v>127087220.53999984</v>
      </c>
      <c r="E15" s="67">
        <f t="shared" ref="E15:F15" si="6">E13-E14</f>
        <v>107176506.89999989</v>
      </c>
      <c r="F15" s="67">
        <f t="shared" si="6"/>
        <v>127405888.51000004</v>
      </c>
      <c r="G15" s="67">
        <f t="shared" si="0"/>
        <v>20229381.610000148</v>
      </c>
    </row>
  </sheetData>
  <conditionalFormatting sqref="B15:D15 F15:G15">
    <cfRule type="cellIs" dxfId="43" priority="15" operator="greaterThan">
      <formula>0</formula>
    </cfRule>
  </conditionalFormatting>
  <conditionalFormatting sqref="B9:D9 B13:D13 F13:G13 F9:G9">
    <cfRule type="cellIs" dxfId="42" priority="14" operator="lessThan">
      <formula>0</formula>
    </cfRule>
  </conditionalFormatting>
  <conditionalFormatting sqref="E15">
    <cfRule type="cellIs" dxfId="41" priority="2" operator="greaterThan">
      <formula>0</formula>
    </cfRule>
  </conditionalFormatting>
  <conditionalFormatting sqref="E13 E9">
    <cfRule type="cellIs" dxfId="4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showGridLines="0" workbookViewId="0">
      <selection activeCell="G20" sqref="G20"/>
    </sheetView>
  </sheetViews>
  <sheetFormatPr defaultRowHeight="14.4" x14ac:dyDescent="0.3"/>
  <cols>
    <col min="1" max="1" width="51.6640625" style="32" bestFit="1" customWidth="1"/>
    <col min="2" max="7" width="13.88671875" bestFit="1" customWidth="1"/>
    <col min="8" max="9" width="12.6640625" bestFit="1" customWidth="1"/>
  </cols>
  <sheetData>
    <row r="1" spans="1:7" x14ac:dyDescent="0.3">
      <c r="A1" s="73"/>
      <c r="B1" s="96">
        <v>2015</v>
      </c>
      <c r="C1" s="96">
        <v>2016</v>
      </c>
      <c r="D1" s="69">
        <v>2017</v>
      </c>
      <c r="E1" s="69">
        <v>2018</v>
      </c>
      <c r="F1" s="69">
        <v>2019</v>
      </c>
      <c r="G1" s="69">
        <v>2020</v>
      </c>
    </row>
    <row r="2" spans="1:7" x14ac:dyDescent="0.3">
      <c r="A2" s="32" t="s">
        <v>211</v>
      </c>
      <c r="B2" s="1">
        <v>0</v>
      </c>
      <c r="C2" s="1">
        <v>0</v>
      </c>
      <c r="D2" s="1">
        <v>0</v>
      </c>
      <c r="E2" s="1">
        <v>0</v>
      </c>
      <c r="F2" s="1">
        <v>0</v>
      </c>
      <c r="G2" s="1">
        <v>0</v>
      </c>
    </row>
    <row r="3" spans="1:7" x14ac:dyDescent="0.3">
      <c r="A3" s="32" t="s">
        <v>212</v>
      </c>
      <c r="B3" s="1">
        <v>0</v>
      </c>
      <c r="C3" s="1">
        <v>5095046.24</v>
      </c>
      <c r="D3" s="1">
        <v>10943253.27</v>
      </c>
      <c r="E3" s="1">
        <v>14119318.869999999</v>
      </c>
      <c r="F3" s="1">
        <v>18165889.170000002</v>
      </c>
      <c r="G3" s="1">
        <v>23539173.52</v>
      </c>
    </row>
    <row r="4" spans="1:7" x14ac:dyDescent="0.3">
      <c r="A4" s="32" t="s">
        <v>213</v>
      </c>
      <c r="B4" s="1">
        <v>135070514.43000001</v>
      </c>
      <c r="C4" s="1">
        <v>134739964.81999999</v>
      </c>
      <c r="D4" s="1">
        <v>136272310.69999999</v>
      </c>
      <c r="E4" s="1">
        <v>141438829.59999999</v>
      </c>
      <c r="F4" s="1">
        <v>145444106.36000001</v>
      </c>
      <c r="G4" s="1">
        <v>148192441</v>
      </c>
    </row>
    <row r="5" spans="1:7" x14ac:dyDescent="0.3">
      <c r="A5" s="32" t="s">
        <v>227</v>
      </c>
      <c r="B5" s="1">
        <v>76148608.459999993</v>
      </c>
      <c r="C5" s="1">
        <v>75921374.670000002</v>
      </c>
      <c r="D5" s="1">
        <v>80255285.189999998</v>
      </c>
      <c r="E5" s="1">
        <v>78031722.709999993</v>
      </c>
      <c r="F5" s="1">
        <v>77540431.069999993</v>
      </c>
      <c r="G5" s="1">
        <v>74501706.439999998</v>
      </c>
    </row>
    <row r="6" spans="1:7" x14ac:dyDescent="0.3">
      <c r="A6" s="32" t="s">
        <v>228</v>
      </c>
      <c r="B6" s="1">
        <v>144393938.83000001</v>
      </c>
      <c r="C6" s="1">
        <v>186652755.53999999</v>
      </c>
      <c r="D6" s="1">
        <v>202791560.24000001</v>
      </c>
      <c r="E6" s="1">
        <v>221079852.55000001</v>
      </c>
      <c r="F6" s="1">
        <v>239589503.49000001</v>
      </c>
      <c r="G6" s="1">
        <v>264318216.56999999</v>
      </c>
    </row>
    <row r="7" spans="1:7" x14ac:dyDescent="0.3">
      <c r="A7" s="32" t="s">
        <v>229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</row>
    <row r="8" spans="1:7" x14ac:dyDescent="0.3">
      <c r="A8" s="32" t="s">
        <v>230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</row>
    <row r="9" spans="1:7" x14ac:dyDescent="0.3">
      <c r="A9" s="32" t="s">
        <v>214</v>
      </c>
      <c r="B9" s="1">
        <v>2154045224.3800001</v>
      </c>
      <c r="C9" s="1">
        <v>1924055229.1600001</v>
      </c>
      <c r="D9" s="1">
        <v>2086072168.47</v>
      </c>
      <c r="E9" s="1">
        <v>2253453071.8299999</v>
      </c>
      <c r="F9" s="1">
        <v>2451866855.54</v>
      </c>
      <c r="G9" s="1">
        <v>2290562655.7800002</v>
      </c>
    </row>
    <row r="10" spans="1:7" ht="13.8" customHeight="1" x14ac:dyDescent="0.3">
      <c r="A10" s="99" t="s">
        <v>358</v>
      </c>
      <c r="B10" s="1">
        <v>1093746335.6400001</v>
      </c>
      <c r="C10" s="1">
        <v>1017222789.66</v>
      </c>
      <c r="D10" s="1">
        <v>1183926433.29</v>
      </c>
      <c r="E10" s="1">
        <v>1375981332.5999999</v>
      </c>
      <c r="F10" s="1">
        <v>1430023737.3499999</v>
      </c>
      <c r="G10" s="1">
        <v>1241630242.95</v>
      </c>
    </row>
    <row r="11" spans="1:7" x14ac:dyDescent="0.3">
      <c r="A11" s="99" t="s">
        <v>362</v>
      </c>
      <c r="B11" s="1">
        <v>816762461.69000006</v>
      </c>
      <c r="C11" s="1">
        <v>768189028.10000002</v>
      </c>
      <c r="D11" s="1">
        <v>730539586.13999999</v>
      </c>
      <c r="E11" s="1">
        <v>674707369.69000006</v>
      </c>
      <c r="F11" s="1">
        <v>816195532.36000001</v>
      </c>
      <c r="G11" s="1">
        <v>780500346.03999996</v>
      </c>
    </row>
    <row r="12" spans="1:7" x14ac:dyDescent="0.3">
      <c r="A12" s="32" t="s">
        <v>231</v>
      </c>
      <c r="B12" s="1">
        <v>58069</v>
      </c>
      <c r="C12" s="1">
        <v>56280</v>
      </c>
      <c r="D12" s="1">
        <v>63780</v>
      </c>
      <c r="E12" s="1">
        <v>344434.58</v>
      </c>
      <c r="F12" s="1">
        <v>216203.5</v>
      </c>
      <c r="G12" s="1">
        <v>209299.9</v>
      </c>
    </row>
    <row r="13" spans="1:7" x14ac:dyDescent="0.3">
      <c r="A13" s="32" t="s">
        <v>215</v>
      </c>
      <c r="B13" s="1">
        <v>145769997.77000001</v>
      </c>
      <c r="C13" s="1">
        <v>369076545.86000001</v>
      </c>
      <c r="D13" s="1">
        <v>487655323.14999998</v>
      </c>
      <c r="E13" s="1">
        <v>474705847.63</v>
      </c>
      <c r="F13" s="1">
        <v>580099348.59000003</v>
      </c>
      <c r="G13" s="1">
        <v>780348072.60000002</v>
      </c>
    </row>
    <row r="14" spans="1:7" x14ac:dyDescent="0.3">
      <c r="A14" s="32" t="s">
        <v>216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</row>
    <row r="15" spans="1:7" x14ac:dyDescent="0.3">
      <c r="A15" s="10" t="s">
        <v>217</v>
      </c>
      <c r="B15" s="11">
        <f t="shared" ref="B15" si="0">SUM(B2:B9)+SUM(B12:B14)</f>
        <v>2655486352.8700004</v>
      </c>
      <c r="C15" s="11">
        <f t="shared" ref="C15:D15" si="1">SUM(C2:C9)+SUM(C12:C14)</f>
        <v>2695597196.2900004</v>
      </c>
      <c r="D15" s="11">
        <f t="shared" si="1"/>
        <v>3004053681.02</v>
      </c>
      <c r="E15" s="11">
        <f>SUM(E2:E9)+SUM(E12:E14)</f>
        <v>3183173077.77</v>
      </c>
      <c r="F15" s="11">
        <f>SUM(F2:F9)+SUM(F12:F14)</f>
        <v>3512922337.7200003</v>
      </c>
      <c r="G15" s="11">
        <f>SUM(G2:G9)+SUM(G12:G14)</f>
        <v>3581671565.8100004</v>
      </c>
    </row>
    <row r="16" spans="1:7" x14ac:dyDescent="0.3">
      <c r="A16" s="32" t="s">
        <v>218</v>
      </c>
      <c r="B16" s="1">
        <v>-1638762575.0699999</v>
      </c>
      <c r="C16" s="1">
        <v>-1638762575.0699999</v>
      </c>
      <c r="D16" s="1">
        <v>-1713687497.05</v>
      </c>
      <c r="E16" s="1">
        <v>-1712951471.7</v>
      </c>
      <c r="F16" s="1">
        <v>-1712951471.7</v>
      </c>
      <c r="G16" s="1">
        <v>-1712951471.7</v>
      </c>
    </row>
    <row r="17" spans="1:9" x14ac:dyDescent="0.3">
      <c r="A17" s="32" t="s">
        <v>219</v>
      </c>
      <c r="B17" s="1">
        <v>0</v>
      </c>
      <c r="C17" s="1">
        <v>0</v>
      </c>
      <c r="D17" s="1">
        <v>168204260.09</v>
      </c>
      <c r="E17" s="1">
        <v>470256164.36000001</v>
      </c>
      <c r="F17" s="1">
        <v>597343384.89999998</v>
      </c>
      <c r="G17" s="1">
        <v>704519891.79999995</v>
      </c>
    </row>
    <row r="18" spans="1:9" x14ac:dyDescent="0.3">
      <c r="A18" s="32" t="s">
        <v>220</v>
      </c>
      <c r="B18" s="1">
        <v>0</v>
      </c>
      <c r="C18" s="1">
        <v>90207335</v>
      </c>
      <c r="D18" s="1">
        <v>304689688.18000001</v>
      </c>
      <c r="E18" s="1">
        <v>127087220.54000001</v>
      </c>
      <c r="F18" s="1">
        <v>107176506.90000001</v>
      </c>
      <c r="G18" s="1">
        <v>127405888.51000001</v>
      </c>
    </row>
    <row r="19" spans="1:9" x14ac:dyDescent="0.3">
      <c r="A19" s="32" t="s">
        <v>221</v>
      </c>
      <c r="B19" s="1">
        <v>87190857.329999998</v>
      </c>
      <c r="C19" s="1">
        <v>138493731.61000001</v>
      </c>
      <c r="D19" s="1">
        <v>56978507.68</v>
      </c>
      <c r="E19" s="1">
        <v>76974316.859999999</v>
      </c>
      <c r="F19" s="1">
        <v>101335471.38</v>
      </c>
      <c r="G19" s="1">
        <v>147609207.13</v>
      </c>
    </row>
    <row r="20" spans="1:9" x14ac:dyDescent="0.3">
      <c r="A20" s="32" t="s">
        <v>208</v>
      </c>
      <c r="B20" s="1">
        <v>2027145960</v>
      </c>
      <c r="C20" s="1">
        <v>1780670925.73</v>
      </c>
      <c r="D20" s="1">
        <v>1964210732.6099999</v>
      </c>
      <c r="E20" s="1">
        <v>2023437810.8900001</v>
      </c>
      <c r="F20" s="1">
        <v>2007714563.9300001</v>
      </c>
      <c r="G20" s="1">
        <v>1902618826.1900001</v>
      </c>
    </row>
    <row r="21" spans="1:9" x14ac:dyDescent="0.3">
      <c r="A21" s="32" t="s">
        <v>222</v>
      </c>
      <c r="B21" s="1">
        <v>15399187.76</v>
      </c>
      <c r="C21" s="1">
        <v>31032234.649999999</v>
      </c>
      <c r="D21" s="1">
        <v>92865791.939999998</v>
      </c>
      <c r="E21" s="1">
        <v>57877463.689999998</v>
      </c>
      <c r="F21" s="1">
        <v>95745899.200000003</v>
      </c>
      <c r="G21" s="1">
        <v>127172039.8</v>
      </c>
    </row>
    <row r="22" spans="1:9" x14ac:dyDescent="0.3">
      <c r="A22" s="32" t="s">
        <v>223</v>
      </c>
      <c r="B22" s="1">
        <v>865649756.12</v>
      </c>
      <c r="C22" s="1">
        <v>1209141721.6300001</v>
      </c>
      <c r="D22" s="1">
        <v>1198324420.46</v>
      </c>
      <c r="E22" s="1">
        <v>1326495208.03</v>
      </c>
      <c r="F22" s="1">
        <v>1391303903.96</v>
      </c>
      <c r="G22" s="1">
        <v>1323865883.73</v>
      </c>
    </row>
    <row r="23" spans="1:9" x14ac:dyDescent="0.3">
      <c r="A23" s="99" t="s">
        <v>359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</row>
    <row r="24" spans="1:9" x14ac:dyDescent="0.3">
      <c r="A24" s="99" t="s">
        <v>360</v>
      </c>
      <c r="B24" s="1">
        <v>821724683.84000003</v>
      </c>
      <c r="C24" s="1">
        <v>1133662582.28</v>
      </c>
      <c r="D24" s="1">
        <v>1166285499.3499999</v>
      </c>
      <c r="E24" s="1">
        <v>1262955171.23</v>
      </c>
      <c r="F24" s="1">
        <v>1315218149.98</v>
      </c>
      <c r="G24" s="1">
        <v>1207964634.74</v>
      </c>
    </row>
    <row r="25" spans="1:9" x14ac:dyDescent="0.3">
      <c r="A25" s="32" t="s">
        <v>224</v>
      </c>
      <c r="B25" s="1">
        <v>518638765.57999998</v>
      </c>
      <c r="C25" s="1">
        <v>546781853.53999996</v>
      </c>
      <c r="D25" s="1">
        <v>408859837.58999997</v>
      </c>
      <c r="E25" s="1">
        <v>282863204.31</v>
      </c>
      <c r="F25" s="1">
        <v>305386946.13999999</v>
      </c>
      <c r="G25" s="1">
        <v>301613348.94</v>
      </c>
      <c r="H25" s="1"/>
      <c r="I25" s="1"/>
    </row>
    <row r="26" spans="1:9" x14ac:dyDescent="0.3">
      <c r="A26" s="32" t="s">
        <v>225</v>
      </c>
      <c r="B26" s="1">
        <v>780224401.14999998</v>
      </c>
      <c r="C26" s="1">
        <v>538031969.20000005</v>
      </c>
      <c r="D26" s="1">
        <v>523607939.51999998</v>
      </c>
      <c r="E26" s="1">
        <v>531133160.79000002</v>
      </c>
      <c r="F26" s="1">
        <v>619867133.00999999</v>
      </c>
      <c r="G26" s="1">
        <v>659817951.40999997</v>
      </c>
    </row>
    <row r="27" spans="1:9" x14ac:dyDescent="0.3">
      <c r="A27" s="72" t="s">
        <v>226</v>
      </c>
      <c r="B27" s="3">
        <f t="shared" ref="B27" si="2">SUM(B16:B26)-B23-B24</f>
        <v>2655486352.8699999</v>
      </c>
      <c r="C27" s="3">
        <f t="shared" ref="C27:D27" si="3">SUM(C16:C26)-C23-C24</f>
        <v>2695597196.29</v>
      </c>
      <c r="D27" s="3">
        <f t="shared" si="3"/>
        <v>3004053681.0200005</v>
      </c>
      <c r="E27" s="3">
        <f>SUM(E16:E26)-E23-E24</f>
        <v>3183173077.77</v>
      </c>
      <c r="F27" s="3">
        <f>SUM(F16:F26)-F23-F24</f>
        <v>3512922337.7199998</v>
      </c>
      <c r="G27" s="3">
        <f>SUM(G16:G26)-G23-G24</f>
        <v>3581671565.8100004</v>
      </c>
    </row>
    <row r="28" spans="1:9" x14ac:dyDescent="0.3">
      <c r="A28" s="10" t="s">
        <v>265</v>
      </c>
      <c r="B28" s="11">
        <f t="shared" ref="B28:G28" si="4">B16+B17+B18</f>
        <v>-1638762575.0699999</v>
      </c>
      <c r="C28" s="11">
        <f t="shared" si="4"/>
        <v>-1548555240.0699999</v>
      </c>
      <c r="D28" s="11">
        <f t="shared" si="4"/>
        <v>-1240793548.78</v>
      </c>
      <c r="E28" s="11">
        <f t="shared" si="4"/>
        <v>-1115608086.8000002</v>
      </c>
      <c r="F28" s="11">
        <f t="shared" si="4"/>
        <v>-1008431579.9000002</v>
      </c>
      <c r="G28" s="11">
        <f t="shared" si="4"/>
        <v>-881025691.3900001</v>
      </c>
    </row>
    <row r="29" spans="1:9" x14ac:dyDescent="0.3">
      <c r="E29" s="6">
        <f>E28/E27*100</f>
        <v>-35.047044554094725</v>
      </c>
      <c r="F29" s="6">
        <f>F28/F27*100</f>
        <v>-28.706344261356627</v>
      </c>
      <c r="G29" s="6">
        <f>G28/G27*100</f>
        <v>-24.598170859665487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1"/>
  <sheetViews>
    <sheetView topLeftCell="A214" workbookViewId="0">
      <selection activeCell="E193" sqref="E193"/>
    </sheetView>
  </sheetViews>
  <sheetFormatPr defaultRowHeight="14.4" x14ac:dyDescent="0.3"/>
  <cols>
    <col min="2" max="2" width="83.33203125" bestFit="1" customWidth="1"/>
    <col min="3" max="3" width="11.88671875" customWidth="1"/>
  </cols>
  <sheetData>
    <row r="1" spans="1:8" x14ac:dyDescent="0.3">
      <c r="A1" s="115" t="s">
        <v>209</v>
      </c>
      <c r="B1" s="115"/>
      <c r="C1" s="2" t="s">
        <v>210</v>
      </c>
      <c r="D1" s="97">
        <v>2016</v>
      </c>
      <c r="E1" s="97">
        <v>2017</v>
      </c>
      <c r="F1" s="97">
        <v>2018</v>
      </c>
      <c r="G1" s="97">
        <v>2019</v>
      </c>
      <c r="H1" s="97">
        <v>2020</v>
      </c>
    </row>
    <row r="2" spans="1:8" x14ac:dyDescent="0.3">
      <c r="A2" t="s">
        <v>76</v>
      </c>
    </row>
    <row r="3" spans="1:8" x14ac:dyDescent="0.3">
      <c r="A3" s="8" t="s">
        <v>77</v>
      </c>
      <c r="B3" s="8" t="s">
        <v>78</v>
      </c>
      <c r="C3" s="9">
        <v>48</v>
      </c>
      <c r="D3" s="7">
        <v>8.2200000000000006</v>
      </c>
      <c r="E3" s="7">
        <v>10.68</v>
      </c>
      <c r="F3" s="7">
        <v>7.16</v>
      </c>
      <c r="G3" s="7">
        <v>7.09</v>
      </c>
      <c r="H3" s="7">
        <v>6.27</v>
      </c>
    </row>
    <row r="4" spans="1:8" x14ac:dyDescent="0.3">
      <c r="A4" t="s">
        <v>79</v>
      </c>
      <c r="D4" s="7"/>
      <c r="E4" s="7"/>
      <c r="F4" s="7"/>
      <c r="G4" s="7"/>
      <c r="H4" s="7"/>
    </row>
    <row r="5" spans="1:8" x14ac:dyDescent="0.3">
      <c r="A5" t="s">
        <v>80</v>
      </c>
      <c r="B5" t="s">
        <v>81</v>
      </c>
      <c r="D5" s="7">
        <v>104.42</v>
      </c>
      <c r="E5" s="7">
        <v>100.03</v>
      </c>
      <c r="F5" s="7">
        <v>101.44</v>
      </c>
      <c r="G5" s="7">
        <v>101.2</v>
      </c>
      <c r="H5" s="7">
        <v>107</v>
      </c>
    </row>
    <row r="6" spans="1:8" x14ac:dyDescent="0.3">
      <c r="A6" t="s">
        <v>82</v>
      </c>
      <c r="B6" t="s">
        <v>83</v>
      </c>
      <c r="D6" s="7">
        <v>98.87</v>
      </c>
      <c r="E6" s="7">
        <v>99.6</v>
      </c>
      <c r="F6" s="7">
        <v>99.04</v>
      </c>
      <c r="G6" s="7">
        <v>100.57</v>
      </c>
      <c r="H6" s="7">
        <v>100.59</v>
      </c>
    </row>
    <row r="7" spans="1:8" x14ac:dyDescent="0.3">
      <c r="A7" t="s">
        <v>84</v>
      </c>
      <c r="B7" t="s">
        <v>85</v>
      </c>
      <c r="D7" s="7">
        <v>91.6</v>
      </c>
      <c r="E7" s="7">
        <v>87.47</v>
      </c>
      <c r="F7" s="7">
        <v>87.61</v>
      </c>
      <c r="G7" s="7">
        <v>87.13</v>
      </c>
      <c r="H7" s="7">
        <v>89.75</v>
      </c>
    </row>
    <row r="8" spans="1:8" x14ac:dyDescent="0.3">
      <c r="A8" t="s">
        <v>86</v>
      </c>
      <c r="B8" t="s">
        <v>87</v>
      </c>
      <c r="D8" s="7">
        <v>86.73</v>
      </c>
      <c r="E8" s="7">
        <v>87.09</v>
      </c>
      <c r="F8" s="7">
        <v>85.55</v>
      </c>
      <c r="G8" s="7">
        <v>86.59</v>
      </c>
      <c r="H8" s="7">
        <v>84.37</v>
      </c>
    </row>
    <row r="9" spans="1:8" x14ac:dyDescent="0.3">
      <c r="A9" t="s">
        <v>88</v>
      </c>
      <c r="B9" t="s">
        <v>89</v>
      </c>
      <c r="D9" s="7">
        <v>76.06</v>
      </c>
      <c r="E9" s="7">
        <v>67.040000000000006</v>
      </c>
      <c r="F9" s="7">
        <v>73.819999999999993</v>
      </c>
      <c r="G9" s="7">
        <v>68.94</v>
      </c>
      <c r="H9" s="7">
        <v>75.66</v>
      </c>
    </row>
    <row r="10" spans="1:8" x14ac:dyDescent="0.3">
      <c r="A10" t="s">
        <v>90</v>
      </c>
      <c r="B10" t="s">
        <v>91</v>
      </c>
      <c r="D10" s="7">
        <v>70.34</v>
      </c>
      <c r="E10" s="7">
        <v>66.83</v>
      </c>
      <c r="F10" s="7">
        <v>72.510000000000005</v>
      </c>
      <c r="G10" s="7">
        <v>68.650000000000006</v>
      </c>
      <c r="H10" s="7">
        <v>72.58</v>
      </c>
    </row>
    <row r="11" spans="1:8" x14ac:dyDescent="0.3">
      <c r="A11" t="s">
        <v>92</v>
      </c>
      <c r="B11" t="s">
        <v>93</v>
      </c>
      <c r="D11" s="7">
        <v>66.89</v>
      </c>
      <c r="E11" s="7">
        <v>60.71</v>
      </c>
      <c r="F11" s="7">
        <v>62.74</v>
      </c>
      <c r="G11" s="7">
        <v>59.03</v>
      </c>
      <c r="H11" s="7">
        <v>63.27</v>
      </c>
    </row>
    <row r="12" spans="1:8" x14ac:dyDescent="0.3">
      <c r="A12" s="8" t="s">
        <v>94</v>
      </c>
      <c r="B12" s="8" t="s">
        <v>95</v>
      </c>
      <c r="C12" s="9">
        <v>22</v>
      </c>
      <c r="D12" s="7">
        <v>61.86</v>
      </c>
      <c r="E12" s="7">
        <v>60.51</v>
      </c>
      <c r="F12" s="7">
        <v>61.63</v>
      </c>
      <c r="G12" s="7">
        <v>58.78</v>
      </c>
      <c r="H12" s="7">
        <v>60.69</v>
      </c>
    </row>
    <row r="13" spans="1:8" x14ac:dyDescent="0.3">
      <c r="A13" t="s">
        <v>96</v>
      </c>
      <c r="D13" s="7"/>
      <c r="E13" s="7"/>
      <c r="F13" s="7"/>
      <c r="G13" s="7"/>
      <c r="H13" s="7"/>
    </row>
    <row r="14" spans="1:8" x14ac:dyDescent="0.3">
      <c r="A14" t="s">
        <v>97</v>
      </c>
      <c r="B14" t="s">
        <v>98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</row>
    <row r="15" spans="1:8" x14ac:dyDescent="0.3">
      <c r="A15" s="8" t="s">
        <v>99</v>
      </c>
      <c r="B15" s="8" t="s">
        <v>100</v>
      </c>
      <c r="C15" s="9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</row>
    <row r="16" spans="1:8" x14ac:dyDescent="0.3">
      <c r="A16" t="s">
        <v>101</v>
      </c>
      <c r="D16" s="7"/>
      <c r="E16" s="7"/>
      <c r="F16" s="7"/>
      <c r="G16" s="7"/>
      <c r="H16" s="7"/>
    </row>
    <row r="17" spans="1:8" x14ac:dyDescent="0.3">
      <c r="A17" t="s">
        <v>102</v>
      </c>
      <c r="B17" t="s">
        <v>103</v>
      </c>
      <c r="D17" s="7">
        <v>2.2799999999999998</v>
      </c>
      <c r="E17" s="7">
        <v>2.87</v>
      </c>
      <c r="F17" s="7">
        <v>2.6</v>
      </c>
      <c r="G17" s="7">
        <v>2.64</v>
      </c>
      <c r="H17" s="7">
        <v>2.17</v>
      </c>
    </row>
    <row r="18" spans="1:8" x14ac:dyDescent="0.3">
      <c r="A18" t="s">
        <v>104</v>
      </c>
      <c r="B18" t="s">
        <v>105</v>
      </c>
      <c r="D18" s="7">
        <v>2.2799999999999998</v>
      </c>
      <c r="E18" s="7">
        <v>18.86</v>
      </c>
      <c r="F18" s="7">
        <v>11.08</v>
      </c>
      <c r="G18" s="7">
        <v>9.8699999999999992</v>
      </c>
      <c r="H18" s="7">
        <v>1.56</v>
      </c>
    </row>
    <row r="19" spans="1:8" x14ac:dyDescent="0.3">
      <c r="A19" t="s">
        <v>106</v>
      </c>
      <c r="B19" t="s">
        <v>107</v>
      </c>
      <c r="D19" s="7">
        <v>9.56</v>
      </c>
      <c r="E19" s="7">
        <v>18.010000000000002</v>
      </c>
      <c r="F19" s="7">
        <v>6.93</v>
      </c>
      <c r="G19" s="7">
        <v>2.91</v>
      </c>
      <c r="H19" s="7">
        <v>4.62</v>
      </c>
    </row>
    <row r="20" spans="1:8" x14ac:dyDescent="0.3">
      <c r="A20" t="s">
        <v>108</v>
      </c>
      <c r="B20" t="s">
        <v>109</v>
      </c>
      <c r="D20" s="7">
        <v>70.84</v>
      </c>
      <c r="E20" s="7">
        <v>65.209999999999994</v>
      </c>
      <c r="F20" s="7">
        <v>62.24</v>
      </c>
      <c r="G20" s="7">
        <v>62.57</v>
      </c>
      <c r="H20" s="7">
        <v>54.86</v>
      </c>
    </row>
    <row r="21" spans="1:8" x14ac:dyDescent="0.3">
      <c r="A21" t="s">
        <v>110</v>
      </c>
      <c r="D21" s="7"/>
      <c r="E21" s="7"/>
      <c r="F21" s="7"/>
      <c r="G21" s="7"/>
      <c r="H21" s="7"/>
    </row>
    <row r="22" spans="1:8" x14ac:dyDescent="0.3">
      <c r="A22" t="s">
        <v>111</v>
      </c>
      <c r="B22" t="s">
        <v>112</v>
      </c>
      <c r="D22" s="7">
        <v>3.12</v>
      </c>
      <c r="E22" s="7">
        <v>4.42</v>
      </c>
      <c r="F22" s="7">
        <v>5.17</v>
      </c>
      <c r="G22" s="7">
        <v>4.75</v>
      </c>
      <c r="H22" s="7">
        <v>5.08</v>
      </c>
    </row>
    <row r="23" spans="1:8" x14ac:dyDescent="0.3">
      <c r="A23" t="s">
        <v>113</v>
      </c>
      <c r="D23" s="7"/>
      <c r="E23" s="7"/>
      <c r="F23" s="7"/>
      <c r="G23" s="7"/>
      <c r="H23" s="7"/>
    </row>
    <row r="24" spans="1:8" x14ac:dyDescent="0.3">
      <c r="A24" t="s">
        <v>114</v>
      </c>
      <c r="B24" t="s">
        <v>115</v>
      </c>
      <c r="D24" s="7">
        <v>1.92</v>
      </c>
      <c r="E24" s="7">
        <v>1.82</v>
      </c>
      <c r="F24" s="7">
        <v>1.84</v>
      </c>
      <c r="G24" s="7">
        <v>1.73</v>
      </c>
      <c r="H24" s="7">
        <v>1.62</v>
      </c>
    </row>
    <row r="25" spans="1:8" x14ac:dyDescent="0.3">
      <c r="A25" t="s">
        <v>116</v>
      </c>
      <c r="B25" t="s">
        <v>117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</row>
    <row r="26" spans="1:8" x14ac:dyDescent="0.3">
      <c r="A26" t="s">
        <v>118</v>
      </c>
      <c r="B26" t="s">
        <v>119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</row>
    <row r="27" spans="1:8" x14ac:dyDescent="0.3">
      <c r="A27" t="s">
        <v>120</v>
      </c>
      <c r="D27" s="7"/>
      <c r="E27" s="7"/>
      <c r="F27" s="7"/>
      <c r="G27" s="7"/>
      <c r="H27" s="7"/>
    </row>
    <row r="28" spans="1:8" x14ac:dyDescent="0.3">
      <c r="A28" t="s">
        <v>121</v>
      </c>
      <c r="B28" t="s">
        <v>122</v>
      </c>
      <c r="D28" s="7">
        <v>5.88</v>
      </c>
      <c r="E28" s="7">
        <v>5.4</v>
      </c>
      <c r="F28" s="7">
        <v>8.76</v>
      </c>
      <c r="G28" s="7">
        <v>6.98</v>
      </c>
      <c r="H28" s="7">
        <v>6.41</v>
      </c>
    </row>
    <row r="29" spans="1:8" x14ac:dyDescent="0.3">
      <c r="A29" t="s">
        <v>123</v>
      </c>
      <c r="B29" t="s">
        <v>124</v>
      </c>
      <c r="D29" s="7">
        <v>9.1300000000000008</v>
      </c>
      <c r="E29" s="7">
        <v>8.8699999999999992</v>
      </c>
      <c r="F29" s="7">
        <v>9.09</v>
      </c>
      <c r="G29" s="7">
        <v>8.83</v>
      </c>
      <c r="H29" s="7">
        <v>9.08</v>
      </c>
    </row>
    <row r="30" spans="1:8" x14ac:dyDescent="0.3">
      <c r="A30" t="s">
        <v>125</v>
      </c>
      <c r="B30" t="s">
        <v>126</v>
      </c>
      <c r="D30" s="7">
        <v>191.12</v>
      </c>
      <c r="E30" s="7">
        <v>123.56</v>
      </c>
      <c r="F30" s="7">
        <v>224.42</v>
      </c>
      <c r="G30" s="7">
        <v>173.88</v>
      </c>
      <c r="H30" s="7">
        <v>166.91</v>
      </c>
    </row>
    <row r="31" spans="1:8" x14ac:dyDescent="0.3">
      <c r="A31" t="s">
        <v>127</v>
      </c>
      <c r="B31" t="s">
        <v>128</v>
      </c>
      <c r="D31" s="7">
        <v>200.25</v>
      </c>
      <c r="E31" s="7">
        <v>132.43</v>
      </c>
      <c r="F31" s="7">
        <v>233.51</v>
      </c>
      <c r="G31" s="7">
        <v>182.72</v>
      </c>
      <c r="H31" s="7">
        <v>175.98</v>
      </c>
    </row>
    <row r="32" spans="1:8" x14ac:dyDescent="0.3">
      <c r="A32" t="s">
        <v>129</v>
      </c>
      <c r="B32" t="s">
        <v>130</v>
      </c>
      <c r="D32" s="7">
        <v>36.24</v>
      </c>
      <c r="E32" s="7">
        <v>111.14</v>
      </c>
      <c r="F32" s="7">
        <v>31.96</v>
      </c>
      <c r="G32" s="7">
        <v>59.48</v>
      </c>
      <c r="H32" s="7">
        <v>61.55</v>
      </c>
    </row>
    <row r="33" spans="1:8" x14ac:dyDescent="0.3">
      <c r="A33" t="s">
        <v>131</v>
      </c>
      <c r="B33" t="s">
        <v>132</v>
      </c>
      <c r="D33" s="7">
        <v>0</v>
      </c>
      <c r="E33" s="7">
        <v>0</v>
      </c>
      <c r="F33" s="7">
        <v>0</v>
      </c>
      <c r="G33" s="7">
        <v>0.02</v>
      </c>
      <c r="H33" s="7">
        <v>0</v>
      </c>
    </row>
    <row r="34" spans="1:8" x14ac:dyDescent="0.3">
      <c r="A34" t="s">
        <v>133</v>
      </c>
      <c r="B34" t="s">
        <v>134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</row>
    <row r="35" spans="1:8" x14ac:dyDescent="0.3">
      <c r="A35" t="s">
        <v>135</v>
      </c>
      <c r="D35" s="7"/>
      <c r="E35" s="7"/>
      <c r="F35" s="7"/>
      <c r="G35" s="7"/>
      <c r="H35" s="7"/>
    </row>
    <row r="36" spans="1:8" x14ac:dyDescent="0.3">
      <c r="A36" t="s">
        <v>136</v>
      </c>
      <c r="B36" t="s">
        <v>137</v>
      </c>
      <c r="D36" s="7">
        <v>35.39</v>
      </c>
      <c r="E36" s="7">
        <v>47.488999999999997</v>
      </c>
      <c r="F36" s="7">
        <v>46.82</v>
      </c>
      <c r="G36" s="7">
        <v>46.35</v>
      </c>
      <c r="H36" s="7">
        <v>55.22</v>
      </c>
    </row>
    <row r="37" spans="1:8" x14ac:dyDescent="0.3">
      <c r="A37" t="s">
        <v>138</v>
      </c>
      <c r="B37" t="s">
        <v>139</v>
      </c>
      <c r="D37" s="7">
        <v>28.28</v>
      </c>
      <c r="E37" s="7">
        <v>17.010000000000002</v>
      </c>
      <c r="F37" s="7">
        <v>41.27</v>
      </c>
      <c r="G37" s="7">
        <v>44.48</v>
      </c>
      <c r="H37" s="7">
        <v>34.68</v>
      </c>
    </row>
    <row r="38" spans="1:8" x14ac:dyDescent="0.3">
      <c r="A38" t="s">
        <v>140</v>
      </c>
      <c r="B38" t="s">
        <v>141</v>
      </c>
      <c r="D38" s="7">
        <v>0</v>
      </c>
      <c r="E38" s="7">
        <v>0</v>
      </c>
      <c r="F38" s="7">
        <v>100</v>
      </c>
      <c r="G38" s="7">
        <v>0</v>
      </c>
      <c r="H38" s="7">
        <v>0</v>
      </c>
    </row>
    <row r="39" spans="1:8" x14ac:dyDescent="0.3">
      <c r="A39" t="s">
        <v>142</v>
      </c>
      <c r="B39" t="s">
        <v>143</v>
      </c>
      <c r="D39" s="7">
        <v>27.65</v>
      </c>
      <c r="E39" s="7">
        <v>40.39</v>
      </c>
      <c r="F39" s="7">
        <v>35.31</v>
      </c>
      <c r="G39" s="7">
        <v>38.33</v>
      </c>
      <c r="H39" s="7">
        <v>40.909999999999997</v>
      </c>
    </row>
    <row r="40" spans="1:8" x14ac:dyDescent="0.3">
      <c r="A40" t="s">
        <v>144</v>
      </c>
      <c r="B40" t="s">
        <v>145</v>
      </c>
      <c r="D40" s="7">
        <v>4.1399999999999997</v>
      </c>
      <c r="E40" s="7">
        <v>27.65</v>
      </c>
      <c r="F40" s="7">
        <v>43.7</v>
      </c>
      <c r="G40" s="7">
        <v>42.85</v>
      </c>
      <c r="H40" s="7">
        <v>26.75</v>
      </c>
    </row>
    <row r="41" spans="1:8" x14ac:dyDescent="0.3">
      <c r="A41" t="s">
        <v>146</v>
      </c>
      <c r="B41" t="s">
        <v>147</v>
      </c>
      <c r="D41" s="7">
        <v>0</v>
      </c>
      <c r="E41" s="7">
        <v>0</v>
      </c>
      <c r="F41" s="7">
        <v>0</v>
      </c>
      <c r="G41" s="7">
        <v>0</v>
      </c>
      <c r="H41" s="7">
        <v>96.33</v>
      </c>
    </row>
    <row r="42" spans="1:8" x14ac:dyDescent="0.3">
      <c r="A42" t="s">
        <v>148</v>
      </c>
      <c r="D42" s="7"/>
      <c r="E42" s="7"/>
      <c r="F42" s="7"/>
      <c r="G42" s="7"/>
      <c r="H42" s="7"/>
    </row>
    <row r="43" spans="1:8" x14ac:dyDescent="0.3">
      <c r="A43" t="s">
        <v>149</v>
      </c>
      <c r="B43" t="s">
        <v>150</v>
      </c>
      <c r="D43" s="7">
        <v>55.85</v>
      </c>
      <c r="E43" s="7">
        <v>79.36</v>
      </c>
      <c r="F43" s="7">
        <v>72.02</v>
      </c>
      <c r="G43" s="7">
        <v>68.02</v>
      </c>
      <c r="H43" s="7">
        <v>63.72</v>
      </c>
    </row>
    <row r="44" spans="1:8" x14ac:dyDescent="0.3">
      <c r="A44" t="s">
        <v>151</v>
      </c>
      <c r="B44" t="s">
        <v>152</v>
      </c>
      <c r="D44" s="7">
        <v>41.8</v>
      </c>
      <c r="E44" s="7">
        <v>63.96</v>
      </c>
      <c r="F44" s="7">
        <v>81.17</v>
      </c>
      <c r="G44" s="7">
        <v>80.989999999999995</v>
      </c>
      <c r="H44" s="7">
        <v>85.48</v>
      </c>
    </row>
    <row r="45" spans="1:8" x14ac:dyDescent="0.3">
      <c r="A45" t="s">
        <v>153</v>
      </c>
      <c r="B45" t="s">
        <v>154</v>
      </c>
      <c r="D45" s="7">
        <v>85.33</v>
      </c>
      <c r="E45" s="7">
        <v>83.09</v>
      </c>
      <c r="F45" s="7">
        <v>82.17</v>
      </c>
      <c r="G45" s="7">
        <v>81.44</v>
      </c>
      <c r="H45" s="7">
        <v>81.55</v>
      </c>
    </row>
    <row r="46" spans="1:8" x14ac:dyDescent="0.3">
      <c r="A46" t="s">
        <v>155</v>
      </c>
      <c r="B46" t="s">
        <v>156</v>
      </c>
      <c r="D46" s="7">
        <v>14.43</v>
      </c>
      <c r="E46" s="7">
        <v>39.07</v>
      </c>
      <c r="F46" s="7">
        <v>35.21</v>
      </c>
      <c r="G46" s="7">
        <v>38.950000000000003</v>
      </c>
      <c r="H46" s="7">
        <v>49.96</v>
      </c>
    </row>
    <row r="47" spans="1:8" x14ac:dyDescent="0.3">
      <c r="A47" t="s">
        <v>157</v>
      </c>
      <c r="B47" t="s">
        <v>158</v>
      </c>
      <c r="D47" s="7">
        <v>44</v>
      </c>
      <c r="E47" s="7">
        <v>28</v>
      </c>
      <c r="F47" s="7">
        <v>23</v>
      </c>
      <c r="G47" s="7">
        <v>23</v>
      </c>
      <c r="H47" s="7">
        <v>16</v>
      </c>
    </row>
    <row r="48" spans="1:8" x14ac:dyDescent="0.3">
      <c r="A48" t="s">
        <v>159</v>
      </c>
      <c r="D48" s="7"/>
      <c r="E48" s="7"/>
      <c r="F48" s="7"/>
      <c r="G48" s="7"/>
      <c r="H48" s="7"/>
    </row>
    <row r="49" spans="1:8" x14ac:dyDescent="0.3">
      <c r="A49" t="s">
        <v>160</v>
      </c>
      <c r="B49" t="s">
        <v>161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</row>
    <row r="50" spans="1:8" x14ac:dyDescent="0.3">
      <c r="A50" t="s">
        <v>162</v>
      </c>
      <c r="B50" t="s">
        <v>163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</row>
    <row r="51" spans="1:8" x14ac:dyDescent="0.3">
      <c r="A51" s="8" t="s">
        <v>164</v>
      </c>
      <c r="B51" s="8" t="s">
        <v>165</v>
      </c>
      <c r="C51" s="9">
        <v>16</v>
      </c>
      <c r="D51" s="7">
        <v>4.41</v>
      </c>
      <c r="E51" s="7">
        <v>3.96</v>
      </c>
      <c r="F51" s="7">
        <v>4.2300000000000004</v>
      </c>
      <c r="G51" s="7">
        <v>4.0599999999999996</v>
      </c>
      <c r="H51" s="7">
        <v>3.68</v>
      </c>
    </row>
    <row r="52" spans="1:8" x14ac:dyDescent="0.3">
      <c r="A52" t="s">
        <v>166</v>
      </c>
      <c r="B52" t="s">
        <v>167</v>
      </c>
      <c r="D52" s="7">
        <v>916.41432347529826</v>
      </c>
      <c r="E52" s="7">
        <v>1015.0451024470607</v>
      </c>
      <c r="F52" s="7">
        <v>1051.5423931886437</v>
      </c>
      <c r="G52" s="7">
        <v>1050.048385415223</v>
      </c>
      <c r="H52" s="7">
        <v>1004.4922555659386</v>
      </c>
    </row>
    <row r="53" spans="1:8" x14ac:dyDescent="0.3">
      <c r="A53" t="s">
        <v>168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</row>
    <row r="54" spans="1:8" x14ac:dyDescent="0.3">
      <c r="A54" t="s">
        <v>169</v>
      </c>
      <c r="B54" t="s">
        <v>170</v>
      </c>
      <c r="D54" s="7">
        <v>0</v>
      </c>
      <c r="E54" s="7">
        <v>0</v>
      </c>
      <c r="F54" s="7">
        <v>-728.88707854571999</v>
      </c>
      <c r="G54" s="7">
        <v>-247.96713944243288</v>
      </c>
      <c r="H54" s="7">
        <v>-129.96908751385519</v>
      </c>
    </row>
    <row r="55" spans="1:8" x14ac:dyDescent="0.3">
      <c r="A55" t="s">
        <v>171</v>
      </c>
      <c r="B55" t="s">
        <v>172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</row>
    <row r="56" spans="1:8" x14ac:dyDescent="0.3">
      <c r="A56" t="s">
        <v>173</v>
      </c>
      <c r="B56" t="s">
        <v>174</v>
      </c>
      <c r="D56" s="7">
        <v>0</v>
      </c>
      <c r="E56" s="7">
        <v>0</v>
      </c>
      <c r="F56" s="7">
        <v>365.40510782533056</v>
      </c>
      <c r="G56" s="7">
        <v>161.26312379341888</v>
      </c>
      <c r="H56" s="7">
        <v>106.64334033205776</v>
      </c>
    </row>
    <row r="57" spans="1:8" x14ac:dyDescent="0.3">
      <c r="A57" t="s">
        <v>175</v>
      </c>
      <c r="B57" t="s">
        <v>176</v>
      </c>
      <c r="D57" s="7">
        <v>0</v>
      </c>
      <c r="E57" s="7">
        <v>0</v>
      </c>
      <c r="F57" s="7">
        <v>463.48197072038948</v>
      </c>
      <c r="G57" s="7">
        <v>186.70401564901402</v>
      </c>
      <c r="H57" s="7">
        <v>123.32574718179742</v>
      </c>
    </row>
    <row r="58" spans="1:8" x14ac:dyDescent="0.3">
      <c r="A58" t="s">
        <v>177</v>
      </c>
      <c r="D58" s="7"/>
      <c r="E58" s="7"/>
      <c r="F58" s="7"/>
      <c r="G58" s="7"/>
      <c r="H58" s="7"/>
    </row>
    <row r="59" spans="1:8" x14ac:dyDescent="0.3">
      <c r="A59" t="s">
        <v>178</v>
      </c>
      <c r="B59" t="s">
        <v>179</v>
      </c>
      <c r="D59" s="7">
        <v>0</v>
      </c>
      <c r="E59" s="7">
        <v>41.09</v>
      </c>
      <c r="F59" s="7">
        <v>6.2549929157184936</v>
      </c>
      <c r="G59" s="7">
        <v>13.212098492611869</v>
      </c>
      <c r="H59" s="7">
        <v>25.107452540023285</v>
      </c>
    </row>
    <row r="60" spans="1:8" x14ac:dyDescent="0.3">
      <c r="A60" t="s">
        <v>180</v>
      </c>
      <c r="B60" t="s">
        <v>181</v>
      </c>
      <c r="D60" s="7"/>
      <c r="E60" s="7"/>
      <c r="F60" s="7">
        <v>-6.2549929157184936</v>
      </c>
      <c r="G60" s="7">
        <v>-13.212098492611869</v>
      </c>
      <c r="H60" s="7">
        <v>-25.107452540023285</v>
      </c>
    </row>
    <row r="61" spans="1:8" x14ac:dyDescent="0.3">
      <c r="A61" t="s">
        <v>182</v>
      </c>
      <c r="B61" t="s">
        <v>183</v>
      </c>
      <c r="D61" s="7">
        <v>0</v>
      </c>
      <c r="E61" s="7">
        <v>0</v>
      </c>
      <c r="F61" s="7">
        <v>100</v>
      </c>
      <c r="G61" s="7">
        <v>100</v>
      </c>
      <c r="H61" s="7">
        <v>100</v>
      </c>
    </row>
    <row r="62" spans="1:8" x14ac:dyDescent="0.3">
      <c r="A62" s="8" t="s">
        <v>184</v>
      </c>
      <c r="B62" s="8" t="s">
        <v>185</v>
      </c>
      <c r="C62" s="9">
        <v>1.2</v>
      </c>
      <c r="D62" s="7">
        <v>1.9</v>
      </c>
      <c r="E62" s="7">
        <v>4.6500000000000004</v>
      </c>
      <c r="F62" s="7">
        <v>0.8</v>
      </c>
      <c r="G62" s="7">
        <v>0.89</v>
      </c>
      <c r="H62" s="7">
        <v>0.86</v>
      </c>
    </row>
    <row r="63" spans="1:8" x14ac:dyDescent="0.3">
      <c r="A63" t="s">
        <v>352</v>
      </c>
      <c r="B63" t="s">
        <v>353</v>
      </c>
      <c r="C63" s="7"/>
      <c r="D63" s="7">
        <v>0</v>
      </c>
      <c r="E63" s="7">
        <v>18.12</v>
      </c>
      <c r="F63" s="7">
        <v>0</v>
      </c>
      <c r="G63" s="7">
        <v>0</v>
      </c>
      <c r="H63" s="7">
        <v>0</v>
      </c>
    </row>
    <row r="64" spans="1:8" x14ac:dyDescent="0.3">
      <c r="A64" t="s">
        <v>186</v>
      </c>
      <c r="D64" s="7"/>
      <c r="E64" s="7"/>
      <c r="F64" s="7"/>
      <c r="G64" s="7"/>
      <c r="H64" s="7"/>
    </row>
    <row r="65" spans="1:8" x14ac:dyDescent="0.3">
      <c r="A65" s="8" t="s">
        <v>187</v>
      </c>
      <c r="B65" s="8" t="s">
        <v>188</v>
      </c>
      <c r="C65" s="9">
        <v>1</v>
      </c>
      <c r="D65" s="7">
        <v>0</v>
      </c>
      <c r="E65" s="7">
        <v>2.78</v>
      </c>
      <c r="F65" s="7">
        <v>96.67</v>
      </c>
      <c r="G65" s="7">
        <v>0</v>
      </c>
      <c r="H65" s="7">
        <v>1.58</v>
      </c>
    </row>
    <row r="66" spans="1:8" x14ac:dyDescent="0.3">
      <c r="A66" s="8" t="s">
        <v>189</v>
      </c>
      <c r="B66" s="8" t="s">
        <v>190</v>
      </c>
      <c r="C66" s="9"/>
      <c r="D66" s="7">
        <v>0</v>
      </c>
      <c r="E66" s="7">
        <v>0</v>
      </c>
      <c r="F66" s="7">
        <v>0</v>
      </c>
      <c r="G66" s="7">
        <v>0.13</v>
      </c>
      <c r="H66" s="7">
        <v>0</v>
      </c>
    </row>
    <row r="67" spans="1:8" x14ac:dyDescent="0.3">
      <c r="A67" s="8" t="s">
        <v>191</v>
      </c>
      <c r="B67" s="8" t="s">
        <v>192</v>
      </c>
      <c r="C67" s="9">
        <v>0.6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</row>
    <row r="68" spans="1:8" x14ac:dyDescent="0.3">
      <c r="A68" t="s">
        <v>193</v>
      </c>
      <c r="D68" s="7"/>
      <c r="E68" s="7"/>
      <c r="F68" s="7"/>
      <c r="G68" s="7"/>
      <c r="H68" s="7"/>
    </row>
    <row r="69" spans="1:8" x14ac:dyDescent="0.3">
      <c r="A69" t="s">
        <v>194</v>
      </c>
      <c r="B69" t="s">
        <v>195</v>
      </c>
      <c r="D69" s="7">
        <v>0</v>
      </c>
      <c r="E69" s="7">
        <v>2.78</v>
      </c>
      <c r="F69" s="30">
        <v>96.67</v>
      </c>
      <c r="G69" s="30">
        <v>91.87</v>
      </c>
      <c r="H69" s="30">
        <v>95.77</v>
      </c>
    </row>
    <row r="70" spans="1:8" x14ac:dyDescent="0.3">
      <c r="A70" t="s">
        <v>196</v>
      </c>
      <c r="D70" s="7"/>
      <c r="E70" s="7"/>
      <c r="F70" s="7"/>
      <c r="G70" s="7"/>
      <c r="H70" s="7"/>
    </row>
    <row r="71" spans="1:8" x14ac:dyDescent="0.3">
      <c r="A71" t="s">
        <v>197</v>
      </c>
      <c r="B71" t="s">
        <v>198</v>
      </c>
      <c r="D71" s="7">
        <v>18.02</v>
      </c>
      <c r="E71" s="30">
        <v>17.440000000000001</v>
      </c>
      <c r="F71" s="7">
        <v>10.92</v>
      </c>
      <c r="G71" s="7">
        <v>10.97</v>
      </c>
      <c r="H71" s="7">
        <v>16.600000000000001</v>
      </c>
    </row>
    <row r="72" spans="1:8" x14ac:dyDescent="0.3">
      <c r="A72" t="s">
        <v>199</v>
      </c>
      <c r="B72" t="s">
        <v>200</v>
      </c>
      <c r="D72" s="7">
        <v>18.53</v>
      </c>
      <c r="E72" s="30">
        <v>18.73</v>
      </c>
      <c r="F72" s="7">
        <v>11.35</v>
      </c>
      <c r="G72" s="7">
        <v>11.67</v>
      </c>
      <c r="H72" s="7">
        <v>17.63</v>
      </c>
    </row>
    <row r="73" spans="1:8" x14ac:dyDescent="0.3">
      <c r="A73" t="s">
        <v>303</v>
      </c>
      <c r="D73" s="7"/>
      <c r="E73" s="7"/>
      <c r="F73" s="7"/>
      <c r="G73" s="7"/>
      <c r="H73" s="7"/>
    </row>
    <row r="74" spans="1:8" x14ac:dyDescent="0.3">
      <c r="B74" t="s">
        <v>201</v>
      </c>
      <c r="D74" s="7">
        <v>72.56</v>
      </c>
      <c r="E74" s="7">
        <v>67.53</v>
      </c>
      <c r="F74" s="7">
        <v>64.569999999999993</v>
      </c>
      <c r="G74" s="7">
        <v>64.91</v>
      </c>
      <c r="H74" s="7">
        <v>70.06</v>
      </c>
    </row>
    <row r="75" spans="1:8" x14ac:dyDescent="0.3">
      <c r="B75" t="s">
        <v>202</v>
      </c>
      <c r="D75" s="7">
        <v>88.56</v>
      </c>
      <c r="E75" s="7">
        <v>82.46</v>
      </c>
      <c r="F75" s="7">
        <v>82.72</v>
      </c>
      <c r="G75" s="7">
        <v>81.08</v>
      </c>
      <c r="H75" s="7">
        <v>81.77</v>
      </c>
    </row>
    <row r="76" spans="1:8" x14ac:dyDescent="0.3">
      <c r="B76" t="s">
        <v>203</v>
      </c>
      <c r="D76" s="7">
        <v>31.45</v>
      </c>
      <c r="E76" s="7">
        <v>27.96</v>
      </c>
      <c r="F76" s="7">
        <v>24.17</v>
      </c>
      <c r="G76" s="7">
        <v>32.869999999999997</v>
      </c>
      <c r="H76" s="7">
        <v>47.69</v>
      </c>
    </row>
    <row r="77" spans="1:8" x14ac:dyDescent="0.3">
      <c r="A77" s="8" t="s">
        <v>36</v>
      </c>
      <c r="B77" s="8"/>
      <c r="C77" s="9">
        <v>47</v>
      </c>
      <c r="D77" s="7">
        <v>67.41237456738989</v>
      </c>
      <c r="E77" s="7">
        <v>64.405732586753032</v>
      </c>
      <c r="F77" s="30">
        <v>61.677689205763656</v>
      </c>
      <c r="G77" s="30">
        <v>60.874588984951963</v>
      </c>
      <c r="H77" s="30">
        <v>66.096597256076805</v>
      </c>
    </row>
    <row r="78" spans="1:8" x14ac:dyDescent="0.3">
      <c r="A78" s="31" t="s">
        <v>333</v>
      </c>
      <c r="B78" s="31"/>
      <c r="C78" s="63"/>
      <c r="D78" s="30">
        <v>63.665604749294779</v>
      </c>
      <c r="E78" s="30">
        <v>60.631460444232054</v>
      </c>
      <c r="F78" s="30">
        <v>59.203754401041074</v>
      </c>
      <c r="G78" s="30">
        <v>58.453517197212825</v>
      </c>
      <c r="H78" s="30">
        <v>62.954712709532245</v>
      </c>
    </row>
    <row r="79" spans="1:8" x14ac:dyDescent="0.3">
      <c r="A79" t="s">
        <v>266</v>
      </c>
      <c r="D79" s="7"/>
      <c r="E79" s="7"/>
      <c r="F79" s="7"/>
      <c r="G79" s="7"/>
      <c r="H79" s="7"/>
    </row>
    <row r="80" spans="1:8" x14ac:dyDescent="0.3">
      <c r="A80">
        <v>4</v>
      </c>
      <c r="B80" t="s">
        <v>204</v>
      </c>
      <c r="D80" s="7">
        <v>0.17474370922646784</v>
      </c>
      <c r="E80" s="7">
        <v>0.88764307404811948</v>
      </c>
      <c r="F80" s="30">
        <v>0.73360341618307245</v>
      </c>
      <c r="G80" s="30">
        <v>0.86708374492371865</v>
      </c>
      <c r="H80" s="30">
        <v>0.67800505630889452</v>
      </c>
    </row>
    <row r="81" spans="1:8" x14ac:dyDescent="0.3">
      <c r="A81">
        <v>9</v>
      </c>
      <c r="B81" t="s">
        <v>345</v>
      </c>
      <c r="D81" s="7">
        <v>0.97856477166821998</v>
      </c>
      <c r="E81" s="7">
        <v>2.3242233123102078</v>
      </c>
      <c r="F81" s="30">
        <v>3.2081462827110481</v>
      </c>
      <c r="G81" s="30">
        <v>3.2707715947755465</v>
      </c>
      <c r="H81" s="30">
        <v>3.240634336934038</v>
      </c>
    </row>
    <row r="82" spans="1:8" x14ac:dyDescent="0.3">
      <c r="A82">
        <v>10</v>
      </c>
      <c r="B82" t="s">
        <v>205</v>
      </c>
      <c r="D82" s="7">
        <v>6.453867660764212</v>
      </c>
      <c r="E82" s="7">
        <v>5.9915907498248062</v>
      </c>
      <c r="F82" s="30">
        <v>8.9017847366692227</v>
      </c>
      <c r="G82" s="30">
        <v>7.9464383711996494</v>
      </c>
      <c r="H82" s="30">
        <v>7.8832452309813839</v>
      </c>
    </row>
    <row r="83" spans="1:8" x14ac:dyDescent="0.3">
      <c r="A83">
        <v>12</v>
      </c>
      <c r="B83" t="s">
        <v>206</v>
      </c>
      <c r="D83" s="7">
        <v>3.4948741845293563E-2</v>
      </c>
      <c r="E83" s="7">
        <v>1.2613875262789069</v>
      </c>
      <c r="F83" s="30">
        <v>1.4015110040512428</v>
      </c>
      <c r="G83" s="30">
        <v>1.4817253868949622</v>
      </c>
      <c r="H83" s="30">
        <v>1.8961158354401288</v>
      </c>
    </row>
    <row r="84" spans="1:8" x14ac:dyDescent="0.3">
      <c r="A84">
        <v>13</v>
      </c>
      <c r="B84" t="s">
        <v>354</v>
      </c>
      <c r="D84" s="7">
        <v>68.837371854613238</v>
      </c>
      <c r="E84" s="7">
        <v>76.909600560616667</v>
      </c>
      <c r="F84" s="30">
        <v>69.692324537391869</v>
      </c>
      <c r="G84" s="30">
        <v>70.716716057512912</v>
      </c>
      <c r="H84" s="30">
        <v>70.972190301080204</v>
      </c>
    </row>
    <row r="85" spans="1:8" x14ac:dyDescent="0.3">
      <c r="A85" t="s">
        <v>207</v>
      </c>
      <c r="D85" s="7"/>
      <c r="E85" s="7"/>
      <c r="F85" s="7"/>
      <c r="G85" s="7"/>
      <c r="H85" s="7"/>
    </row>
    <row r="86" spans="1:8" x14ac:dyDescent="0.3">
      <c r="A86">
        <v>4</v>
      </c>
      <c r="B86" t="s">
        <v>204</v>
      </c>
      <c r="D86" s="7">
        <v>77.17</v>
      </c>
      <c r="E86" s="7">
        <v>58.52</v>
      </c>
      <c r="F86" s="7">
        <v>80.36</v>
      </c>
      <c r="G86" s="7">
        <v>81.42</v>
      </c>
      <c r="H86" s="7">
        <v>76.48</v>
      </c>
    </row>
    <row r="87" spans="1:8" x14ac:dyDescent="0.3">
      <c r="A87">
        <v>9</v>
      </c>
      <c r="B87" t="s">
        <v>345</v>
      </c>
      <c r="D87" s="7">
        <v>33.700000000000003</v>
      </c>
      <c r="E87" s="7">
        <v>39.479999999999997</v>
      </c>
      <c r="F87" s="7">
        <v>65.48</v>
      </c>
      <c r="G87" s="7">
        <v>59.19</v>
      </c>
      <c r="H87" s="7">
        <v>44.96</v>
      </c>
    </row>
    <row r="88" spans="1:8" x14ac:dyDescent="0.3">
      <c r="A88">
        <v>10</v>
      </c>
      <c r="B88" t="s">
        <v>205</v>
      </c>
      <c r="D88" s="7">
        <v>61.87</v>
      </c>
      <c r="E88" s="7">
        <v>67.930000000000007</v>
      </c>
      <c r="F88" s="7">
        <v>77.56</v>
      </c>
      <c r="G88" s="7">
        <v>78.55</v>
      </c>
      <c r="H88" s="7">
        <v>79.06</v>
      </c>
    </row>
    <row r="89" spans="1:8" x14ac:dyDescent="0.3">
      <c r="A89">
        <v>12</v>
      </c>
      <c r="B89" t="s">
        <v>206</v>
      </c>
      <c r="D89" s="7">
        <v>17.27</v>
      </c>
      <c r="E89" s="7">
        <v>57.02</v>
      </c>
      <c r="F89" s="7">
        <v>83.37</v>
      </c>
      <c r="G89" s="7">
        <v>88.04</v>
      </c>
      <c r="H89" s="7">
        <v>82.89</v>
      </c>
    </row>
    <row r="90" spans="1:8" x14ac:dyDescent="0.3">
      <c r="A90">
        <v>13</v>
      </c>
      <c r="B90" t="s">
        <v>354</v>
      </c>
      <c r="D90" s="7">
        <v>75.92</v>
      </c>
      <c r="E90" s="7">
        <v>71.319999999999993</v>
      </c>
      <c r="F90" s="7">
        <v>68.8</v>
      </c>
      <c r="G90" s="7">
        <v>68.8</v>
      </c>
      <c r="H90" s="7">
        <v>73.28</v>
      </c>
    </row>
    <row r="91" spans="1:8" x14ac:dyDescent="0.3">
      <c r="B91" s="68" t="s">
        <v>357</v>
      </c>
      <c r="D91" s="7"/>
      <c r="E91" s="7"/>
      <c r="F91" s="7"/>
      <c r="G91" s="7"/>
      <c r="H91" s="7"/>
    </row>
    <row r="92" spans="1:8" x14ac:dyDescent="0.3">
      <c r="B92" t="s">
        <v>109</v>
      </c>
      <c r="D92" s="7">
        <v>93.080814543787938</v>
      </c>
      <c r="E92" s="7">
        <v>88.060780079821342</v>
      </c>
      <c r="F92" s="7">
        <v>89.823506154392092</v>
      </c>
      <c r="G92" s="7">
        <v>92.549410739486376</v>
      </c>
      <c r="H92" s="7"/>
    </row>
    <row r="93" spans="1:8" x14ac:dyDescent="0.3">
      <c r="B93" t="s">
        <v>128</v>
      </c>
      <c r="D93" s="7">
        <v>251.09759762080674</v>
      </c>
      <c r="E93" s="7">
        <v>226.20399780332346</v>
      </c>
      <c r="F93" s="7">
        <v>238.9835900012705</v>
      </c>
      <c r="G93" s="7">
        <v>254.8769995879359</v>
      </c>
      <c r="H93" s="7"/>
    </row>
    <row r="94" spans="1:8" x14ac:dyDescent="0.3">
      <c r="B94" t="s">
        <v>158</v>
      </c>
      <c r="D94" s="7">
        <v>5.1523529411764697</v>
      </c>
      <c r="E94" s="7">
        <v>-0.42166666666666625</v>
      </c>
      <c r="F94" s="7">
        <v>-3.3627777777777768</v>
      </c>
      <c r="G94" s="7">
        <v>-6.1844444444444466</v>
      </c>
      <c r="H94" s="7"/>
    </row>
    <row r="95" spans="1:8" x14ac:dyDescent="0.3">
      <c r="B95" t="s">
        <v>167</v>
      </c>
      <c r="D95" s="7">
        <v>1497.6574370098967</v>
      </c>
      <c r="E95" s="7">
        <v>1511.4496314108096</v>
      </c>
      <c r="F95" s="7">
        <v>1479.4297544978085</v>
      </c>
      <c r="G95" s="7">
        <v>1400.855257564868</v>
      </c>
      <c r="H95" s="7"/>
    </row>
    <row r="96" spans="1:8" x14ac:dyDescent="0.3">
      <c r="D96" s="7"/>
      <c r="E96" s="7"/>
      <c r="F96" s="7"/>
      <c r="G96" s="7"/>
      <c r="H96" s="7"/>
    </row>
    <row r="97" spans="2:8" x14ac:dyDescent="0.3">
      <c r="B97" s="39" t="s">
        <v>301</v>
      </c>
      <c r="D97" s="7"/>
      <c r="E97" s="7"/>
      <c r="F97" s="7"/>
      <c r="G97" s="7"/>
      <c r="H97" s="7"/>
    </row>
    <row r="98" spans="2:8" x14ac:dyDescent="0.3">
      <c r="D98" s="7"/>
      <c r="E98" s="7"/>
      <c r="F98" s="7"/>
      <c r="G98" s="7"/>
      <c r="H98" s="7"/>
    </row>
    <row r="99" spans="2:8" x14ac:dyDescent="0.3">
      <c r="D99" s="7"/>
      <c r="E99" s="7"/>
      <c r="F99" s="7"/>
      <c r="G99" s="7"/>
      <c r="H99" s="7"/>
    </row>
    <row r="100" spans="2:8" x14ac:dyDescent="0.3">
      <c r="D100" s="7"/>
      <c r="E100" s="7"/>
      <c r="F100" s="7"/>
      <c r="G100" s="7"/>
      <c r="H100" s="7"/>
    </row>
    <row r="101" spans="2:8" x14ac:dyDescent="0.3">
      <c r="D101" s="7"/>
      <c r="E101" s="7"/>
      <c r="F101" s="7"/>
      <c r="G101" s="7"/>
      <c r="H101" s="7"/>
    </row>
    <row r="102" spans="2:8" x14ac:dyDescent="0.3">
      <c r="D102" s="7"/>
      <c r="E102" s="7"/>
      <c r="F102" s="7"/>
      <c r="G102" s="7"/>
      <c r="H102" s="7"/>
    </row>
    <row r="103" spans="2:8" x14ac:dyDescent="0.3">
      <c r="D103" s="7"/>
      <c r="E103" s="7"/>
      <c r="F103" s="7"/>
      <c r="G103" s="7"/>
      <c r="H103" s="7"/>
    </row>
    <row r="104" spans="2:8" x14ac:dyDescent="0.3">
      <c r="D104" s="7"/>
      <c r="E104" s="7"/>
      <c r="F104" s="7"/>
      <c r="G104" s="7"/>
      <c r="H104" s="7"/>
    </row>
    <row r="105" spans="2:8" x14ac:dyDescent="0.3">
      <c r="D105" s="7"/>
      <c r="E105" s="7"/>
      <c r="F105" s="7"/>
      <c r="G105" s="7"/>
      <c r="H105" s="7"/>
    </row>
    <row r="106" spans="2:8" x14ac:dyDescent="0.3">
      <c r="D106" s="7"/>
      <c r="E106" s="7"/>
      <c r="F106" s="7"/>
      <c r="G106" s="7"/>
      <c r="H106" s="7"/>
    </row>
    <row r="107" spans="2:8" x14ac:dyDescent="0.3">
      <c r="D107" s="7"/>
      <c r="E107" s="7"/>
      <c r="F107" s="7"/>
      <c r="G107" s="7"/>
      <c r="H107" s="7"/>
    </row>
    <row r="108" spans="2:8" x14ac:dyDescent="0.3">
      <c r="D108" s="7"/>
      <c r="E108" s="7"/>
      <c r="F108" s="7"/>
      <c r="G108" s="7"/>
      <c r="H108" s="7"/>
    </row>
    <row r="109" spans="2:8" x14ac:dyDescent="0.3">
      <c r="D109" s="7"/>
      <c r="E109" s="7"/>
      <c r="F109" s="7"/>
      <c r="G109" s="7"/>
      <c r="H109" s="7"/>
    </row>
    <row r="110" spans="2:8" x14ac:dyDescent="0.3">
      <c r="D110" s="7"/>
      <c r="E110" s="7"/>
      <c r="F110" s="7"/>
      <c r="G110" s="7"/>
      <c r="H110" s="7"/>
    </row>
    <row r="111" spans="2:8" x14ac:dyDescent="0.3">
      <c r="D111" s="7"/>
      <c r="E111" s="7"/>
      <c r="F111" s="7"/>
      <c r="G111" s="7"/>
      <c r="H111" s="7"/>
    </row>
    <row r="112" spans="2:8" x14ac:dyDescent="0.3">
      <c r="D112" s="7"/>
      <c r="E112" s="7"/>
      <c r="F112" s="7"/>
      <c r="G112" s="7"/>
      <c r="H112" s="7"/>
    </row>
    <row r="113" spans="2:8" x14ac:dyDescent="0.3">
      <c r="D113" s="7"/>
      <c r="E113" s="7"/>
      <c r="F113" s="7"/>
      <c r="G113" s="7"/>
      <c r="H113" s="7"/>
    </row>
    <row r="114" spans="2:8" x14ac:dyDescent="0.3">
      <c r="D114" s="7"/>
      <c r="E114" s="7"/>
      <c r="F114" s="7"/>
      <c r="G114" s="7"/>
      <c r="H114" s="7"/>
    </row>
    <row r="115" spans="2:8" x14ac:dyDescent="0.3">
      <c r="D115" s="7"/>
      <c r="E115" s="7"/>
      <c r="F115" s="7"/>
      <c r="G115" s="7"/>
      <c r="H115" s="7"/>
    </row>
    <row r="116" spans="2:8" x14ac:dyDescent="0.3">
      <c r="D116" s="7"/>
      <c r="E116" s="7"/>
      <c r="F116" s="7"/>
      <c r="G116" s="7"/>
      <c r="H116" s="7"/>
    </row>
    <row r="117" spans="2:8" x14ac:dyDescent="0.3">
      <c r="D117" s="7"/>
      <c r="E117" s="7"/>
      <c r="F117" s="7"/>
      <c r="G117" s="7"/>
      <c r="H117" s="7"/>
    </row>
    <row r="118" spans="2:8" x14ac:dyDescent="0.3">
      <c r="B118" s="39" t="s">
        <v>302</v>
      </c>
      <c r="D118" s="7"/>
      <c r="E118" s="7"/>
      <c r="F118" s="7"/>
      <c r="G118" s="7"/>
      <c r="H118" s="7"/>
    </row>
    <row r="119" spans="2:8" x14ac:dyDescent="0.3">
      <c r="D119" s="7"/>
      <c r="E119" s="7"/>
      <c r="F119" s="7"/>
      <c r="G119" s="7"/>
      <c r="H119" s="7"/>
    </row>
    <row r="120" spans="2:8" x14ac:dyDescent="0.3">
      <c r="D120" s="7"/>
      <c r="E120" s="7"/>
      <c r="F120" s="7"/>
      <c r="G120" s="7"/>
      <c r="H120" s="7"/>
    </row>
    <row r="121" spans="2:8" x14ac:dyDescent="0.3">
      <c r="D121" s="7"/>
      <c r="E121" s="7"/>
      <c r="F121" s="7"/>
      <c r="G121" s="7"/>
      <c r="H121" s="7"/>
    </row>
    <row r="122" spans="2:8" x14ac:dyDescent="0.3">
      <c r="D122" s="7"/>
      <c r="E122" s="7"/>
      <c r="F122" s="7"/>
      <c r="G122" s="7"/>
      <c r="H122" s="7"/>
    </row>
    <row r="123" spans="2:8" x14ac:dyDescent="0.3">
      <c r="D123" s="7"/>
      <c r="E123" s="7"/>
      <c r="F123" s="7"/>
      <c r="G123" s="7"/>
      <c r="H123" s="7"/>
    </row>
    <row r="124" spans="2:8" x14ac:dyDescent="0.3">
      <c r="D124" s="7"/>
      <c r="E124" s="7"/>
      <c r="F124" s="7"/>
      <c r="G124" s="7"/>
      <c r="H124" s="7"/>
    </row>
    <row r="125" spans="2:8" x14ac:dyDescent="0.3">
      <c r="D125" s="7"/>
      <c r="E125" s="7"/>
      <c r="F125" s="7"/>
      <c r="G125" s="7"/>
      <c r="H125" s="7"/>
    </row>
    <row r="126" spans="2:8" x14ac:dyDescent="0.3">
      <c r="D126" s="7"/>
      <c r="E126" s="7"/>
      <c r="F126" s="7"/>
      <c r="G126" s="7"/>
      <c r="H126" s="7"/>
    </row>
    <row r="127" spans="2:8" x14ac:dyDescent="0.3">
      <c r="D127" s="7"/>
      <c r="E127" s="7"/>
      <c r="F127" s="7"/>
      <c r="G127" s="7"/>
      <c r="H127" s="7"/>
    </row>
    <row r="128" spans="2:8" x14ac:dyDescent="0.3">
      <c r="D128" s="7"/>
      <c r="E128" s="7"/>
      <c r="F128" s="7"/>
      <c r="G128" s="7"/>
      <c r="H128" s="7"/>
    </row>
    <row r="129" spans="2:8" x14ac:dyDescent="0.3">
      <c r="D129" s="7"/>
      <c r="E129" s="7"/>
      <c r="F129" s="7"/>
      <c r="G129" s="7"/>
      <c r="H129" s="7"/>
    </row>
    <row r="130" spans="2:8" x14ac:dyDescent="0.3">
      <c r="D130" s="7"/>
      <c r="E130" s="7"/>
      <c r="F130" s="7"/>
      <c r="G130" s="7"/>
      <c r="H130" s="7"/>
    </row>
    <row r="131" spans="2:8" x14ac:dyDescent="0.3">
      <c r="D131" s="7"/>
      <c r="E131" s="7"/>
      <c r="F131" s="7"/>
      <c r="G131" s="7"/>
      <c r="H131" s="7"/>
    </row>
    <row r="132" spans="2:8" x14ac:dyDescent="0.3">
      <c r="D132" s="7"/>
      <c r="E132" s="7"/>
      <c r="F132" s="7"/>
      <c r="G132" s="7"/>
      <c r="H132" s="7"/>
    </row>
    <row r="133" spans="2:8" x14ac:dyDescent="0.3">
      <c r="D133" s="7"/>
      <c r="E133" s="7"/>
      <c r="F133" s="7"/>
      <c r="G133" s="7"/>
      <c r="H133" s="7"/>
    </row>
    <row r="134" spans="2:8" x14ac:dyDescent="0.3">
      <c r="D134" s="7"/>
      <c r="E134" s="7"/>
      <c r="F134" s="7"/>
      <c r="G134" s="7"/>
      <c r="H134" s="7"/>
    </row>
    <row r="135" spans="2:8" x14ac:dyDescent="0.3">
      <c r="D135" s="7"/>
      <c r="E135" s="7"/>
      <c r="F135" s="7"/>
      <c r="G135" s="7"/>
      <c r="H135" s="7"/>
    </row>
    <row r="136" spans="2:8" x14ac:dyDescent="0.3">
      <c r="D136" s="7"/>
      <c r="E136" s="7"/>
      <c r="F136" s="7"/>
      <c r="G136" s="7"/>
      <c r="H136" s="7"/>
    </row>
    <row r="137" spans="2:8" x14ac:dyDescent="0.3">
      <c r="D137" s="7"/>
      <c r="E137" s="7"/>
      <c r="F137" s="7"/>
      <c r="G137" s="7"/>
      <c r="H137" s="7"/>
    </row>
    <row r="138" spans="2:8" x14ac:dyDescent="0.3">
      <c r="D138" s="7"/>
      <c r="E138" s="7"/>
      <c r="F138" s="7"/>
      <c r="G138" s="7"/>
      <c r="H138" s="7"/>
    </row>
    <row r="139" spans="2:8" x14ac:dyDescent="0.3">
      <c r="B139" s="39" t="s">
        <v>158</v>
      </c>
      <c r="D139" s="7"/>
      <c r="E139" s="7"/>
      <c r="F139" s="7"/>
      <c r="G139" s="7"/>
      <c r="H139" s="7"/>
    </row>
    <row r="140" spans="2:8" x14ac:dyDescent="0.3">
      <c r="D140" s="7"/>
      <c r="E140" s="7"/>
      <c r="F140" s="7"/>
      <c r="G140" s="7"/>
      <c r="H140" s="7"/>
    </row>
    <row r="141" spans="2:8" x14ac:dyDescent="0.3">
      <c r="D141" s="7"/>
      <c r="E141" s="7"/>
      <c r="F141" s="7"/>
      <c r="G141" s="7"/>
      <c r="H141" s="7"/>
    </row>
    <row r="142" spans="2:8" x14ac:dyDescent="0.3">
      <c r="D142" s="7"/>
      <c r="E142" s="7"/>
      <c r="F142" s="7"/>
      <c r="G142" s="7"/>
      <c r="H142" s="7"/>
    </row>
    <row r="143" spans="2:8" x14ac:dyDescent="0.3">
      <c r="D143" s="7"/>
      <c r="E143" s="7"/>
      <c r="F143" s="7"/>
      <c r="G143" s="7"/>
      <c r="H143" s="7"/>
    </row>
    <row r="144" spans="2:8" x14ac:dyDescent="0.3">
      <c r="D144" s="7"/>
      <c r="E144" s="7"/>
      <c r="F144" s="7"/>
      <c r="G144" s="7"/>
      <c r="H144" s="7"/>
    </row>
    <row r="145" spans="2:8" x14ac:dyDescent="0.3">
      <c r="D145" s="7"/>
      <c r="E145" s="7"/>
      <c r="F145" s="7"/>
      <c r="G145" s="7"/>
      <c r="H145" s="7"/>
    </row>
    <row r="146" spans="2:8" x14ac:dyDescent="0.3">
      <c r="D146" s="7"/>
      <c r="E146" s="7"/>
      <c r="F146" s="7"/>
      <c r="G146" s="7"/>
      <c r="H146" s="7"/>
    </row>
    <row r="147" spans="2:8" x14ac:dyDescent="0.3">
      <c r="D147" s="7"/>
      <c r="E147" s="7"/>
      <c r="F147" s="7"/>
      <c r="G147" s="7"/>
      <c r="H147" s="7"/>
    </row>
    <row r="148" spans="2:8" x14ac:dyDescent="0.3">
      <c r="D148" s="7"/>
      <c r="E148" s="7"/>
      <c r="F148" s="7"/>
      <c r="G148" s="7"/>
      <c r="H148" s="7"/>
    </row>
    <row r="149" spans="2:8" x14ac:dyDescent="0.3">
      <c r="D149" s="7"/>
      <c r="E149" s="7"/>
      <c r="F149" s="7"/>
      <c r="G149" s="7"/>
      <c r="H149" s="7"/>
    </row>
    <row r="150" spans="2:8" x14ac:dyDescent="0.3">
      <c r="D150" s="7"/>
      <c r="E150" s="7"/>
      <c r="F150" s="7"/>
      <c r="G150" s="7"/>
      <c r="H150" s="7"/>
    </row>
    <row r="151" spans="2:8" x14ac:dyDescent="0.3">
      <c r="D151" s="7"/>
      <c r="E151" s="7"/>
      <c r="F151" s="7"/>
      <c r="G151" s="7"/>
      <c r="H151" s="7"/>
    </row>
    <row r="152" spans="2:8" x14ac:dyDescent="0.3">
      <c r="D152" s="7"/>
      <c r="E152" s="7"/>
      <c r="F152" s="7"/>
      <c r="G152" s="7"/>
      <c r="H152" s="7"/>
    </row>
    <row r="153" spans="2:8" x14ac:dyDescent="0.3">
      <c r="D153" s="7"/>
      <c r="E153" s="7"/>
      <c r="F153" s="7"/>
      <c r="G153" s="7"/>
      <c r="H153" s="7"/>
    </row>
    <row r="154" spans="2:8" x14ac:dyDescent="0.3">
      <c r="D154" s="7"/>
      <c r="E154" s="7"/>
      <c r="F154" s="7"/>
      <c r="G154" s="7"/>
      <c r="H154" s="7"/>
    </row>
    <row r="155" spans="2:8" x14ac:dyDescent="0.3">
      <c r="D155" s="7"/>
      <c r="E155" s="7"/>
      <c r="F155" s="7"/>
      <c r="G155" s="7"/>
      <c r="H155" s="7"/>
    </row>
    <row r="156" spans="2:8" x14ac:dyDescent="0.3">
      <c r="D156" s="7"/>
      <c r="E156" s="7"/>
      <c r="F156" s="7"/>
      <c r="G156" s="7"/>
      <c r="H156" s="7"/>
    </row>
    <row r="157" spans="2:8" x14ac:dyDescent="0.3">
      <c r="D157" s="7"/>
      <c r="E157" s="7"/>
      <c r="F157" s="7"/>
      <c r="G157" s="7"/>
      <c r="H157" s="7"/>
    </row>
    <row r="158" spans="2:8" x14ac:dyDescent="0.3">
      <c r="D158" s="7"/>
      <c r="E158" s="7"/>
      <c r="F158" s="7"/>
      <c r="G158" s="7"/>
      <c r="H158" s="7"/>
    </row>
    <row r="159" spans="2:8" x14ac:dyDescent="0.3">
      <c r="D159" s="7"/>
      <c r="E159" s="7"/>
      <c r="F159" s="7"/>
      <c r="G159" s="7"/>
      <c r="H159" s="7"/>
    </row>
    <row r="160" spans="2:8" x14ac:dyDescent="0.3">
      <c r="B160" s="39" t="s">
        <v>167</v>
      </c>
      <c r="D160" s="7"/>
      <c r="E160" s="7"/>
      <c r="F160" s="7"/>
      <c r="G160" s="7"/>
      <c r="H160" s="7"/>
    </row>
    <row r="161" spans="4:8" x14ac:dyDescent="0.3">
      <c r="D161" s="7"/>
      <c r="E161" s="7"/>
      <c r="F161" s="7"/>
      <c r="G161" s="7"/>
      <c r="H161" s="7"/>
    </row>
    <row r="162" spans="4:8" x14ac:dyDescent="0.3">
      <c r="D162" s="7"/>
      <c r="E162" s="7"/>
      <c r="F162" s="7"/>
      <c r="G162" s="7"/>
      <c r="H162" s="7"/>
    </row>
    <row r="163" spans="4:8" x14ac:dyDescent="0.3">
      <c r="D163" s="7"/>
      <c r="E163" s="7"/>
      <c r="F163" s="7"/>
      <c r="G163" s="7"/>
      <c r="H163" s="7"/>
    </row>
    <row r="164" spans="4:8" x14ac:dyDescent="0.3">
      <c r="D164" s="7"/>
      <c r="E164" s="7"/>
      <c r="F164" s="7"/>
      <c r="G164" s="7"/>
      <c r="H164" s="7"/>
    </row>
    <row r="165" spans="4:8" x14ac:dyDescent="0.3">
      <c r="D165" s="7"/>
      <c r="E165" s="7"/>
      <c r="F165" s="7"/>
      <c r="G165" s="7"/>
      <c r="H165" s="7"/>
    </row>
    <row r="166" spans="4:8" x14ac:dyDescent="0.3">
      <c r="D166" s="7"/>
      <c r="E166" s="7"/>
      <c r="F166" s="7"/>
      <c r="G166" s="7"/>
      <c r="H166" s="7"/>
    </row>
    <row r="167" spans="4:8" x14ac:dyDescent="0.3">
      <c r="D167" s="7"/>
      <c r="E167" s="7"/>
      <c r="F167" s="7"/>
      <c r="G167" s="7"/>
      <c r="H167" s="7"/>
    </row>
    <row r="168" spans="4:8" x14ac:dyDescent="0.3">
      <c r="D168" s="7"/>
      <c r="E168" s="7"/>
      <c r="F168" s="7"/>
      <c r="G168" s="7"/>
      <c r="H168" s="7"/>
    </row>
    <row r="169" spans="4:8" x14ac:dyDescent="0.3">
      <c r="D169" s="7"/>
      <c r="E169" s="7"/>
      <c r="F169" s="7"/>
      <c r="G169" s="7"/>
      <c r="H169" s="7"/>
    </row>
    <row r="170" spans="4:8" x14ac:dyDescent="0.3">
      <c r="D170" s="7"/>
      <c r="E170" s="7"/>
      <c r="F170" s="7"/>
      <c r="G170" s="7"/>
      <c r="H170" s="7"/>
    </row>
    <row r="171" spans="4:8" x14ac:dyDescent="0.3">
      <c r="D171" s="7"/>
      <c r="E171" s="7"/>
      <c r="F171" s="7"/>
      <c r="G171" s="7"/>
      <c r="H171" s="7"/>
    </row>
    <row r="172" spans="4:8" x14ac:dyDescent="0.3">
      <c r="D172" s="7"/>
      <c r="E172" s="7"/>
      <c r="F172" s="7"/>
      <c r="G172" s="7"/>
      <c r="H172" s="7"/>
    </row>
    <row r="173" spans="4:8" x14ac:dyDescent="0.3">
      <c r="D173" s="7"/>
      <c r="E173" s="7"/>
      <c r="F173" s="7"/>
      <c r="G173" s="7"/>
      <c r="H173" s="7"/>
    </row>
    <row r="174" spans="4:8" x14ac:dyDescent="0.3">
      <c r="D174" s="7"/>
      <c r="E174" s="7"/>
      <c r="F174" s="7"/>
      <c r="G174" s="7"/>
      <c r="H174" s="7"/>
    </row>
    <row r="175" spans="4:8" x14ac:dyDescent="0.3">
      <c r="D175" s="7"/>
      <c r="E175" s="7"/>
      <c r="F175" s="7"/>
      <c r="G175" s="7"/>
      <c r="H175" s="7"/>
    </row>
    <row r="176" spans="4:8" x14ac:dyDescent="0.3">
      <c r="D176" s="7"/>
      <c r="E176" s="7"/>
      <c r="F176" s="7"/>
      <c r="G176" s="7"/>
      <c r="H176" s="7"/>
    </row>
    <row r="177" spans="2:8" x14ac:dyDescent="0.3">
      <c r="D177" s="7"/>
      <c r="E177" s="7"/>
      <c r="F177" s="7"/>
      <c r="G177" s="7"/>
      <c r="H177" s="7"/>
    </row>
    <row r="178" spans="2:8" x14ac:dyDescent="0.3">
      <c r="D178" s="7"/>
      <c r="E178" s="7"/>
      <c r="F178" s="7"/>
      <c r="G178" s="7"/>
      <c r="H178" s="7"/>
    </row>
    <row r="179" spans="2:8" x14ac:dyDescent="0.3">
      <c r="D179" s="7"/>
      <c r="E179" s="7"/>
      <c r="F179" s="7"/>
      <c r="G179" s="7"/>
      <c r="H179" s="7"/>
    </row>
    <row r="180" spans="2:8" x14ac:dyDescent="0.3">
      <c r="D180" s="7"/>
      <c r="E180" s="7"/>
      <c r="F180" s="7"/>
      <c r="G180" s="7"/>
      <c r="H180" s="7"/>
    </row>
    <row r="181" spans="2:8" x14ac:dyDescent="0.3">
      <c r="B181" s="39" t="s">
        <v>300</v>
      </c>
    </row>
    <row r="182" spans="2:8" x14ac:dyDescent="0.3">
      <c r="E182" s="31"/>
    </row>
    <row r="202" spans="2:2" x14ac:dyDescent="0.3">
      <c r="B202" s="39" t="s">
        <v>266</v>
      </c>
    </row>
    <row r="221" spans="2:2" x14ac:dyDescent="0.3">
      <c r="B221" s="39" t="s">
        <v>207</v>
      </c>
    </row>
  </sheetData>
  <mergeCells count="1">
    <mergeCell ref="A1:B1"/>
  </mergeCells>
  <conditionalFormatting sqref="D3">
    <cfRule type="cellIs" dxfId="39" priority="37" operator="greaterThan">
      <formula>$C3</formula>
    </cfRule>
  </conditionalFormatting>
  <conditionalFormatting sqref="D12">
    <cfRule type="cellIs" dxfId="38" priority="35" operator="lessThan">
      <formula>$C12</formula>
    </cfRule>
  </conditionalFormatting>
  <conditionalFormatting sqref="D15:F15 H15">
    <cfRule type="cellIs" dxfId="37" priority="33" operator="greaterThan">
      <formula>$C$15</formula>
    </cfRule>
  </conditionalFormatting>
  <conditionalFormatting sqref="E3:F3 H3">
    <cfRule type="cellIs" dxfId="36" priority="29" operator="greaterThan">
      <formula>$C3</formula>
    </cfRule>
  </conditionalFormatting>
  <conditionalFormatting sqref="D51:F51 H51">
    <cfRule type="cellIs" dxfId="35" priority="28" operator="greaterThan">
      <formula>$C51</formula>
    </cfRule>
  </conditionalFormatting>
  <conditionalFormatting sqref="D62:F63 H62:H63">
    <cfRule type="cellIs" dxfId="34" priority="27" operator="greaterThan">
      <formula>$C62</formula>
    </cfRule>
  </conditionalFormatting>
  <conditionalFormatting sqref="D65:F65 H65">
    <cfRule type="cellIs" dxfId="33" priority="26" operator="greaterThan">
      <formula>$C65</formula>
    </cfRule>
  </conditionalFormatting>
  <conditionalFormatting sqref="E12:F12 H12">
    <cfRule type="cellIs" dxfId="32" priority="25" operator="lessThan">
      <formula>$C12</formula>
    </cfRule>
  </conditionalFormatting>
  <conditionalFormatting sqref="D77:F78">
    <cfRule type="cellIs" dxfId="31" priority="24" operator="lessThan">
      <formula>$C77</formula>
    </cfRule>
  </conditionalFormatting>
  <conditionalFormatting sqref="E77:F78 H77:H78">
    <cfRule type="cellIs" dxfId="30" priority="23" operator="lessThan">
      <formula>$C77</formula>
    </cfRule>
  </conditionalFormatting>
  <conditionalFormatting sqref="D66">
    <cfRule type="expression" dxfId="29" priority="14">
      <formula>D$66+D$67&gt;=$C$67</formula>
    </cfRule>
  </conditionalFormatting>
  <conditionalFormatting sqref="E66:F66 H66">
    <cfRule type="expression" dxfId="28" priority="13">
      <formula>E$66+E$67&gt;=$C$67</formula>
    </cfRule>
  </conditionalFormatting>
  <conditionalFormatting sqref="D67">
    <cfRule type="expression" dxfId="27" priority="12">
      <formula>D$66+D$67&gt;=$C$67</formula>
    </cfRule>
  </conditionalFormatting>
  <conditionalFormatting sqref="E67:F67 H67">
    <cfRule type="expression" dxfId="26" priority="11">
      <formula>E$66+E$67&gt;=$C$67</formula>
    </cfRule>
  </conditionalFormatting>
  <conditionalFormatting sqref="C63">
    <cfRule type="cellIs" dxfId="25" priority="10" operator="greaterThan">
      <formula>$C63</formula>
    </cfRule>
  </conditionalFormatting>
  <conditionalFormatting sqref="G15">
    <cfRule type="cellIs" dxfId="24" priority="9" operator="greaterThan">
      <formula>$C$15</formula>
    </cfRule>
  </conditionalFormatting>
  <conditionalFormatting sqref="G3">
    <cfRule type="cellIs" dxfId="23" priority="8" operator="greaterThan">
      <formula>$C3</formula>
    </cfRule>
  </conditionalFormatting>
  <conditionalFormatting sqref="G51">
    <cfRule type="cellIs" dxfId="22" priority="7" operator="greaterThan">
      <formula>$C51</formula>
    </cfRule>
  </conditionalFormatting>
  <conditionalFormatting sqref="G62:G63">
    <cfRule type="cellIs" dxfId="21" priority="6" operator="greaterThan">
      <formula>$C62</formula>
    </cfRule>
  </conditionalFormatting>
  <conditionalFormatting sqref="G65">
    <cfRule type="cellIs" dxfId="20" priority="5" operator="greaterThan">
      <formula>$C65</formula>
    </cfRule>
  </conditionalFormatting>
  <conditionalFormatting sqref="G12">
    <cfRule type="cellIs" dxfId="19" priority="4" operator="lessThan">
      <formula>$C12</formula>
    </cfRule>
  </conditionalFormatting>
  <conditionalFormatting sqref="G77:G78">
    <cfRule type="cellIs" dxfId="18" priority="3" operator="lessThan">
      <formula>$C77</formula>
    </cfRule>
  </conditionalFormatting>
  <conditionalFormatting sqref="G66">
    <cfRule type="expression" dxfId="17" priority="2">
      <formula>G$66+G$67&gt;=$C$67</formula>
    </cfRule>
  </conditionalFormatting>
  <conditionalFormatting sqref="G67">
    <cfRule type="expression" dxfId="16" priority="1">
      <formula>G$66+G$67&gt;=$C$67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Entrate_Uscite</vt:lpstr>
      <vt:lpstr>Tav_Entrate</vt:lpstr>
      <vt:lpstr>Tav_Uscite</vt:lpstr>
      <vt:lpstr>Tav_Saldi</vt:lpstr>
      <vt:lpstr>Risultato_amministrazione</vt:lpstr>
      <vt:lpstr>Conto_economico</vt:lpstr>
      <vt:lpstr>Tav_contoeconomico</vt:lpstr>
      <vt:lpstr>Stato_patrimoniale</vt:lpstr>
      <vt:lpstr>Piano_indicatori</vt:lpstr>
      <vt:lpstr>Tav_indicatori</vt:lpstr>
      <vt:lpstr>Popolazione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</dc:creator>
  <cp:lastModifiedBy>Franco</cp:lastModifiedBy>
  <dcterms:created xsi:type="dcterms:W3CDTF">2019-02-06T21:02:13Z</dcterms:created>
  <dcterms:modified xsi:type="dcterms:W3CDTF">2022-11-29T16:01:58Z</dcterms:modified>
</cp:coreProperties>
</file>