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i\rendiconti\Comuni\"/>
    </mc:Choice>
  </mc:AlternateContent>
  <bookViews>
    <workbookView xWindow="240" yWindow="48" windowWidth="20112" windowHeight="7992" firstSheet="4" activeTab="8"/>
  </bookViews>
  <sheets>
    <sheet name="Entrate_Uscite" sheetId="2" r:id="rId1"/>
    <sheet name="Tav_Entrate" sheetId="7" r:id="rId2"/>
    <sheet name="Tav_Uscite" sheetId="8" r:id="rId3"/>
    <sheet name="Tav_Saldi" sheetId="9" r:id="rId4"/>
    <sheet name="Risultato_amministrazione" sheetId="1" r:id="rId5"/>
    <sheet name="Conto_economico" sheetId="6" r:id="rId6"/>
    <sheet name="Tav_contoeconomico" sheetId="10" r:id="rId7"/>
    <sheet name="Stato_patrimoniale" sheetId="5" r:id="rId8"/>
    <sheet name="Piano_indicatori" sheetId="4" r:id="rId9"/>
    <sheet name="Tav_indicatori" sheetId="12" r:id="rId10"/>
    <sheet name="Popolazione" sheetId="13" r:id="rId11"/>
  </sheets>
  <calcPr calcId="152511"/>
</workbook>
</file>

<file path=xl/calcChain.xml><?xml version="1.0" encoding="utf-8"?>
<calcChain xmlns="http://schemas.openxmlformats.org/spreadsheetml/2006/main">
  <c r="K9" i="12" l="1"/>
  <c r="K8" i="12"/>
  <c r="K7" i="12"/>
  <c r="K6" i="12"/>
  <c r="K5" i="12"/>
  <c r="K4" i="12"/>
  <c r="K3" i="12"/>
  <c r="K2" i="12"/>
  <c r="I24" i="5"/>
  <c r="H27" i="5"/>
  <c r="H28" i="5" s="1"/>
  <c r="H26" i="5"/>
  <c r="H13" i="5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K2" i="10"/>
  <c r="I15" i="10"/>
  <c r="I13" i="10"/>
  <c r="I12" i="10"/>
  <c r="I11" i="10"/>
  <c r="I9" i="10"/>
  <c r="I8" i="10"/>
  <c r="I7" i="10"/>
  <c r="I6" i="10"/>
  <c r="I5" i="10"/>
  <c r="I4" i="10"/>
  <c r="I3" i="10"/>
  <c r="I2" i="10"/>
  <c r="I10" i="10" s="1"/>
  <c r="I14" i="10" s="1"/>
  <c r="I16" i="10" s="1"/>
  <c r="L29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3" i="6"/>
  <c r="L2" i="6"/>
  <c r="J21" i="6"/>
  <c r="J10" i="6"/>
  <c r="J29" i="6" s="1"/>
  <c r="I23" i="1"/>
  <c r="I19" i="1"/>
  <c r="I13" i="1"/>
  <c r="I7" i="1"/>
  <c r="I21" i="1" s="1"/>
  <c r="J28" i="6" l="1"/>
  <c r="K28" i="8"/>
  <c r="K26" i="8"/>
  <c r="K25" i="8"/>
  <c r="K23" i="8"/>
  <c r="K20" i="8"/>
  <c r="K19" i="8"/>
  <c r="K18" i="8"/>
  <c r="K17" i="8"/>
  <c r="K16" i="8"/>
  <c r="K13" i="8"/>
  <c r="K7" i="8"/>
  <c r="K18" i="7"/>
  <c r="K15" i="7"/>
  <c r="K14" i="7"/>
  <c r="K13" i="7"/>
  <c r="K12" i="7"/>
  <c r="K8" i="7"/>
  <c r="H6" i="9"/>
  <c r="H5" i="9"/>
  <c r="H4" i="9"/>
  <c r="H3" i="9"/>
  <c r="H2" i="9"/>
  <c r="H29" i="8"/>
  <c r="H28" i="8"/>
  <c r="H26" i="8"/>
  <c r="H25" i="8"/>
  <c r="H24" i="8"/>
  <c r="H23" i="8"/>
  <c r="H22" i="8"/>
  <c r="H19" i="8"/>
  <c r="H18" i="8"/>
  <c r="H17" i="8"/>
  <c r="H16" i="8"/>
  <c r="H14" i="8"/>
  <c r="H13" i="8"/>
  <c r="H12" i="8"/>
  <c r="H11" i="8"/>
  <c r="H9" i="8"/>
  <c r="H8" i="8"/>
  <c r="H7" i="8"/>
  <c r="H6" i="8"/>
  <c r="H5" i="8"/>
  <c r="H4" i="8"/>
  <c r="H3" i="8"/>
  <c r="H2" i="8"/>
  <c r="H19" i="7"/>
  <c r="H18" i="7"/>
  <c r="H17" i="7"/>
  <c r="H14" i="7"/>
  <c r="H13" i="7"/>
  <c r="H12" i="7"/>
  <c r="H10" i="7"/>
  <c r="H9" i="7"/>
  <c r="H8" i="7"/>
  <c r="H7" i="7"/>
  <c r="H6" i="7"/>
  <c r="H11" i="7" s="1"/>
  <c r="H4" i="7"/>
  <c r="H3" i="7"/>
  <c r="H2" i="7"/>
  <c r="Z57" i="2"/>
  <c r="AA55" i="2"/>
  <c r="Z55" i="2"/>
  <c r="AA54" i="2"/>
  <c r="Z54" i="2"/>
  <c r="AA53" i="2"/>
  <c r="Z53" i="2"/>
  <c r="AA52" i="2"/>
  <c r="Z52" i="2"/>
  <c r="AA51" i="2"/>
  <c r="Z51" i="2"/>
  <c r="AA50" i="2"/>
  <c r="Z50" i="2"/>
  <c r="AA49" i="2"/>
  <c r="Z49" i="2"/>
  <c r="AA48" i="2"/>
  <c r="Z48" i="2"/>
  <c r="AA47" i="2"/>
  <c r="Z47" i="2"/>
  <c r="AA46" i="2"/>
  <c r="Z46" i="2"/>
  <c r="AA45" i="2"/>
  <c r="Z45" i="2"/>
  <c r="AA44" i="2"/>
  <c r="Z44" i="2"/>
  <c r="AA43" i="2"/>
  <c r="Z43" i="2"/>
  <c r="AA42" i="2"/>
  <c r="Z42" i="2"/>
  <c r="AA41" i="2"/>
  <c r="Z41" i="2"/>
  <c r="AA40" i="2"/>
  <c r="Z40" i="2"/>
  <c r="AA39" i="2"/>
  <c r="Z39" i="2"/>
  <c r="AA38" i="2"/>
  <c r="Z38" i="2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AA26" i="2"/>
  <c r="Z26" i="2"/>
  <c r="AA25" i="2"/>
  <c r="Z25" i="2"/>
  <c r="AA24" i="2"/>
  <c r="Z24" i="2"/>
  <c r="AA23" i="2"/>
  <c r="Z23" i="2"/>
  <c r="AA21" i="2"/>
  <c r="Z21" i="2"/>
  <c r="AA20" i="2"/>
  <c r="Z20" i="2"/>
  <c r="AA19" i="2"/>
  <c r="Z19" i="2"/>
  <c r="AA18" i="2"/>
  <c r="Z18" i="2"/>
  <c r="AA17" i="2"/>
  <c r="Z17" i="2"/>
  <c r="AA16" i="2"/>
  <c r="Z16" i="2"/>
  <c r="AA15" i="2"/>
  <c r="Z15" i="2"/>
  <c r="AA14" i="2"/>
  <c r="Z14" i="2"/>
  <c r="AA13" i="2"/>
  <c r="Z13" i="2"/>
  <c r="AA12" i="2"/>
  <c r="Z12" i="2"/>
  <c r="AA11" i="2"/>
  <c r="Z11" i="2"/>
  <c r="AA10" i="2"/>
  <c r="Z10" i="2"/>
  <c r="AA9" i="2"/>
  <c r="Z9" i="2"/>
  <c r="AA8" i="2"/>
  <c r="Z8" i="2"/>
  <c r="AA7" i="2"/>
  <c r="Z7" i="2"/>
  <c r="AA6" i="2"/>
  <c r="Z6" i="2"/>
  <c r="AA5" i="2"/>
  <c r="Z5" i="2"/>
  <c r="AA4" i="2"/>
  <c r="Z4" i="2"/>
  <c r="AA3" i="2"/>
  <c r="Z3" i="2"/>
  <c r="T57" i="2"/>
  <c r="T53" i="2"/>
  <c r="V53" i="2" s="1"/>
  <c r="U52" i="2"/>
  <c r="T52" i="2"/>
  <c r="V52" i="2" s="1"/>
  <c r="U51" i="2"/>
  <c r="T51" i="2"/>
  <c r="T54" i="2" s="1"/>
  <c r="U50" i="2"/>
  <c r="T50" i="2"/>
  <c r="V50" i="2" s="1"/>
  <c r="U49" i="2"/>
  <c r="T49" i="2"/>
  <c r="V49" i="2" s="1"/>
  <c r="U48" i="2"/>
  <c r="U61" i="2" s="1"/>
  <c r="T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T20" i="2"/>
  <c r="T21" i="2" s="1"/>
  <c r="V19" i="2"/>
  <c r="V18" i="2"/>
  <c r="V17" i="2"/>
  <c r="V16" i="2"/>
  <c r="U16" i="2"/>
  <c r="T16" i="2"/>
  <c r="U15" i="2"/>
  <c r="U57" i="2" s="1"/>
  <c r="T15" i="2"/>
  <c r="U14" i="2"/>
  <c r="U56" i="2" s="1"/>
  <c r="T14" i="2"/>
  <c r="V14" i="2" s="1"/>
  <c r="V13" i="2"/>
  <c r="V12" i="2"/>
  <c r="V11" i="2"/>
  <c r="V10" i="2"/>
  <c r="V9" i="2"/>
  <c r="V8" i="2"/>
  <c r="V7" i="2"/>
  <c r="V6" i="2"/>
  <c r="V5" i="2"/>
  <c r="V4" i="2"/>
  <c r="V3" i="2"/>
  <c r="H10" i="8" l="1"/>
  <c r="H21" i="8" s="1"/>
  <c r="H15" i="8"/>
  <c r="H27" i="8"/>
  <c r="H20" i="8"/>
  <c r="H5" i="7"/>
  <c r="H15" i="7"/>
  <c r="H20" i="7"/>
  <c r="H21" i="7" s="1"/>
  <c r="H16" i="7"/>
  <c r="T55" i="2"/>
  <c r="T59" i="2"/>
  <c r="V15" i="2"/>
  <c r="U20" i="2"/>
  <c r="U21" i="2" s="1"/>
  <c r="V21" i="2" s="1"/>
  <c r="V48" i="2"/>
  <c r="U54" i="2"/>
  <c r="U55" i="2" s="1"/>
  <c r="V51" i="2"/>
  <c r="T58" i="2"/>
  <c r="U58" i="2"/>
  <c r="T56" i="2"/>
  <c r="U60" i="2"/>
  <c r="G3" i="13"/>
  <c r="G4" i="13"/>
  <c r="H30" i="8" l="1"/>
  <c r="H31" i="8" s="1"/>
  <c r="U59" i="2"/>
  <c r="V54" i="2"/>
  <c r="V20" i="2"/>
  <c r="V55" i="2"/>
  <c r="C9" i="10"/>
  <c r="D9" i="10"/>
  <c r="E9" i="10"/>
  <c r="F9" i="10"/>
  <c r="G9" i="10"/>
  <c r="H9" i="10"/>
  <c r="B9" i="10"/>
  <c r="I29" i="6"/>
  <c r="H29" i="6"/>
  <c r="G29" i="6"/>
  <c r="F29" i="6"/>
  <c r="E29" i="6"/>
  <c r="D29" i="6"/>
  <c r="C29" i="6"/>
  <c r="J9" i="12" l="1"/>
  <c r="J8" i="12"/>
  <c r="J7" i="12"/>
  <c r="J6" i="12"/>
  <c r="J5" i="12"/>
  <c r="J4" i="12"/>
  <c r="J3" i="12"/>
  <c r="J2" i="12"/>
  <c r="K4" i="9"/>
  <c r="G5" i="9"/>
  <c r="G4" i="9"/>
  <c r="G3" i="9"/>
  <c r="G2" i="9"/>
  <c r="G29" i="8"/>
  <c r="G28" i="8"/>
  <c r="G26" i="8"/>
  <c r="G25" i="8"/>
  <c r="G24" i="8"/>
  <c r="G23" i="8"/>
  <c r="G22" i="8"/>
  <c r="G19" i="8"/>
  <c r="G18" i="8"/>
  <c r="G17" i="8"/>
  <c r="G16" i="8"/>
  <c r="G14" i="8"/>
  <c r="G13" i="8"/>
  <c r="G12" i="8"/>
  <c r="G11" i="8"/>
  <c r="G9" i="8"/>
  <c r="G8" i="8"/>
  <c r="G7" i="8"/>
  <c r="G6" i="8"/>
  <c r="G5" i="8"/>
  <c r="G4" i="8"/>
  <c r="G3" i="8"/>
  <c r="G2" i="8"/>
  <c r="G19" i="7"/>
  <c r="G18" i="7"/>
  <c r="G17" i="7"/>
  <c r="G14" i="7"/>
  <c r="G13" i="7"/>
  <c r="G12" i="7"/>
  <c r="G10" i="7"/>
  <c r="G9" i="7"/>
  <c r="G8" i="7"/>
  <c r="G7" i="7"/>
  <c r="G6" i="7"/>
  <c r="G4" i="7"/>
  <c r="G3" i="7"/>
  <c r="G2" i="7"/>
  <c r="G5" i="7" s="1"/>
  <c r="G20" i="8" l="1"/>
  <c r="G10" i="8"/>
  <c r="G15" i="8"/>
  <c r="G27" i="8"/>
  <c r="G11" i="7"/>
  <c r="G15" i="7"/>
  <c r="G16" i="7" l="1"/>
  <c r="G20" i="7"/>
  <c r="G30" i="8"/>
  <c r="G21" i="8"/>
  <c r="G31" i="8" l="1"/>
  <c r="G21" i="7"/>
  <c r="Q57" i="2"/>
  <c r="Q53" i="2"/>
  <c r="S53" i="2" s="1"/>
  <c r="R52" i="2"/>
  <c r="Q52" i="2"/>
  <c r="S52" i="2" s="1"/>
  <c r="R51" i="2"/>
  <c r="Q51" i="2"/>
  <c r="S51" i="2" s="1"/>
  <c r="R50" i="2"/>
  <c r="Q50" i="2"/>
  <c r="S50" i="2" s="1"/>
  <c r="R49" i="2"/>
  <c r="Q49" i="2"/>
  <c r="S49" i="2" s="1"/>
  <c r="R48" i="2"/>
  <c r="R61" i="2" s="1"/>
  <c r="Q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Q20" i="2"/>
  <c r="S19" i="2"/>
  <c r="S18" i="2"/>
  <c r="S17" i="2"/>
  <c r="R16" i="2"/>
  <c r="Q16" i="2"/>
  <c r="Q58" i="2" s="1"/>
  <c r="R15" i="2"/>
  <c r="S15" i="2" s="1"/>
  <c r="Q15" i="2"/>
  <c r="R14" i="2"/>
  <c r="R56" i="2" s="1"/>
  <c r="Q14" i="2"/>
  <c r="Q56" i="2" s="1"/>
  <c r="S13" i="2"/>
  <c r="S12" i="2"/>
  <c r="S11" i="2"/>
  <c r="S10" i="2"/>
  <c r="S9" i="2"/>
  <c r="S8" i="2"/>
  <c r="S7" i="2"/>
  <c r="S6" i="2"/>
  <c r="S5" i="2"/>
  <c r="S4" i="2"/>
  <c r="S3" i="2"/>
  <c r="G27" i="5"/>
  <c r="G28" i="5" s="1"/>
  <c r="G26" i="5"/>
  <c r="G13" i="5"/>
  <c r="H15" i="10"/>
  <c r="H13" i="10"/>
  <c r="H12" i="10"/>
  <c r="H11" i="10"/>
  <c r="H8" i="10"/>
  <c r="H7" i="10"/>
  <c r="H6" i="10"/>
  <c r="H5" i="10"/>
  <c r="H10" i="10" s="1"/>
  <c r="H14" i="10" s="1"/>
  <c r="H16" i="10" s="1"/>
  <c r="H4" i="10"/>
  <c r="H3" i="10"/>
  <c r="H2" i="10"/>
  <c r="I21" i="6"/>
  <c r="I10" i="6"/>
  <c r="I28" i="6" s="1"/>
  <c r="H23" i="1"/>
  <c r="H19" i="1"/>
  <c r="H13" i="1"/>
  <c r="H7" i="1"/>
  <c r="H21" i="1" s="1"/>
  <c r="Q21" i="2" l="1"/>
  <c r="Q54" i="2"/>
  <c r="R20" i="2"/>
  <c r="S48" i="2"/>
  <c r="R57" i="2"/>
  <c r="R58" i="2"/>
  <c r="S16" i="2"/>
  <c r="S14" i="2"/>
  <c r="R60" i="2"/>
  <c r="R54" i="2"/>
  <c r="R55" i="2" s="1"/>
  <c r="G5" i="13"/>
  <c r="R21" i="2" l="1"/>
  <c r="S20" i="2"/>
  <c r="Q55" i="2"/>
  <c r="S54" i="2"/>
  <c r="S21" i="2"/>
  <c r="C28" i="5"/>
  <c r="D28" i="5"/>
  <c r="E28" i="5"/>
  <c r="F28" i="5"/>
  <c r="B28" i="5"/>
  <c r="R59" i="2" l="1"/>
  <c r="S55" i="2"/>
  <c r="Q59" i="2"/>
  <c r="G6" i="9" s="1"/>
  <c r="G11" i="13"/>
  <c r="G10" i="13"/>
  <c r="G9" i="13"/>
  <c r="G8" i="13"/>
  <c r="G7" i="13"/>
  <c r="G6" i="13"/>
  <c r="I9" i="12" l="1"/>
  <c r="I8" i="12"/>
  <c r="I7" i="12"/>
  <c r="I6" i="12"/>
  <c r="I5" i="12"/>
  <c r="I4" i="12"/>
  <c r="I3" i="12"/>
  <c r="I2" i="12"/>
  <c r="F5" i="9"/>
  <c r="F4" i="9"/>
  <c r="F3" i="9"/>
  <c r="F2" i="9"/>
  <c r="F29" i="8"/>
  <c r="F28" i="8"/>
  <c r="F26" i="8"/>
  <c r="F25" i="8"/>
  <c r="F24" i="8"/>
  <c r="F23" i="8"/>
  <c r="F22" i="8"/>
  <c r="F19" i="8"/>
  <c r="F18" i="8"/>
  <c r="F17" i="8"/>
  <c r="F16" i="8"/>
  <c r="F14" i="8"/>
  <c r="F13" i="8"/>
  <c r="F12" i="8"/>
  <c r="F11" i="8"/>
  <c r="F9" i="8"/>
  <c r="F8" i="8"/>
  <c r="F7" i="8"/>
  <c r="F6" i="8"/>
  <c r="F5" i="8"/>
  <c r="F4" i="8"/>
  <c r="F3" i="8"/>
  <c r="F2" i="8"/>
  <c r="F19" i="7"/>
  <c r="F18" i="7"/>
  <c r="F17" i="7"/>
  <c r="F14" i="7"/>
  <c r="F13" i="7"/>
  <c r="F12" i="7"/>
  <c r="F10" i="7"/>
  <c r="F9" i="7"/>
  <c r="F8" i="7"/>
  <c r="F7" i="7"/>
  <c r="F6" i="7"/>
  <c r="F4" i="7"/>
  <c r="F3" i="7"/>
  <c r="F2" i="7"/>
  <c r="F15" i="8" l="1"/>
  <c r="F27" i="8"/>
  <c r="F10" i="8"/>
  <c r="F15" i="7"/>
  <c r="F20" i="8"/>
  <c r="F5" i="7"/>
  <c r="F11" i="7"/>
  <c r="F16" i="7" s="1"/>
  <c r="F20" i="7" l="1"/>
  <c r="F21" i="7" s="1"/>
  <c r="F21" i="8"/>
  <c r="F30" i="8"/>
  <c r="N56" i="2"/>
  <c r="N53" i="2"/>
  <c r="P53" i="2" s="1"/>
  <c r="O52" i="2"/>
  <c r="N52" i="2"/>
  <c r="P52" i="2" s="1"/>
  <c r="N51" i="2"/>
  <c r="P51" i="2" s="1"/>
  <c r="O50" i="2"/>
  <c r="N50" i="2"/>
  <c r="N58" i="2" s="1"/>
  <c r="O49" i="2"/>
  <c r="N49" i="2"/>
  <c r="P49" i="2" s="1"/>
  <c r="O48" i="2"/>
  <c r="P48" i="2" s="1"/>
  <c r="N48" i="2"/>
  <c r="N54" i="2" s="1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N20" i="2"/>
  <c r="P19" i="2"/>
  <c r="P18" i="2"/>
  <c r="P17" i="2"/>
  <c r="P16" i="2"/>
  <c r="O16" i="2"/>
  <c r="N16" i="2"/>
  <c r="O15" i="2"/>
  <c r="P15" i="2" s="1"/>
  <c r="N15" i="2"/>
  <c r="N57" i="2" s="1"/>
  <c r="O14" i="2"/>
  <c r="O58" i="2" s="1"/>
  <c r="N14" i="2"/>
  <c r="P13" i="2"/>
  <c r="P12" i="2"/>
  <c r="P11" i="2"/>
  <c r="P10" i="2"/>
  <c r="P9" i="2"/>
  <c r="P8" i="2"/>
  <c r="P7" i="2"/>
  <c r="P6" i="2"/>
  <c r="P5" i="2"/>
  <c r="P4" i="2"/>
  <c r="P3" i="2"/>
  <c r="F27" i="5"/>
  <c r="F26" i="5"/>
  <c r="F13" i="5"/>
  <c r="G15" i="10"/>
  <c r="G13" i="10"/>
  <c r="G12" i="10"/>
  <c r="G11" i="10"/>
  <c r="G8" i="10"/>
  <c r="G7" i="10"/>
  <c r="G6" i="10"/>
  <c r="G5" i="10"/>
  <c r="G4" i="10"/>
  <c r="G3" i="10"/>
  <c r="G2" i="10"/>
  <c r="H21" i="6"/>
  <c r="H10" i="6"/>
  <c r="H28" i="6" s="1"/>
  <c r="G23" i="1"/>
  <c r="G19" i="1"/>
  <c r="G13" i="1"/>
  <c r="G7" i="1"/>
  <c r="G21" i="1" s="1"/>
  <c r="G10" i="10" l="1"/>
  <c r="G14" i="10" s="1"/>
  <c r="G16" i="10" s="1"/>
  <c r="N21" i="2"/>
  <c r="F31" i="8"/>
  <c r="N55" i="2"/>
  <c r="N59" i="2" s="1"/>
  <c r="F6" i="9" s="1"/>
  <c r="O60" i="2"/>
  <c r="P14" i="2"/>
  <c r="O56" i="2"/>
  <c r="O61" i="2"/>
  <c r="P50" i="2"/>
  <c r="O54" i="2"/>
  <c r="O55" i="2" s="1"/>
  <c r="O57" i="2"/>
  <c r="O20" i="2"/>
  <c r="I27" i="5"/>
  <c r="E27" i="5"/>
  <c r="D27" i="5"/>
  <c r="C27" i="5"/>
  <c r="B27" i="5"/>
  <c r="O21" i="2" l="1"/>
  <c r="P54" i="2"/>
  <c r="P20" i="2"/>
  <c r="O59" i="2"/>
  <c r="P21" i="2"/>
  <c r="P55" i="2"/>
  <c r="H9" i="12" l="1"/>
  <c r="H8" i="12"/>
  <c r="H7" i="12"/>
  <c r="H6" i="12"/>
  <c r="H5" i="12"/>
  <c r="H4" i="12"/>
  <c r="H3" i="12"/>
  <c r="H2" i="12"/>
  <c r="E4" i="9"/>
  <c r="E29" i="8"/>
  <c r="E28" i="8"/>
  <c r="E26" i="8"/>
  <c r="E25" i="8"/>
  <c r="E24" i="8"/>
  <c r="E23" i="8"/>
  <c r="E22" i="8"/>
  <c r="E19" i="8"/>
  <c r="E18" i="8"/>
  <c r="E17" i="8"/>
  <c r="E16" i="8"/>
  <c r="E14" i="8"/>
  <c r="E13" i="8"/>
  <c r="E12" i="8"/>
  <c r="E11" i="8"/>
  <c r="E9" i="8"/>
  <c r="E8" i="8"/>
  <c r="E7" i="8"/>
  <c r="E6" i="8"/>
  <c r="E5" i="8"/>
  <c r="E4" i="8"/>
  <c r="E3" i="8"/>
  <c r="E2" i="8"/>
  <c r="E19" i="7"/>
  <c r="E18" i="7"/>
  <c r="E17" i="7"/>
  <c r="E14" i="7"/>
  <c r="E13" i="7"/>
  <c r="E12" i="7"/>
  <c r="E10" i="7"/>
  <c r="E9" i="7"/>
  <c r="E8" i="7"/>
  <c r="E7" i="7"/>
  <c r="E6" i="7"/>
  <c r="E4" i="7"/>
  <c r="E3" i="7"/>
  <c r="E2" i="7"/>
  <c r="E5" i="7" l="1"/>
  <c r="E27" i="8"/>
  <c r="E10" i="8"/>
  <c r="E15" i="8"/>
  <c r="E20" i="8"/>
  <c r="E11" i="7"/>
  <c r="E15" i="7"/>
  <c r="E30" i="8" l="1"/>
  <c r="E21" i="8"/>
  <c r="E16" i="7"/>
  <c r="E20" i="7"/>
  <c r="E21" i="7" l="1"/>
  <c r="E31" i="8"/>
  <c r="L61" i="2"/>
  <c r="L60" i="2"/>
  <c r="L58" i="2"/>
  <c r="K58" i="2"/>
  <c r="E5" i="9" s="1"/>
  <c r="L57" i="2"/>
  <c r="K57" i="2"/>
  <c r="L56" i="2"/>
  <c r="K56" i="2"/>
  <c r="E2" i="9" s="1"/>
  <c r="L54" i="2"/>
  <c r="L55" i="2" s="1"/>
  <c r="L59" i="2" s="1"/>
  <c r="K54" i="2"/>
  <c r="K55" i="2" s="1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I26" i="5"/>
  <c r="I28" i="5" s="1"/>
  <c r="I13" i="5"/>
  <c r="J15" i="10"/>
  <c r="J13" i="10"/>
  <c r="J12" i="10"/>
  <c r="J11" i="10"/>
  <c r="J8" i="10"/>
  <c r="J7" i="10"/>
  <c r="J6" i="10"/>
  <c r="J4" i="10"/>
  <c r="J3" i="10"/>
  <c r="K21" i="6"/>
  <c r="K10" i="6"/>
  <c r="K29" i="6" s="1"/>
  <c r="J9" i="10" s="1"/>
  <c r="J23" i="1"/>
  <c r="J19" i="1"/>
  <c r="J13" i="1"/>
  <c r="J7" i="1"/>
  <c r="J5" i="10" l="1"/>
  <c r="J2" i="10"/>
  <c r="M54" i="2"/>
  <c r="E3" i="9"/>
  <c r="K59" i="2"/>
  <c r="E6" i="9" s="1"/>
  <c r="M55" i="2"/>
  <c r="K28" i="6"/>
  <c r="L28" i="6" s="1"/>
  <c r="J21" i="1"/>
  <c r="G2" i="12"/>
  <c r="L2" i="12"/>
  <c r="G3" i="12"/>
  <c r="L3" i="12"/>
  <c r="G4" i="12"/>
  <c r="L4" i="12"/>
  <c r="G5" i="12"/>
  <c r="L5" i="12"/>
  <c r="G6" i="12"/>
  <c r="L6" i="12"/>
  <c r="G7" i="12"/>
  <c r="L7" i="12"/>
  <c r="G8" i="12"/>
  <c r="L8" i="12"/>
  <c r="G9" i="12"/>
  <c r="L9" i="12"/>
  <c r="I4" i="9"/>
  <c r="J4" i="9" s="1"/>
  <c r="D26" i="8"/>
  <c r="D25" i="8"/>
  <c r="D24" i="8"/>
  <c r="D23" i="8"/>
  <c r="D22" i="8"/>
  <c r="D19" i="8"/>
  <c r="D18" i="8"/>
  <c r="D17" i="8"/>
  <c r="D16" i="8"/>
  <c r="D14" i="8"/>
  <c r="D13" i="8"/>
  <c r="D12" i="8"/>
  <c r="D11" i="8"/>
  <c r="D9" i="8"/>
  <c r="D8" i="8"/>
  <c r="D7" i="8"/>
  <c r="D6" i="8"/>
  <c r="D5" i="8"/>
  <c r="D4" i="8"/>
  <c r="D3" i="8"/>
  <c r="D2" i="8"/>
  <c r="D19" i="7"/>
  <c r="D18" i="7"/>
  <c r="D17" i="7"/>
  <c r="D14" i="7"/>
  <c r="D13" i="7"/>
  <c r="D12" i="7"/>
  <c r="D10" i="7"/>
  <c r="D9" i="7"/>
  <c r="D8" i="7"/>
  <c r="D7" i="7"/>
  <c r="D6" i="7"/>
  <c r="D4" i="7"/>
  <c r="D3" i="7"/>
  <c r="D2" i="7"/>
  <c r="X61" i="2"/>
  <c r="X60" i="2"/>
  <c r="X58" i="2"/>
  <c r="W58" i="2"/>
  <c r="Z58" i="2" s="1"/>
  <c r="X57" i="2"/>
  <c r="W57" i="2"/>
  <c r="I3" i="9" s="1"/>
  <c r="J3" i="9" s="1"/>
  <c r="X56" i="2"/>
  <c r="W56" i="2"/>
  <c r="Z56" i="2" s="1"/>
  <c r="AA58" i="2" l="1"/>
  <c r="K5" i="9"/>
  <c r="AA56" i="2"/>
  <c r="K2" i="9"/>
  <c r="AA57" i="2"/>
  <c r="K3" i="9"/>
  <c r="J10" i="10"/>
  <c r="I5" i="9"/>
  <c r="J5" i="9" s="1"/>
  <c r="I2" i="9"/>
  <c r="J2" i="9" s="1"/>
  <c r="D5" i="7"/>
  <c r="D27" i="8"/>
  <c r="D10" i="8"/>
  <c r="D15" i="8"/>
  <c r="D20" i="8"/>
  <c r="D11" i="7"/>
  <c r="D15" i="7"/>
  <c r="J14" i="10" l="1"/>
  <c r="D16" i="7"/>
  <c r="D20" i="7"/>
  <c r="D21" i="8"/>
  <c r="J16" i="10" l="1"/>
  <c r="D21" i="7"/>
  <c r="H53" i="2"/>
  <c r="I52" i="2"/>
  <c r="H52" i="2"/>
  <c r="I51" i="2"/>
  <c r="H51" i="2"/>
  <c r="I50" i="2"/>
  <c r="H50" i="2"/>
  <c r="I49" i="2"/>
  <c r="H49" i="2"/>
  <c r="I48" i="2"/>
  <c r="H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19" i="2"/>
  <c r="J18" i="2"/>
  <c r="J17" i="2"/>
  <c r="I16" i="2"/>
  <c r="H16" i="2"/>
  <c r="I15" i="2"/>
  <c r="H15" i="2"/>
  <c r="I14" i="2"/>
  <c r="H14" i="2"/>
  <c r="J13" i="2"/>
  <c r="J12" i="2"/>
  <c r="J11" i="2"/>
  <c r="J10" i="2"/>
  <c r="J9" i="2"/>
  <c r="J8" i="2"/>
  <c r="J7" i="2"/>
  <c r="J6" i="2"/>
  <c r="J5" i="2"/>
  <c r="J4" i="2"/>
  <c r="J3" i="2"/>
  <c r="F23" i="1"/>
  <c r="E23" i="1"/>
  <c r="D23" i="1"/>
  <c r="C23" i="1"/>
  <c r="B23" i="1"/>
  <c r="J49" i="2" l="1"/>
  <c r="J51" i="2"/>
  <c r="D4" i="9"/>
  <c r="J52" i="2"/>
  <c r="D28" i="8"/>
  <c r="I57" i="2"/>
  <c r="J48" i="2"/>
  <c r="D29" i="8"/>
  <c r="J14" i="2"/>
  <c r="H58" i="2"/>
  <c r="H56" i="2"/>
  <c r="I54" i="2"/>
  <c r="I61" i="2"/>
  <c r="J53" i="2"/>
  <c r="I60" i="2"/>
  <c r="I58" i="2"/>
  <c r="I56" i="2"/>
  <c r="J15" i="2"/>
  <c r="H57" i="2"/>
  <c r="J16" i="2"/>
  <c r="J50" i="2"/>
  <c r="H20" i="2"/>
  <c r="H54" i="2"/>
  <c r="I20" i="2"/>
  <c r="I55" i="2" l="1"/>
  <c r="D30" i="8"/>
  <c r="D31" i="8" s="1"/>
  <c r="D5" i="9"/>
  <c r="D3" i="9"/>
  <c r="I21" i="2"/>
  <c r="D2" i="9"/>
  <c r="J54" i="2"/>
  <c r="H55" i="2"/>
  <c r="J20" i="2"/>
  <c r="H21" i="2"/>
  <c r="J55" i="2" l="1"/>
  <c r="I59" i="2"/>
  <c r="H59" i="2"/>
  <c r="D6" i="9" s="1"/>
  <c r="J21" i="2"/>
  <c r="E26" i="5" l="1"/>
  <c r="E13" i="5"/>
  <c r="F15" i="10"/>
  <c r="F13" i="10"/>
  <c r="F12" i="10"/>
  <c r="F11" i="10"/>
  <c r="F8" i="10"/>
  <c r="F7" i="10"/>
  <c r="F6" i="10"/>
  <c r="F4" i="10"/>
  <c r="F3" i="10"/>
  <c r="G21" i="6"/>
  <c r="G10" i="6"/>
  <c r="F19" i="1"/>
  <c r="F13" i="1"/>
  <c r="F7" i="1"/>
  <c r="E53" i="2"/>
  <c r="F52" i="2"/>
  <c r="E52" i="2"/>
  <c r="F51" i="2"/>
  <c r="E51" i="2"/>
  <c r="F50" i="2"/>
  <c r="E50" i="2"/>
  <c r="F49" i="2"/>
  <c r="E49" i="2"/>
  <c r="F48" i="2"/>
  <c r="E48" i="2"/>
  <c r="F16" i="2"/>
  <c r="E16" i="2"/>
  <c r="F15" i="2"/>
  <c r="E15" i="2"/>
  <c r="F14" i="2"/>
  <c r="E14" i="2"/>
  <c r="F2" i="10" l="1"/>
  <c r="E57" i="2"/>
  <c r="C3" i="9" s="1"/>
  <c r="F61" i="2"/>
  <c r="F20" i="2"/>
  <c r="F21" i="2" s="1"/>
  <c r="F58" i="2"/>
  <c r="F56" i="2"/>
  <c r="F60" i="2"/>
  <c r="F5" i="10"/>
  <c r="F57" i="2"/>
  <c r="E20" i="2"/>
  <c r="E21" i="2" s="1"/>
  <c r="E58" i="2"/>
  <c r="C5" i="9" s="1"/>
  <c r="E56" i="2"/>
  <c r="C2" i="9" s="1"/>
  <c r="C4" i="9"/>
  <c r="G28" i="6"/>
  <c r="F21" i="1"/>
  <c r="C9" i="6"/>
  <c r="B53" i="2"/>
  <c r="C52" i="2"/>
  <c r="B52" i="2"/>
  <c r="C51" i="2"/>
  <c r="B51" i="2"/>
  <c r="C50" i="2"/>
  <c r="B50" i="2"/>
  <c r="C49" i="2"/>
  <c r="B49" i="2"/>
  <c r="C48" i="2"/>
  <c r="B48" i="2"/>
  <c r="C16" i="2"/>
  <c r="B16" i="2"/>
  <c r="C15" i="2"/>
  <c r="B15" i="2"/>
  <c r="C14" i="2"/>
  <c r="B14" i="2"/>
  <c r="F10" i="10" l="1"/>
  <c r="B57" i="2"/>
  <c r="B3" i="9" s="1"/>
  <c r="C57" i="2"/>
  <c r="B58" i="2"/>
  <c r="B5" i="9" s="1"/>
  <c r="B56" i="2"/>
  <c r="B2" i="9" s="1"/>
  <c r="C61" i="2"/>
  <c r="B4" i="9"/>
  <c r="C58" i="2"/>
  <c r="C56" i="2"/>
  <c r="C60" i="2"/>
  <c r="F14" i="10"/>
  <c r="B20" i="2"/>
  <c r="B21" i="2" s="1"/>
  <c r="C20" i="2"/>
  <c r="C21" i="2" s="1"/>
  <c r="B13" i="1"/>
  <c r="B19" i="1"/>
  <c r="B7" i="1"/>
  <c r="F16" i="10" l="1"/>
  <c r="B21" i="1"/>
  <c r="E21" i="6" l="1"/>
  <c r="F21" i="6"/>
  <c r="D21" i="6"/>
  <c r="F10" i="6"/>
  <c r="E10" i="6"/>
  <c r="D10" i="6"/>
  <c r="D19" i="1" l="1"/>
  <c r="C19" i="1"/>
  <c r="E19" i="1"/>
  <c r="C13" i="1"/>
  <c r="D13" i="1"/>
  <c r="E13" i="1"/>
  <c r="C7" i="1"/>
  <c r="D7" i="1"/>
  <c r="E7" i="1"/>
  <c r="D26" i="5" l="1"/>
  <c r="C26" i="5"/>
  <c r="B26" i="5"/>
  <c r="D13" i="5"/>
  <c r="C13" i="5"/>
  <c r="B13" i="5"/>
  <c r="E28" i="6"/>
  <c r="F28" i="6"/>
  <c r="D28" i="6"/>
  <c r="C10" i="6" l="1"/>
  <c r="C21" i="1"/>
  <c r="D21" i="1"/>
  <c r="E21" i="1"/>
  <c r="B6" i="10" l="1"/>
  <c r="C6" i="10"/>
  <c r="D6" i="10"/>
  <c r="E6" i="10"/>
  <c r="B7" i="10"/>
  <c r="C7" i="10"/>
  <c r="D7" i="10"/>
  <c r="E7" i="10"/>
  <c r="B8" i="10"/>
  <c r="C8" i="10"/>
  <c r="D8" i="10"/>
  <c r="E8" i="10"/>
  <c r="B3" i="10"/>
  <c r="C3" i="10"/>
  <c r="D3" i="10"/>
  <c r="E3" i="10"/>
  <c r="B4" i="10"/>
  <c r="C4" i="10"/>
  <c r="D4" i="10"/>
  <c r="E4" i="10"/>
  <c r="C28" i="6" l="1"/>
  <c r="C21" i="6"/>
  <c r="F2" i="12" l="1"/>
  <c r="F3" i="12"/>
  <c r="F4" i="12"/>
  <c r="F5" i="12"/>
  <c r="F6" i="12"/>
  <c r="F7" i="12"/>
  <c r="F8" i="12"/>
  <c r="F9" i="12"/>
  <c r="C11" i="10"/>
  <c r="D11" i="10"/>
  <c r="E11" i="10"/>
  <c r="C12" i="10"/>
  <c r="D12" i="10"/>
  <c r="E12" i="10"/>
  <c r="C13" i="10"/>
  <c r="D13" i="10"/>
  <c r="E13" i="10"/>
  <c r="C15" i="10"/>
  <c r="D15" i="10"/>
  <c r="E15" i="10"/>
  <c r="B15" i="10"/>
  <c r="B13" i="10"/>
  <c r="B12" i="10"/>
  <c r="B11" i="10"/>
  <c r="L2" i="8" l="1"/>
  <c r="L3" i="8"/>
  <c r="L4" i="8"/>
  <c r="L5" i="8"/>
  <c r="L6" i="8"/>
  <c r="L7" i="8"/>
  <c r="L8" i="8"/>
  <c r="L9" i="8"/>
  <c r="L11" i="8"/>
  <c r="L12" i="8"/>
  <c r="L13" i="8"/>
  <c r="L14" i="8"/>
  <c r="L16" i="8"/>
  <c r="L17" i="8"/>
  <c r="L18" i="8"/>
  <c r="L19" i="8"/>
  <c r="L22" i="8"/>
  <c r="L23" i="8"/>
  <c r="L24" i="8"/>
  <c r="L25" i="8"/>
  <c r="L26" i="8"/>
  <c r="L29" i="8"/>
  <c r="I26" i="8"/>
  <c r="M26" i="8" s="1"/>
  <c r="I25" i="8"/>
  <c r="M25" i="8" s="1"/>
  <c r="I24" i="8"/>
  <c r="K24" i="8" s="1"/>
  <c r="I23" i="8"/>
  <c r="I22" i="8"/>
  <c r="K22" i="8" s="1"/>
  <c r="I19" i="8"/>
  <c r="M19" i="8" s="1"/>
  <c r="I18" i="8"/>
  <c r="I17" i="8"/>
  <c r="M17" i="8" s="1"/>
  <c r="I16" i="8"/>
  <c r="I14" i="8"/>
  <c r="K14" i="8" s="1"/>
  <c r="I13" i="8"/>
  <c r="I12" i="8"/>
  <c r="K12" i="8" s="1"/>
  <c r="I11" i="8"/>
  <c r="K11" i="8" s="1"/>
  <c r="I9" i="8"/>
  <c r="K9" i="8" s="1"/>
  <c r="I8" i="8"/>
  <c r="K8" i="8" s="1"/>
  <c r="I7" i="8"/>
  <c r="M7" i="8" s="1"/>
  <c r="I6" i="8"/>
  <c r="K6" i="8" s="1"/>
  <c r="I5" i="8"/>
  <c r="K5" i="8" s="1"/>
  <c r="I4" i="8"/>
  <c r="K4" i="8" s="1"/>
  <c r="I3" i="8"/>
  <c r="K3" i="8" s="1"/>
  <c r="I2" i="8"/>
  <c r="K2" i="8" s="1"/>
  <c r="C29" i="8"/>
  <c r="C28" i="8"/>
  <c r="C26" i="8"/>
  <c r="C25" i="8"/>
  <c r="C24" i="8"/>
  <c r="C23" i="8"/>
  <c r="C22" i="8"/>
  <c r="C19" i="8"/>
  <c r="C18" i="8"/>
  <c r="C17" i="8"/>
  <c r="C16" i="8"/>
  <c r="C14" i="8"/>
  <c r="C13" i="8"/>
  <c r="C12" i="8"/>
  <c r="C11" i="8"/>
  <c r="C9" i="8"/>
  <c r="C8" i="8"/>
  <c r="C7" i="8"/>
  <c r="C6" i="8"/>
  <c r="C5" i="8"/>
  <c r="C4" i="8"/>
  <c r="C3" i="8"/>
  <c r="C2" i="8"/>
  <c r="B12" i="8"/>
  <c r="B13" i="8"/>
  <c r="B14" i="8"/>
  <c r="B29" i="8"/>
  <c r="B28" i="8"/>
  <c r="B23" i="8"/>
  <c r="B24" i="8"/>
  <c r="B25" i="8"/>
  <c r="B26" i="8"/>
  <c r="B22" i="8"/>
  <c r="B17" i="8"/>
  <c r="B18" i="8"/>
  <c r="B19" i="8"/>
  <c r="B16" i="8"/>
  <c r="B11" i="8"/>
  <c r="B3" i="8"/>
  <c r="B4" i="8"/>
  <c r="B5" i="8"/>
  <c r="B6" i="8"/>
  <c r="B7" i="8"/>
  <c r="B8" i="8"/>
  <c r="B9" i="8"/>
  <c r="B2" i="8"/>
  <c r="L2" i="7"/>
  <c r="L3" i="7"/>
  <c r="L4" i="7"/>
  <c r="L6" i="7"/>
  <c r="L7" i="7"/>
  <c r="L8" i="7"/>
  <c r="L9" i="7"/>
  <c r="L10" i="7"/>
  <c r="L12" i="7"/>
  <c r="L13" i="7"/>
  <c r="L14" i="7"/>
  <c r="L17" i="7"/>
  <c r="L18" i="7"/>
  <c r="L19" i="7"/>
  <c r="I19" i="7"/>
  <c r="K19" i="7" s="1"/>
  <c r="I18" i="7"/>
  <c r="I17" i="7"/>
  <c r="K17" i="7" s="1"/>
  <c r="I14" i="7"/>
  <c r="I13" i="7"/>
  <c r="I12" i="7"/>
  <c r="I10" i="7"/>
  <c r="K10" i="7" s="1"/>
  <c r="I9" i="7"/>
  <c r="K9" i="7" s="1"/>
  <c r="I8" i="7"/>
  <c r="I7" i="7"/>
  <c r="K7" i="7" s="1"/>
  <c r="I6" i="7"/>
  <c r="K6" i="7" s="1"/>
  <c r="I4" i="7"/>
  <c r="K4" i="7" s="1"/>
  <c r="I3" i="7"/>
  <c r="K3" i="7" s="1"/>
  <c r="I2" i="7"/>
  <c r="K2" i="7" s="1"/>
  <c r="C19" i="7"/>
  <c r="C18" i="7"/>
  <c r="C17" i="7"/>
  <c r="C14" i="7"/>
  <c r="C13" i="7"/>
  <c r="C12" i="7"/>
  <c r="C10" i="7"/>
  <c r="C9" i="7"/>
  <c r="C8" i="7"/>
  <c r="C7" i="7"/>
  <c r="C6" i="7"/>
  <c r="C4" i="7"/>
  <c r="C3" i="7"/>
  <c r="C2" i="7"/>
  <c r="B18" i="7"/>
  <c r="B19" i="7"/>
  <c r="B17" i="7"/>
  <c r="B13" i="7"/>
  <c r="B14" i="7"/>
  <c r="B12" i="7"/>
  <c r="B7" i="7"/>
  <c r="B8" i="7"/>
  <c r="B9" i="7"/>
  <c r="B10" i="7"/>
  <c r="B6" i="7"/>
  <c r="B3" i="7"/>
  <c r="B4" i="7"/>
  <c r="B2" i="7"/>
  <c r="M5" i="8" l="1"/>
  <c r="M9" i="8"/>
  <c r="M13" i="8"/>
  <c r="M8" i="7"/>
  <c r="M13" i="7"/>
  <c r="M6" i="7"/>
  <c r="M18" i="8"/>
  <c r="M6" i="8"/>
  <c r="M22" i="8"/>
  <c r="L20" i="8"/>
  <c r="M10" i="7"/>
  <c r="M9" i="7"/>
  <c r="M19" i="7"/>
  <c r="L11" i="7"/>
  <c r="I15" i="8"/>
  <c r="K15" i="8" s="1"/>
  <c r="M23" i="8"/>
  <c r="B5" i="7"/>
  <c r="M4" i="8"/>
  <c r="M8" i="8"/>
  <c r="M24" i="8"/>
  <c r="L15" i="7"/>
  <c r="M14" i="7"/>
  <c r="B11" i="7"/>
  <c r="M4" i="7"/>
  <c r="B27" i="8"/>
  <c r="B15" i="7"/>
  <c r="I27" i="8"/>
  <c r="K27" i="8" s="1"/>
  <c r="L27" i="8"/>
  <c r="L15" i="8"/>
  <c r="C27" i="8"/>
  <c r="L10" i="8"/>
  <c r="I10" i="8"/>
  <c r="K10" i="8" s="1"/>
  <c r="I20" i="8"/>
  <c r="C10" i="8"/>
  <c r="C15" i="8"/>
  <c r="C20" i="8"/>
  <c r="M14" i="8"/>
  <c r="M3" i="8"/>
  <c r="M12" i="8"/>
  <c r="B20" i="8"/>
  <c r="B15" i="8"/>
  <c r="B10" i="8"/>
  <c r="M2" i="8"/>
  <c r="M11" i="8"/>
  <c r="M16" i="8"/>
  <c r="M2" i="7"/>
  <c r="L5" i="7"/>
  <c r="M17" i="7"/>
  <c r="C15" i="7"/>
  <c r="C11" i="7"/>
  <c r="M7" i="7"/>
  <c r="M12" i="7"/>
  <c r="M18" i="7"/>
  <c r="I11" i="7"/>
  <c r="K11" i="7" s="1"/>
  <c r="I5" i="7"/>
  <c r="K5" i="7" s="1"/>
  <c r="I15" i="7"/>
  <c r="M3" i="7"/>
  <c r="C5" i="7"/>
  <c r="I21" i="8" l="1"/>
  <c r="K21" i="8" s="1"/>
  <c r="B21" i="8"/>
  <c r="C21" i="8"/>
  <c r="L21" i="8"/>
  <c r="C16" i="7"/>
  <c r="L16" i="7"/>
  <c r="I16" i="7"/>
  <c r="K16" i="7" s="1"/>
  <c r="B16" i="7"/>
  <c r="B20" i="7"/>
  <c r="B21" i="7" s="1"/>
  <c r="L20" i="7"/>
  <c r="L21" i="7" s="1"/>
  <c r="M11" i="7"/>
  <c r="M20" i="8"/>
  <c r="M15" i="7"/>
  <c r="C30" i="8"/>
  <c r="C31" i="8" s="1"/>
  <c r="M27" i="8"/>
  <c r="B30" i="8"/>
  <c r="B31" i="8" s="1"/>
  <c r="M15" i="8"/>
  <c r="M10" i="8"/>
  <c r="C20" i="7"/>
  <c r="C21" i="7" s="1"/>
  <c r="I20" i="7"/>
  <c r="K20" i="7" s="1"/>
  <c r="M5" i="7"/>
  <c r="I21" i="7" l="1"/>
  <c r="K21" i="7" s="1"/>
  <c r="M21" i="8"/>
  <c r="M16" i="7"/>
  <c r="M20" i="7"/>
  <c r="L28" i="8"/>
  <c r="L30" i="8" s="1"/>
  <c r="L31" i="8" s="1"/>
  <c r="J5" i="7" l="1"/>
  <c r="J2" i="7"/>
  <c r="J13" i="7"/>
  <c r="J12" i="7"/>
  <c r="J11" i="7"/>
  <c r="J9" i="7"/>
  <c r="J10" i="7"/>
  <c r="J8" i="7"/>
  <c r="J21" i="7"/>
  <c r="M21" i="7"/>
  <c r="J4" i="7"/>
  <c r="J6" i="7"/>
  <c r="J17" i="7"/>
  <c r="J3" i="7"/>
  <c r="J15" i="7"/>
  <c r="J14" i="7"/>
  <c r="J18" i="7"/>
  <c r="J7" i="7"/>
  <c r="J16" i="7"/>
  <c r="B5" i="10"/>
  <c r="B2" i="10"/>
  <c r="B10" i="10" l="1"/>
  <c r="B14" i="10" l="1"/>
  <c r="B16" i="10" s="1"/>
  <c r="D5" i="10" l="1"/>
  <c r="E5" i="10"/>
  <c r="C5" i="10"/>
  <c r="D2" i="10"/>
  <c r="E2" i="10"/>
  <c r="C2" i="10"/>
  <c r="D10" i="10" l="1"/>
  <c r="D14" i="10" s="1"/>
  <c r="D16" i="10" s="1"/>
  <c r="C10" i="10"/>
  <c r="C14" i="10" s="1"/>
  <c r="C16" i="10" s="1"/>
  <c r="E10" i="10"/>
  <c r="E54" i="2"/>
  <c r="E55" i="2" s="1"/>
  <c r="E59" i="2" s="1"/>
  <c r="C6" i="9" s="1"/>
  <c r="F54" i="2"/>
  <c r="F55" i="2" s="1"/>
  <c r="F59" i="2" s="1"/>
  <c r="E14" i="10" l="1"/>
  <c r="E16" i="10" l="1"/>
  <c r="Y47" i="2" l="1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19" i="2"/>
  <c r="Y18" i="2"/>
  <c r="Y17" i="2"/>
  <c r="Y13" i="2"/>
  <c r="Y12" i="2"/>
  <c r="Y11" i="2"/>
  <c r="Y10" i="2"/>
  <c r="Y9" i="2"/>
  <c r="Y8" i="2"/>
  <c r="Y7" i="2"/>
  <c r="Y6" i="2"/>
  <c r="Y5" i="2"/>
  <c r="Y4" i="2"/>
  <c r="Y3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19" i="2"/>
  <c r="G18" i="2"/>
  <c r="G17" i="2"/>
  <c r="G13" i="2"/>
  <c r="G11" i="2"/>
  <c r="G10" i="2"/>
  <c r="G9" i="2"/>
  <c r="G8" i="2"/>
  <c r="G7" i="2"/>
  <c r="G6" i="2"/>
  <c r="G5" i="2"/>
  <c r="G4" i="2"/>
  <c r="G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23" i="2"/>
  <c r="D4" i="2"/>
  <c r="D5" i="2"/>
  <c r="D6" i="2"/>
  <c r="D7" i="2"/>
  <c r="D8" i="2"/>
  <c r="D9" i="2"/>
  <c r="D10" i="2"/>
  <c r="D11" i="2"/>
  <c r="D13" i="2"/>
  <c r="D17" i="2"/>
  <c r="D18" i="2"/>
  <c r="D19" i="2"/>
  <c r="D3" i="2"/>
  <c r="I28" i="8" l="1"/>
  <c r="Y53" i="2" l="1"/>
  <c r="I29" i="8"/>
  <c r="K29" i="8" s="1"/>
  <c r="M28" i="8"/>
  <c r="Y49" i="2"/>
  <c r="Y52" i="2"/>
  <c r="Y51" i="2"/>
  <c r="Y50" i="2"/>
  <c r="Y48" i="2"/>
  <c r="Y16" i="2"/>
  <c r="Y14" i="2"/>
  <c r="Y15" i="2"/>
  <c r="I30" i="8" l="1"/>
  <c r="K30" i="8" s="1"/>
  <c r="M29" i="8"/>
  <c r="Y21" i="2"/>
  <c r="Y20" i="2"/>
  <c r="Y54" i="2"/>
  <c r="G12" i="2"/>
  <c r="D53" i="2"/>
  <c r="D52" i="2"/>
  <c r="Y55" i="2" l="1"/>
  <c r="W59" i="2"/>
  <c r="X59" i="2"/>
  <c r="I31" i="8"/>
  <c r="K31" i="8" s="1"/>
  <c r="M30" i="8"/>
  <c r="J6" i="8"/>
  <c r="G14" i="2"/>
  <c r="G15" i="2"/>
  <c r="G48" i="2"/>
  <c r="G49" i="2"/>
  <c r="G50" i="2"/>
  <c r="G51" i="2"/>
  <c r="G52" i="2"/>
  <c r="G53" i="2"/>
  <c r="D14" i="2"/>
  <c r="D16" i="2"/>
  <c r="D12" i="2"/>
  <c r="D49" i="2"/>
  <c r="D51" i="2"/>
  <c r="D15" i="2"/>
  <c r="D48" i="2"/>
  <c r="D50" i="2"/>
  <c r="C54" i="2"/>
  <c r="C55" i="2" s="1"/>
  <c r="C59" i="2" s="1"/>
  <c r="B54" i="2"/>
  <c r="I6" i="9" l="1"/>
  <c r="J6" i="9" s="1"/>
  <c r="Z59" i="2"/>
  <c r="AA59" i="2"/>
  <c r="K6" i="9"/>
  <c r="J18" i="8"/>
  <c r="J5" i="8"/>
  <c r="J15" i="8"/>
  <c r="J16" i="8"/>
  <c r="J20" i="8"/>
  <c r="J12" i="8"/>
  <c r="J10" i="8"/>
  <c r="J7" i="8"/>
  <c r="J24" i="8"/>
  <c r="M31" i="8"/>
  <c r="J2" i="8"/>
  <c r="J11" i="8"/>
  <c r="J23" i="8"/>
  <c r="J28" i="8"/>
  <c r="J19" i="8"/>
  <c r="J25" i="8"/>
  <c r="J26" i="8"/>
  <c r="J21" i="8"/>
  <c r="J8" i="8"/>
  <c r="J14" i="8"/>
  <c r="J17" i="8"/>
  <c r="J27" i="8"/>
  <c r="J4" i="8"/>
  <c r="J22" i="8"/>
  <c r="J3" i="8"/>
  <c r="J9" i="8"/>
  <c r="J31" i="8"/>
  <c r="J13" i="8"/>
  <c r="G20" i="2"/>
  <c r="G54" i="2"/>
  <c r="G16" i="2"/>
  <c r="D21" i="2"/>
  <c r="D20" i="2"/>
  <c r="B55" i="2"/>
  <c r="D54" i="2"/>
  <c r="D55" i="2" l="1"/>
  <c r="B59" i="2"/>
  <c r="B6" i="9" s="1"/>
  <c r="G21" i="2"/>
  <c r="G55" i="2"/>
</calcChain>
</file>

<file path=xl/sharedStrings.xml><?xml version="1.0" encoding="utf-8"?>
<sst xmlns="http://schemas.openxmlformats.org/spreadsheetml/2006/main" count="485" uniqueCount="368">
  <si>
    <t>Risultato di amministrazione (A)</t>
  </si>
  <si>
    <t>Parte accantonata (B)</t>
  </si>
  <si>
    <t>Parte vincolata (C)</t>
  </si>
  <si>
    <t>Parte destinata a investimenti (D)</t>
  </si>
  <si>
    <t>Parte disponibile (E=A-B-C-D)</t>
  </si>
  <si>
    <t>Saldo di cassa</t>
  </si>
  <si>
    <t>Residui attivi</t>
  </si>
  <si>
    <t>Residui passivi</t>
  </si>
  <si>
    <t>FPV per spese correnti</t>
  </si>
  <si>
    <t>FPV per spese in conto capitale</t>
  </si>
  <si>
    <t>Fondo crediti di dubbia esigibilità</t>
  </si>
  <si>
    <t>Fondo anticipazioni liquidità DL35/2013</t>
  </si>
  <si>
    <t>Fondo perdite società partecipate</t>
  </si>
  <si>
    <t>Fondo contenzioso</t>
  </si>
  <si>
    <t>Altri accantonamenti</t>
  </si>
  <si>
    <t>Vincoli da trasferimenti</t>
  </si>
  <si>
    <t>Vincoli da leggi e principi contabili</t>
  </si>
  <si>
    <t>Vincoli da contrazione di mutui</t>
  </si>
  <si>
    <t>Vincoli attribuiti dall'ente</t>
  </si>
  <si>
    <t>Altri vincoli</t>
  </si>
  <si>
    <t xml:space="preserve">  100 Entrate correnti di natura tributaria, contributiva e perequativa </t>
  </si>
  <si>
    <t xml:space="preserve">  200 Trasferimenti correnti </t>
  </si>
  <si>
    <t xml:space="preserve">  300 Entrate extratributarie </t>
  </si>
  <si>
    <t xml:space="preserve">  401 Tributi in conto capitale</t>
  </si>
  <si>
    <t xml:space="preserve">  402 Contributi agli investimenti </t>
  </si>
  <si>
    <t xml:space="preserve">  403 Altri trasferimenti in conto capitale </t>
  </si>
  <si>
    <t xml:space="preserve">  404 Entrate da alienazione di beni materiali e immateriali </t>
  </si>
  <si>
    <t xml:space="preserve">  405 Altre entrate in conto capitale </t>
  </si>
  <si>
    <t xml:space="preserve">  501 Alienazione di attività finanziarie </t>
  </si>
  <si>
    <t xml:space="preserve">  502_3 Riscossione di crediti </t>
  </si>
  <si>
    <t xml:space="preserve">  504 Altre entrate per riduzione di attività finanziarie </t>
  </si>
  <si>
    <t xml:space="preserve"> - Entrate correnti </t>
  </si>
  <si>
    <t xml:space="preserve"> - Entrate in conto capitale</t>
  </si>
  <si>
    <t xml:space="preserve"> - Entrate da riduzione attività finanziarie </t>
  </si>
  <si>
    <t xml:space="preserve"> - Accensione di prestiti </t>
  </si>
  <si>
    <t xml:space="preserve"> - Anticipazioni da istituto tesoriere/cassiere </t>
  </si>
  <si>
    <t xml:space="preserve"> - Entrate per conto terzi e partite di giro</t>
  </si>
  <si>
    <t>Totale Entrate</t>
  </si>
  <si>
    <t>Entrate nette</t>
  </si>
  <si>
    <t xml:space="preserve">101 REDDITI DA LAVORO DIPENDENTE </t>
  </si>
  <si>
    <t xml:space="preserve">102 IMPOSTE E TASSE A CARICO DELL'ENTE </t>
  </si>
  <si>
    <t xml:space="preserve">103 ACQUISTO DI BENI E SERVIZI </t>
  </si>
  <si>
    <t xml:space="preserve">104 TRASFERIMENTI CORRENTI </t>
  </si>
  <si>
    <t xml:space="preserve">107 INTERESSI PASSIVI </t>
  </si>
  <si>
    <t xml:space="preserve">108 ALTRE SPESE PER REDDITI DA CAPITALE </t>
  </si>
  <si>
    <t xml:space="preserve">109 RIMBORSI E POSTE CORRETTIVE DELLE ENTRATE </t>
  </si>
  <si>
    <t xml:space="preserve">110 ALTRE SPESE CORRENTI </t>
  </si>
  <si>
    <t>201 TRIBUTI IN CONTO CAPITALE A CARICO DELL?ENTE</t>
  </si>
  <si>
    <t xml:space="preserve">202 INVESTIMENTI FISSI LORDI E ACQUISTO DI TERRENI </t>
  </si>
  <si>
    <t xml:space="preserve">203 CONTRIBUTI AGLI INVESTIMENTI </t>
  </si>
  <si>
    <t xml:space="preserve">204ALTRI TRASFERIMENTI IN CONTO CAPITALE </t>
  </si>
  <si>
    <t xml:space="preserve">205ALTRE SPESE IN CONTO CAPITALE </t>
  </si>
  <si>
    <t xml:space="preserve">301 ACQUISIZIONI DI ATTIVITA' FINANZIARIE </t>
  </si>
  <si>
    <t xml:space="preserve">303 CONCESSIONE CREDITI DI MEDIO-LUNGO TERMINE </t>
  </si>
  <si>
    <t xml:space="preserve">304 ALTRE SPESE PER INCREMENTO DI ATTIVITA' FINANZIARIE </t>
  </si>
  <si>
    <t xml:space="preserve">401 RIMBORSO DI TITOLI OBBLIGAZIONARI </t>
  </si>
  <si>
    <t xml:space="preserve">402 RIMBORSO PRESTITI A BREVE TERMINE </t>
  </si>
  <si>
    <t xml:space="preserve">403 RIMBORSO MUTUI E ALTRI FINANZIAMENTI A MEDIO LUNGO TERMINE </t>
  </si>
  <si>
    <t xml:space="preserve">404 RIMBORSO DI ALTRE FORME DI INDEBITAMENTO </t>
  </si>
  <si>
    <t xml:space="preserve">405 FONDI PER RIMBORSO PRESTITI </t>
  </si>
  <si>
    <t xml:space="preserve">501 CHIUSURA ANTICIPAZIONI RICEVUTE DA ISTITUTO TESORIERE/CASSIERE </t>
  </si>
  <si>
    <t xml:space="preserve">701 USCITE PER PARTITE DI GIRO </t>
  </si>
  <si>
    <t xml:space="preserve">702 USCITE PER CONTO TERZI </t>
  </si>
  <si>
    <t>1 Spese correnti</t>
  </si>
  <si>
    <t>2 Spese in conto capitale</t>
  </si>
  <si>
    <t>3 Spese per incremento attività finanziaria</t>
  </si>
  <si>
    <t>4 Rimborso prestiti</t>
  </si>
  <si>
    <t>5 Chiusura anticipazioni ricevute tesoriere/cassiere</t>
  </si>
  <si>
    <t>7 Conto terzi e partite di giro</t>
  </si>
  <si>
    <t>Totale Uscite</t>
  </si>
  <si>
    <t>Uscite nette</t>
  </si>
  <si>
    <t>Saldo corrente</t>
  </si>
  <si>
    <t>Saldo in conto capitale</t>
  </si>
  <si>
    <t>Acc</t>
  </si>
  <si>
    <t>Risc</t>
  </si>
  <si>
    <t>Imp</t>
  </si>
  <si>
    <t>Pag</t>
  </si>
  <si>
    <t>Rigidità strutturale di bilancio</t>
  </si>
  <si>
    <t>1.1</t>
  </si>
  <si>
    <t>Incidenza spese rigide (ripiano disavanzo,personale e debito) su entrate correnti</t>
  </si>
  <si>
    <t>Entrate correnti</t>
  </si>
  <si>
    <t>2.1</t>
  </si>
  <si>
    <t>Incidenza degli accertamenti di parte corrente sulle previsioni iniziali di parte corrente</t>
  </si>
  <si>
    <t>2.2</t>
  </si>
  <si>
    <t>Incidenza degli accertamenti di parte corrente sulle previsioni definitive di parte corrente</t>
  </si>
  <si>
    <t>2.3</t>
  </si>
  <si>
    <t>Incidenza degli accertamenti delle entrate proprie sulle previsioni iniziali di parte corrente</t>
  </si>
  <si>
    <t>2.4</t>
  </si>
  <si>
    <t>Incidenza degli accertamenti delle entrate proprie sulle previsioni definitive di parte corrente</t>
  </si>
  <si>
    <t>2.5</t>
  </si>
  <si>
    <t>Incidenza degli incassi correnti sulle previsioni iniziali di parte corrente</t>
  </si>
  <si>
    <t>2.6</t>
  </si>
  <si>
    <t>Incidenza degli incassi correnti sulle previsioni definitive di parte corrente</t>
  </si>
  <si>
    <t>2.7</t>
  </si>
  <si>
    <t>Incidenza degli incassi delle entrate proprie sulle previsioni iniziali di parte corrente</t>
  </si>
  <si>
    <t>2.8</t>
  </si>
  <si>
    <t>Incidenza degli incassi delle entrate proprie sulle previsioni definitive di parte corrente</t>
  </si>
  <si>
    <t>Anticipazioni dell'Istituto tesoriere</t>
  </si>
  <si>
    <t>3.1</t>
  </si>
  <si>
    <t>Utilizzo medio Anticipazioni di tesoreria</t>
  </si>
  <si>
    <t>3.2</t>
  </si>
  <si>
    <t>Anticipazione chiuse solo contabilmente</t>
  </si>
  <si>
    <t>Spese di personale</t>
  </si>
  <si>
    <t>4.1</t>
  </si>
  <si>
    <t>Incidenza della spesa di personale sulla spesa corrente</t>
  </si>
  <si>
    <t>4.2</t>
  </si>
  <si>
    <t>Incidenza del salario accessorio ed incentivante rispetto al totale della spesa di personale</t>
  </si>
  <si>
    <t>4.3</t>
  </si>
  <si>
    <t>Incidenza spesa personale flessibile rispetto al totale della spesa di personale</t>
  </si>
  <si>
    <t>4.4</t>
  </si>
  <si>
    <t>Spesa di personale procapite</t>
  </si>
  <si>
    <t>Esternalizzazione dei servizi</t>
  </si>
  <si>
    <t>5.1</t>
  </si>
  <si>
    <t>Indicatore di esternalizzazione dei servizi</t>
  </si>
  <si>
    <t>Interessi passivi</t>
  </si>
  <si>
    <t>6.1</t>
  </si>
  <si>
    <t>Incidenza degli interessi passivi sulla spesa corrente</t>
  </si>
  <si>
    <t>6.2</t>
  </si>
  <si>
    <t>Incidenza degli interessi passivi sulle anticipazioni sul totale della spesa per interessi passivi</t>
  </si>
  <si>
    <t>6.3</t>
  </si>
  <si>
    <t>Incidenza interessi di mora sul totale della spesa per interessi passivi</t>
  </si>
  <si>
    <t>Investimenti</t>
  </si>
  <si>
    <t>7.1</t>
  </si>
  <si>
    <t>Incidenza investimenti sul totale della spesa corrente e in conto capitale</t>
  </si>
  <si>
    <t>7.2</t>
  </si>
  <si>
    <t>Investimenti diretti procapite</t>
  </si>
  <si>
    <t>7.3</t>
  </si>
  <si>
    <t>Contributi agli investimenti procapite</t>
  </si>
  <si>
    <t>7.4</t>
  </si>
  <si>
    <t>Investimenti complessivi procapite</t>
  </si>
  <si>
    <t>7.5</t>
  </si>
  <si>
    <t>Quota investimenti complessivi finanziati dal risparmio corrente</t>
  </si>
  <si>
    <t>7.6</t>
  </si>
  <si>
    <t>Quota investimenti complessivi finanziati dal saldo positivo delle partite finanziarie</t>
  </si>
  <si>
    <t>7.7</t>
  </si>
  <si>
    <t>Quota investimenti complessivi finanziati da debito</t>
  </si>
  <si>
    <t>Analisi dei residui</t>
  </si>
  <si>
    <t>8.1</t>
  </si>
  <si>
    <t>Incidenza nuovi residui passivi di parte corrente su stock residui passivi correnti</t>
  </si>
  <si>
    <t>8.2</t>
  </si>
  <si>
    <t>Incidenza nuovi residui passivi in c/capitale su stock residui passivi in conto capitale al 31/12</t>
  </si>
  <si>
    <t>8.3</t>
  </si>
  <si>
    <t>Incidenza nuovi residui passivi per incremento attività finanziarie su stock residui passivi per incremento attività finanziarie al 31/12</t>
  </si>
  <si>
    <t>8.4</t>
  </si>
  <si>
    <t>Incidenza nuovi residui attivi di parte corrente su stock residui attivi di parte corrente</t>
  </si>
  <si>
    <t>8.5</t>
  </si>
  <si>
    <t>Incidenza nuovi residui attivi in c/capitale su stock residui attivi in c/capitale</t>
  </si>
  <si>
    <t>8.6</t>
  </si>
  <si>
    <t>Incidenza nuovi residui attivi per riduzione di attività finanziarie su stock residui attivi per riduzione di attività finanziarie</t>
  </si>
  <si>
    <t>Smaltimento debiti non finanziari</t>
  </si>
  <si>
    <t>9.1</t>
  </si>
  <si>
    <t>Smaltimento debiti commerciali nati nell'esercizio</t>
  </si>
  <si>
    <t>9.2</t>
  </si>
  <si>
    <t>Smaltimento debiti commerciali nati negli esercizi precedenti</t>
  </si>
  <si>
    <t>9.3</t>
  </si>
  <si>
    <t>Smaltimento debiti verso altre amministrazioni pubbliche nati nell'esercizio</t>
  </si>
  <si>
    <t>9.4</t>
  </si>
  <si>
    <t>Smaltimento debiti verso altre amministrazioni pubbliche nati negli esercizi precedenti</t>
  </si>
  <si>
    <t>9.5</t>
  </si>
  <si>
    <t>Indicatore annuale di tempestività dei pagamenti</t>
  </si>
  <si>
    <t>Debiti finanziari</t>
  </si>
  <si>
    <t>10.1</t>
  </si>
  <si>
    <t>Incidenza estinzioni anticipate debiti finanziari</t>
  </si>
  <si>
    <t>10.2</t>
  </si>
  <si>
    <t>Incidenza estinzioni ordinarie debiti finanziari</t>
  </si>
  <si>
    <t>10.3</t>
  </si>
  <si>
    <t>Sostenibilità debiti finanziari</t>
  </si>
  <si>
    <t>10.4</t>
  </si>
  <si>
    <t>Indebitamento procapite</t>
  </si>
  <si>
    <t>Composizione dell'avanzo di amministrazione</t>
  </si>
  <si>
    <t>11.1</t>
  </si>
  <si>
    <t>Incidenza quota libera di parte corrente nell'avanzo</t>
  </si>
  <si>
    <t>11.2</t>
  </si>
  <si>
    <t>Incidenza quota libera in c/capitale nell'avanzo</t>
  </si>
  <si>
    <t>11.3</t>
  </si>
  <si>
    <t>Incidenza quota accantonata nell'avanzo</t>
  </si>
  <si>
    <t>11.4</t>
  </si>
  <si>
    <t>Incidenza quota vincolata nell'avanzo</t>
  </si>
  <si>
    <t>Disavanzo di amministrazione</t>
  </si>
  <si>
    <t>12.1</t>
  </si>
  <si>
    <t>Quota disavanzo ripianato nell'esercizio</t>
  </si>
  <si>
    <t>12.2</t>
  </si>
  <si>
    <t>Incremento del disavanzo rispetto all'esercizio precedente</t>
  </si>
  <si>
    <t>12.3</t>
  </si>
  <si>
    <t>Sostenibilità patrimoniale del disavanzo</t>
  </si>
  <si>
    <t>12.4</t>
  </si>
  <si>
    <t>Sostenibilità disavanzo effettivamente a carico dell'esercizio</t>
  </si>
  <si>
    <t>Debiti fuori bilancio</t>
  </si>
  <si>
    <t>13.1</t>
  </si>
  <si>
    <t>Debiti riconosciuti e finanziati</t>
  </si>
  <si>
    <t>13.2</t>
  </si>
  <si>
    <t>Debiti in corso di riconoscimento</t>
  </si>
  <si>
    <t>13.3</t>
  </si>
  <si>
    <t>Debiti riconosciuti e in corso di finanziamento</t>
  </si>
  <si>
    <t>Fondo pluriennale vincolato</t>
  </si>
  <si>
    <t>14.1</t>
  </si>
  <si>
    <t>Utilizzo del FPV</t>
  </si>
  <si>
    <t>Partite di giro e conto terzi</t>
  </si>
  <si>
    <t>15.1</t>
  </si>
  <si>
    <t>Incidenza partite di giro e conto terzi in entrata</t>
  </si>
  <si>
    <t>15.2</t>
  </si>
  <si>
    <t>Incidenza partite di giro e conto terzi in uscita</t>
  </si>
  <si>
    <t>Complessiva</t>
  </si>
  <si>
    <t>Crediti esigibili nell'esercizio</t>
  </si>
  <si>
    <t>Crediti esigibili negli esercizi precedenti</t>
  </si>
  <si>
    <t>Istruzione e diritto allo studio</t>
  </si>
  <si>
    <t>Trasporti e diritto alla mobilità</t>
  </si>
  <si>
    <t>Diritti sociali, politiche sociali e famiglia</t>
  </si>
  <si>
    <t>Capacità di pagamento</t>
  </si>
  <si>
    <t>Debiti da finanziamento (D1)</t>
  </si>
  <si>
    <t>Piano degli indicatori</t>
  </si>
  <si>
    <t>Soglia</t>
  </si>
  <si>
    <t>Crediti verso lo Stato e altre AP per Fondo dotazione (A)</t>
  </si>
  <si>
    <t>Immobilizzazioni immateriali (B1)</t>
  </si>
  <si>
    <t>Immobilizzazioni materiali (B2)</t>
  </si>
  <si>
    <t>Crediti (C2)</t>
  </si>
  <si>
    <t>Disponibilità liquide (C4)</t>
  </si>
  <si>
    <t>Ratei e risconti attivi (D)</t>
  </si>
  <si>
    <t>TOTALE ATTIVO</t>
  </si>
  <si>
    <t>Fondo di dotazione (A1)</t>
  </si>
  <si>
    <t>Riserve (A2)</t>
  </si>
  <si>
    <t>Risultato economico dell'esercizio (A3)</t>
  </si>
  <si>
    <t>Fondo rischi ed oneri (B)</t>
  </si>
  <si>
    <t>Debiti verso fornitori (D2)</t>
  </si>
  <si>
    <t>Debiti per trasferimenti e contributi (D4)</t>
  </si>
  <si>
    <t>Altri debiti (D5)</t>
  </si>
  <si>
    <t>Ratei e risconti passivi (E)</t>
  </si>
  <si>
    <t>TOTALE PASSIVO</t>
  </si>
  <si>
    <t>Immobilizzazioni finanziarie - partecipazioni (B3.1)</t>
  </si>
  <si>
    <t>Immobilizzazioni finanziarie - crediti (B3.2)</t>
  </si>
  <si>
    <t>Immobilizzazioni finanziarie - altri titoli (B3.3)</t>
  </si>
  <si>
    <t>Rimanenze (C1)</t>
  </si>
  <si>
    <t>Attività finanziarie che non costituiscono utilizzi (C3)</t>
  </si>
  <si>
    <t>Var. %</t>
  </si>
  <si>
    <t>%Risc</t>
  </si>
  <si>
    <t xml:space="preserve">       di cui permessi a costruire</t>
  </si>
  <si>
    <t>Proventi da tributi</t>
  </si>
  <si>
    <t>Proventi da fondi perequativi</t>
  </si>
  <si>
    <t>Proventi da trasferimenti e contributi</t>
  </si>
  <si>
    <t>Ricavi delle vendite e prestazioni e proventi da servizi pubblici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</si>
  <si>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</si>
  <si>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</si>
  <si>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</si>
  <si>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</si>
  <si>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Acquisto di materie prime e/o beni di consumo</t>
  </si>
  <si>
    <t>Prestazioni di servizi</t>
  </si>
  <si>
    <t>Utilizzo beni di terzi</t>
  </si>
  <si>
    <t>Trasferimenti e contributi</t>
  </si>
  <si>
    <t>Personale</t>
  </si>
  <si>
    <t>Ammortamenti e svalutazioni</t>
  </si>
  <si>
    <t>Variazioni nelle rimanenze di materie prime e/o beni di consumo (+/-)</t>
  </si>
  <si>
    <t>Accantonamenti per rischi</t>
  </si>
  <si>
    <t>Oneri diversi di gestione</t>
  </si>
  <si>
    <t>Proventi finanziari</t>
  </si>
  <si>
    <t>Oneri finanziari</t>
  </si>
  <si>
    <t>Rettifiche di valore</t>
  </si>
  <si>
    <t>Proventi straordinari</t>
  </si>
  <si>
    <t>Oneri straordinari</t>
  </si>
  <si>
    <t>Imposte</t>
  </si>
  <si>
    <t>Risultato dell'esercizio</t>
  </si>
  <si>
    <t>(+)</t>
  </si>
  <si>
    <t>(-)</t>
  </si>
  <si>
    <t>(=)</t>
  </si>
  <si>
    <t xml:space="preserve">302 CONCESSIONE CREDITI DI BREVE TERMINE </t>
  </si>
  <si>
    <t>COMPONENTI POSITIVI DELLA GESTIONE</t>
  </si>
  <si>
    <t>COMPONENTI NEGATIVI DELLA GESTIONE</t>
  </si>
  <si>
    <t>Diff.</t>
  </si>
  <si>
    <t>PATRIMONIO NETTO</t>
  </si>
  <si>
    <t>Incidenza spesa (al netto servizi per conto terzi)</t>
  </si>
  <si>
    <t>% Risc.</t>
  </si>
  <si>
    <t>101 Redditi da lavoro dipendente</t>
  </si>
  <si>
    <t>102 Imposte e tasse a carico dell'ente</t>
  </si>
  <si>
    <t>103 Acquisto di beni e servizi</t>
  </si>
  <si>
    <t>104 Trasferimenti correnti</t>
  </si>
  <si>
    <t>107 Interessi passivi</t>
  </si>
  <si>
    <t>108 Altre spese per redditi da capitale</t>
  </si>
  <si>
    <t>109 Rimborsi e poste correttive delle entrate</t>
  </si>
  <si>
    <t>110 Altre spese correnti</t>
  </si>
  <si>
    <t>202 Investimenti fissi lordi e acquisto di terreni</t>
  </si>
  <si>
    <t>203 Contributi agli investimenti</t>
  </si>
  <si>
    <t>204 Altri trasferimenti in conto capitale</t>
  </si>
  <si>
    <t>205 Altre spese in conto capitale</t>
  </si>
  <si>
    <t xml:space="preserve"> - Spese correnti </t>
  </si>
  <si>
    <t xml:space="preserve"> - Spese in conto capitale</t>
  </si>
  <si>
    <t>301 Acquisizioni di attività finanziarie</t>
  </si>
  <si>
    <t>302 Concessione crediti di breve termine</t>
  </si>
  <si>
    <t>303 Concessione crediti di medio-lungo termine</t>
  </si>
  <si>
    <t>304 Altre spese per incremento di attività finanziarie</t>
  </si>
  <si>
    <t xml:space="preserve"> - Spese per incremento attività finanziarie </t>
  </si>
  <si>
    <t>401 Rimborso di titoli obbligazionari</t>
  </si>
  <si>
    <t>402 Rimborso prestiti a breve termine</t>
  </si>
  <si>
    <t>403 Rimborso mutui e finanziamenti a medio-lungo termine</t>
  </si>
  <si>
    <t>404 Rimborso di altre forme di indebitamento</t>
  </si>
  <si>
    <t>405 Fondi per rimborso prestiti</t>
  </si>
  <si>
    <t xml:space="preserve"> - Rimborso prestiti </t>
  </si>
  <si>
    <t xml:space="preserve"> - Chiusura anticipazioni ricevute da tesoriere/cassiere </t>
  </si>
  <si>
    <t xml:space="preserve"> - Uscite per conto terzi e partite di giro</t>
  </si>
  <si>
    <t>Comp.% netta</t>
  </si>
  <si>
    <t xml:space="preserve">Saldo corrente </t>
  </si>
  <si>
    <t xml:space="preserve">Saldo finale </t>
  </si>
  <si>
    <t>Saldo netto</t>
  </si>
  <si>
    <t>Saldo riduzione/incremento attività finanziarie</t>
  </si>
  <si>
    <t>Capacità di riscossione</t>
  </si>
  <si>
    <t>Spesa per il personale (pro capite)</t>
  </si>
  <si>
    <t>Investimenti (pro capite)</t>
  </si>
  <si>
    <t>Entrate natura tributaria, contributiva e perequativa (Titolo 1)</t>
  </si>
  <si>
    <t>Media principali Comuni</t>
  </si>
  <si>
    <t>Saldo della gestione</t>
  </si>
  <si>
    <t>(Proventi - Oneri) finanziari</t>
  </si>
  <si>
    <t>(Proventi- Oneri) straordinari</t>
  </si>
  <si>
    <t>Saldo prima delle imposte</t>
  </si>
  <si>
    <t>Parametro</t>
  </si>
  <si>
    <t>Indicatore</t>
  </si>
  <si>
    <t>P.1</t>
  </si>
  <si>
    <t>P.2</t>
  </si>
  <si>
    <t>P.3</t>
  </si>
  <si>
    <t>P.4</t>
  </si>
  <si>
    <t>P.5</t>
  </si>
  <si>
    <t>P.6</t>
  </si>
  <si>
    <t>P.7</t>
  </si>
  <si>
    <t>P.8</t>
  </si>
  <si>
    <t>Incidenza spese rigide (ripiano disavanzo, personale e debito) su entrate correnti</t>
  </si>
  <si>
    <t>Descrizione</t>
  </si>
  <si>
    <t>13.2/3</t>
  </si>
  <si>
    <t>Anticipazione di tesoreria chiuse solo contabilmente</t>
  </si>
  <si>
    <t>Sostenibilità dei debiti finanziari</t>
  </si>
  <si>
    <t>Debiti in corso di riconoscimento o di finanziamento</t>
  </si>
  <si>
    <t>Effettiva capacità di riscossione (totale Entrate)</t>
  </si>
  <si>
    <t>&gt; 48</t>
  </si>
  <si>
    <t>&lt;22</t>
  </si>
  <si>
    <t>&gt;0</t>
  </si>
  <si>
    <t>&gt;16</t>
  </si>
  <si>
    <t>&gt;1,2</t>
  </si>
  <si>
    <t>&gt;1</t>
  </si>
  <si>
    <t>&gt;0,6</t>
  </si>
  <si>
    <t>&lt;47</t>
  </si>
  <si>
    <t>al 1° gennaio</t>
  </si>
  <si>
    <t>Comune</t>
  </si>
  <si>
    <t>Totale Entrate nette</t>
  </si>
  <si>
    <t>% Pag.</t>
  </si>
  <si>
    <t>Risc. - Pag.</t>
  </si>
  <si>
    <t xml:space="preserve">  -- di cui proventi da tributi</t>
  </si>
  <si>
    <t xml:space="preserve">  -- di cui proventi da trasferimenti</t>
  </si>
  <si>
    <t xml:space="preserve">  -- di cui prestazioni di servizi</t>
  </si>
  <si>
    <t xml:space="preserve">  -- di cui personale</t>
  </si>
  <si>
    <t xml:space="preserve">  -- di cui ammortamenti e svalutazioni</t>
  </si>
  <si>
    <t>Ricavi e proventi</t>
  </si>
  <si>
    <t>Costi</t>
  </si>
  <si>
    <t>Entrate finali</t>
  </si>
  <si>
    <t>Uscite finali</t>
  </si>
  <si>
    <t>Sviluppo sostenibile, tutela territ. e ambiente</t>
  </si>
  <si>
    <t>Città metro-politana</t>
  </si>
  <si>
    <t>Saldo naturale</t>
  </si>
  <si>
    <t>Saldo migratorio</t>
  </si>
  <si>
    <t>Verifica</t>
  </si>
  <si>
    <t>Rapporto Fcde/Residui attivi (scala dx)</t>
  </si>
  <si>
    <t>Cancellazione residui attivi</t>
  </si>
  <si>
    <t>Saldo entrate/uscite finali</t>
  </si>
  <si>
    <t>Saldo entrate/uscite nette</t>
  </si>
  <si>
    <t>Capacità riscossione entrate finali</t>
  </si>
  <si>
    <t>Capacità pagamento uscite finali</t>
  </si>
  <si>
    <t>Risultato economico di esercizi precedenti (A4)</t>
  </si>
  <si>
    <t>Riserve negative per beni indisponibili (A5)</t>
  </si>
  <si>
    <t>Saldo censuario</t>
  </si>
  <si>
    <t/>
  </si>
  <si>
    <t>Margine operativo lordo</t>
  </si>
  <si>
    <t>Riscossioni 2023</t>
  </si>
  <si>
    <t>Pagamenti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</si>
</sst>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#,##0_ ;\-#,##0\ "/>
    <numFmt numFmtId="168" formatCode="#,##0.0_ ;\-#,##0.0\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ont="0" applyBorder="0" applyProtection="0"/>
    <xf numFmtId="164" fontId="3" fillId="0" borderId="0" applyFont="0" applyFill="0" applyBorder="0" applyAlignment="0" applyProtection="0"/>
  </cellStyleXfs>
  <cellXfs count="145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5" fillId="0" borderId="0" xfId="2" applyFont="1" applyFill="1" applyBorder="1" applyAlignment="1" applyProtection="1">
      <alignment vertical="center" readingOrder="1"/>
    </xf>
    <xf numFmtId="166" fontId="0" fillId="0" borderId="0" xfId="0" applyNumberFormat="1"/>
    <xf numFmtId="2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0" fillId="0" borderId="0" xfId="0" applyAlignment="1">
      <alignment horizontal="center"/>
    </xf>
    <xf numFmtId="0" fontId="5" fillId="0" borderId="1" xfId="2" applyFont="1" applyFill="1" applyBorder="1" applyAlignment="1" applyProtection="1">
      <alignment vertical="center" readingOrder="1"/>
    </xf>
    <xf numFmtId="165" fontId="0" fillId="0" borderId="1" xfId="0" applyNumberFormat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0" xfId="0" applyNumberFormat="1" applyBorder="1"/>
    <xf numFmtId="165" fontId="0" fillId="0" borderId="2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2" xfId="0" applyNumberFormat="1" applyBorder="1"/>
    <xf numFmtId="0" fontId="0" fillId="0" borderId="4" xfId="0" applyBorder="1" applyAlignment="1">
      <alignment horizontal="center"/>
    </xf>
    <xf numFmtId="165" fontId="0" fillId="0" borderId="4" xfId="0" applyNumberFormat="1" applyBorder="1"/>
    <xf numFmtId="165" fontId="0" fillId="0" borderId="5" xfId="0" applyNumberFormat="1" applyBorder="1"/>
    <xf numFmtId="0" fontId="0" fillId="0" borderId="0" xfId="0" quotePrefix="1" applyAlignment="1">
      <alignment horizontal="center"/>
    </xf>
    <xf numFmtId="165" fontId="0" fillId="0" borderId="0" xfId="1" applyNumberFormat="1" applyFont="1"/>
    <xf numFmtId="165" fontId="0" fillId="0" borderId="0" xfId="0" applyNumberFormat="1"/>
    <xf numFmtId="165" fontId="0" fillId="2" borderId="0" xfId="1" applyNumberFormat="1" applyFont="1" applyFill="1"/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 quotePrefix="1" applyBorder="1" applyAlignment="1">
      <alignment horizontal="center"/>
    </xf>
    <xf numFmtId="3" fontId="0" fillId="0" borderId="0" xfId="0" applyNumberFormat="1" applyBorder="1"/>
    <xf numFmtId="0" fontId="1" fillId="0" borderId="1" xfId="0" applyFont="1" applyFill="1" applyBorder="1"/>
    <xf numFmtId="0" fontId="1" fillId="0" borderId="1" xfId="0" quotePrefix="1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 vertical="center"/>
    </xf>
    <xf numFmtId="165" fontId="1" fillId="0" borderId="0" xfId="0" applyNumberFormat="1" applyFont="1"/>
    <xf numFmtId="165" fontId="1" fillId="0" borderId="0" xfId="0" applyNumberFormat="1" applyFont="1" applyBorder="1" applyAlignment="1">
      <alignment horizontal="center"/>
    </xf>
    <xf numFmtId="165" fontId="1" fillId="0" borderId="0" xfId="1" applyNumberFormat="1" applyFont="1"/>
    <xf numFmtId="0" fontId="6" fillId="0" borderId="0" xfId="0" applyFont="1"/>
    <xf numFmtId="165" fontId="6" fillId="0" borderId="0" xfId="0" applyNumberFormat="1" applyFont="1"/>
    <xf numFmtId="165" fontId="6" fillId="0" borderId="0" xfId="0" applyNumberFormat="1" applyFont="1" applyBorder="1" applyAlignment="1">
      <alignment horizontal="center"/>
    </xf>
    <xf numFmtId="165" fontId="2" fillId="0" borderId="1" xfId="0" applyNumberFormat="1" applyFont="1" applyBorder="1"/>
    <xf numFmtId="166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7" fillId="4" borderId="0" xfId="0" applyFont="1" applyFill="1"/>
    <xf numFmtId="165" fontId="0" fillId="4" borderId="0" xfId="0" applyNumberFormat="1" applyFill="1"/>
    <xf numFmtId="166" fontId="0" fillId="4" borderId="0" xfId="0" applyNumberFormat="1" applyFill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0" fontId="8" fillId="4" borderId="0" xfId="2" applyFont="1" applyFill="1" applyBorder="1" applyAlignment="1" applyProtection="1">
      <alignment vertical="center" readingOrder="1"/>
    </xf>
    <xf numFmtId="165" fontId="0" fillId="4" borderId="0" xfId="0" applyNumberFormat="1" applyFont="1" applyFill="1"/>
    <xf numFmtId="166" fontId="0" fillId="4" borderId="0" xfId="0" applyNumberFormat="1" applyFont="1" applyFill="1" applyAlignment="1">
      <alignment horizontal="center"/>
    </xf>
    <xf numFmtId="0" fontId="0" fillId="4" borderId="0" xfId="0" applyFont="1" applyFill="1"/>
    <xf numFmtId="0" fontId="0" fillId="0" borderId="0" xfId="0" applyFill="1" applyAlignment="1">
      <alignment horizontal="center"/>
    </xf>
    <xf numFmtId="167" fontId="0" fillId="4" borderId="0" xfId="0" applyNumberFormat="1" applyFont="1" applyFill="1"/>
    <xf numFmtId="167" fontId="3" fillId="4" borderId="0" xfId="1" applyNumberFormat="1" applyFont="1" applyFill="1"/>
    <xf numFmtId="167" fontId="6" fillId="0" borderId="0" xfId="0" applyNumberFormat="1" applyFont="1"/>
    <xf numFmtId="167" fontId="2" fillId="0" borderId="1" xfId="0" applyNumberFormat="1" applyFont="1" applyBorder="1"/>
    <xf numFmtId="0" fontId="0" fillId="5" borderId="0" xfId="0" applyFill="1"/>
    <xf numFmtId="0" fontId="1" fillId="0" borderId="6" xfId="0" applyFont="1" applyBorder="1" applyAlignment="1">
      <alignment horizontal="center"/>
    </xf>
    <xf numFmtId="0" fontId="9" fillId="0" borderId="1" xfId="0" applyFont="1" applyBorder="1"/>
    <xf numFmtId="0" fontId="0" fillId="4" borderId="0" xfId="0" applyFill="1"/>
    <xf numFmtId="0" fontId="1" fillId="0" borderId="0" xfId="0" applyFont="1" applyBorder="1"/>
    <xf numFmtId="0" fontId="1" fillId="0" borderId="6" xfId="0" applyFont="1" applyBorder="1"/>
    <xf numFmtId="0" fontId="1" fillId="0" borderId="6" xfId="0" applyFont="1" applyBorder="1" applyAlignment="1">
      <alignment vertical="center"/>
    </xf>
    <xf numFmtId="167" fontId="0" fillId="4" borderId="0" xfId="0" applyNumberFormat="1" applyFill="1" applyAlignment="1">
      <alignment horizontal="center" vertical="center"/>
    </xf>
    <xf numFmtId="167" fontId="0" fillId="6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10" fillId="4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7" fontId="1" fillId="4" borderId="0" xfId="0" applyNumberFormat="1" applyFont="1" applyFill="1" applyAlignment="1">
      <alignment horizontal="center" vertical="center"/>
    </xf>
    <xf numFmtId="167" fontId="1" fillId="6" borderId="0" xfId="1" applyNumberFormat="1" applyFont="1" applyFill="1" applyAlignment="1">
      <alignment horizontal="center" vertical="center"/>
    </xf>
    <xf numFmtId="167" fontId="9" fillId="4" borderId="0" xfId="0" applyNumberFormat="1" applyFont="1" applyFill="1" applyAlignment="1">
      <alignment horizontal="center" vertical="center"/>
    </xf>
    <xf numFmtId="167" fontId="9" fillId="6" borderId="0" xfId="0" applyNumberFormat="1" applyFont="1" applyFill="1" applyAlignment="1">
      <alignment horizontal="center" vertical="center"/>
    </xf>
    <xf numFmtId="167" fontId="9" fillId="4" borderId="0" xfId="1" applyNumberFormat="1" applyFont="1" applyFill="1" applyAlignment="1">
      <alignment horizontal="center" vertical="center"/>
    </xf>
    <xf numFmtId="167" fontId="9" fillId="6" borderId="0" xfId="1" applyNumberFormat="1" applyFont="1" applyFill="1" applyAlignment="1">
      <alignment horizontal="center" vertical="center"/>
    </xf>
    <xf numFmtId="167" fontId="1" fillId="6" borderId="0" xfId="0" applyNumberFormat="1" applyFont="1" applyFill="1" applyAlignment="1">
      <alignment horizontal="center" vertical="center"/>
    </xf>
    <xf numFmtId="167" fontId="6" fillId="4" borderId="0" xfId="0" quotePrefix="1" applyNumberFormat="1" applyFont="1" applyFill="1" applyAlignment="1">
      <alignment horizontal="center" vertical="center"/>
    </xf>
    <xf numFmtId="167" fontId="6" fillId="6" borderId="0" xfId="1" quotePrefix="1" applyNumberFormat="1" applyFont="1" applyFill="1" applyAlignment="1">
      <alignment horizontal="center" vertical="center"/>
    </xf>
    <xf numFmtId="167" fontId="6" fillId="6" borderId="0" xfId="0" quotePrefix="1" applyNumberFormat="1" applyFont="1" applyFill="1" applyAlignment="1">
      <alignment horizontal="center" vertical="center"/>
    </xf>
    <xf numFmtId="167" fontId="6" fillId="4" borderId="0" xfId="1" quotePrefix="1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3" fontId="1" fillId="0" borderId="1" xfId="0" applyNumberFormat="1" applyFont="1" applyFill="1" applyBorder="1"/>
    <xf numFmtId="3" fontId="0" fillId="0" borderId="0" xfId="0" applyNumberFormat="1" applyFill="1"/>
    <xf numFmtId="3" fontId="0" fillId="0" borderId="0" xfId="0" applyNumberFormat="1" applyFill="1" applyBorder="1"/>
    <xf numFmtId="3" fontId="2" fillId="0" borderId="1" xfId="0" applyNumberFormat="1" applyFont="1" applyFill="1" applyBorder="1"/>
    <xf numFmtId="167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6" xfId="0" applyFont="1" applyFill="1" applyBorder="1" applyAlignment="1">
      <alignment horizontal="center"/>
    </xf>
    <xf numFmtId="4" fontId="0" fillId="0" borderId="0" xfId="0" applyNumberFormat="1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/>
    <xf numFmtId="2" fontId="0" fillId="0" borderId="0" xfId="0" applyNumberFormat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1" fillId="0" borderId="0" xfId="0" applyNumberFormat="1" applyFont="1" applyAlignment="1">
      <alignment horizontal="center"/>
    </xf>
    <xf numFmtId="166" fontId="0" fillId="0" borderId="1" xfId="0" applyNumberFormat="1" applyBorder="1" applyAlignment="1">
      <alignment horizontal="center"/>
    </xf>
    <xf numFmtId="2" fontId="0" fillId="0" borderId="0" xfId="0" applyNumberFormat="1" applyFill="1"/>
    <xf numFmtId="0" fontId="5" fillId="0" borderId="0" xfId="2" applyFont="1" applyFill="1" applyBorder="1" applyAlignment="1" applyProtection="1">
      <alignment vertical="center" readingOrder="1"/>
    </xf>
    <xf numFmtId="165" fontId="0" fillId="0" borderId="0" xfId="3" applyNumberFormat="1" applyFont="1"/>
    <xf numFmtId="165" fontId="0" fillId="0" borderId="0" xfId="0" applyNumberFormat="1"/>
    <xf numFmtId="165" fontId="0" fillId="2" borderId="0" xfId="3" applyNumberFormat="1" applyFont="1" applyFill="1"/>
    <xf numFmtId="0" fontId="0" fillId="0" borderId="0" xfId="0" applyAlignment="1">
      <alignment horizontal="center"/>
    </xf>
    <xf numFmtId="165" fontId="0" fillId="4" borderId="0" xfId="0" applyNumberFormat="1" applyFill="1"/>
    <xf numFmtId="0" fontId="6" fillId="0" borderId="0" xfId="0" applyFont="1"/>
    <xf numFmtId="166" fontId="6" fillId="0" borderId="0" xfId="0" applyNumberFormat="1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0" xfId="0" applyAlignment="1"/>
    <xf numFmtId="3" fontId="0" fillId="0" borderId="0" xfId="0" applyNumberFormat="1" applyAlignment="1"/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8" fontId="9" fillId="4" borderId="0" xfId="1" applyNumberFormat="1" applyFont="1" applyFill="1" applyAlignment="1">
      <alignment horizontal="center" vertical="center"/>
    </xf>
    <xf numFmtId="0" fontId="1" fillId="0" borderId="0" xfId="0" quotePrefix="1" applyFont="1" applyBorder="1" applyAlignment="1">
      <alignment horizontal="center"/>
    </xf>
    <xf numFmtId="3" fontId="2" fillId="0" borderId="0" xfId="0" applyNumberFormat="1" applyFont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4">
    <cellStyle name="Migliaia" xfId="1" builtinId="3"/>
    <cellStyle name="Migliaia 2" xfId="3"/>
    <cellStyle name="Normal" xfId="2"/>
    <cellStyle name="Normale" xfId="0" builtinId="0"/>
  </cellStyles>
  <dxfs count="105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153694703760189"/>
          <c:y val="5.4234059497589075E-2"/>
          <c:w val="0.8501428124553092"/>
          <c:h val="0.78473315835520552"/>
        </c:manualLayout>
      </c:layout>
      <c:lineChart>
        <c:grouping val="standar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marker>
            <c:symbol val="triangle"/>
            <c:size val="5"/>
          </c:marker>
          <c:cat>
            <c:numRef>
              <c:f>Risultato_amministrazione!$B$1:$J$1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Risultato_amministrazione!$B$3:$J$3</c:f>
              <c:numCache>
                <c:formatCode>#,##0</c:formatCode>
                <c:ptCount val="9"/>
                <c:pt idx="0">
                  <c:v>112910882.72</c:v>
                </c:pt>
                <c:pt idx="1">
                  <c:v>111354733.87</c:v>
                </c:pt>
                <c:pt idx="2">
                  <c:v>112218204.11</c:v>
                </c:pt>
                <c:pt idx="3">
                  <c:v>117186963.28</c:v>
                </c:pt>
                <c:pt idx="4">
                  <c:v>131600937.58</c:v>
                </c:pt>
                <c:pt idx="5">
                  <c:v>135638507.59999999</c:v>
                </c:pt>
                <c:pt idx="6">
                  <c:v>134911036.24000001</c:v>
                </c:pt>
                <c:pt idx="7">
                  <c:v>142512500.99000001</c:v>
                </c:pt>
                <c:pt idx="8">
                  <c:v>141475177.68000001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15-456D-8408-112A4369BD40}"/>
            </c:ext>
          </c:extLst>
        </c:ser>
        <c:ser>
          <c:idx val="1"/>
          <c:order val="1"/>
          <c:tx>
            <c:strRef>
              <c:f>Risultato_amministrazione!$A$4</c:f>
              <c:strCache>
                <c:ptCount val="1"/>
                <c:pt idx="0">
                  <c:v>Residui passivi</c:v>
                </c:pt>
              </c:strCache>
            </c:strRef>
          </c:tx>
          <c:marker>
            <c:symbol val="square"/>
            <c:size val="5"/>
          </c:marker>
          <c:cat>
            <c:numRef>
              <c:f>Risultato_amministrazione!$B$1:$J$1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Risultato_amministrazione!$B$4:$J$4</c:f>
              <c:numCache>
                <c:formatCode>#,##0</c:formatCode>
                <c:ptCount val="9"/>
                <c:pt idx="0">
                  <c:v>34828493.539999999</c:v>
                </c:pt>
                <c:pt idx="1">
                  <c:v>29727250.52</c:v>
                </c:pt>
                <c:pt idx="2">
                  <c:v>29831407.640000001</c:v>
                </c:pt>
                <c:pt idx="3">
                  <c:v>30797157.25</c:v>
                </c:pt>
                <c:pt idx="4">
                  <c:v>28645349.5</c:v>
                </c:pt>
                <c:pt idx="5">
                  <c:v>35686402.710000001</c:v>
                </c:pt>
                <c:pt idx="6">
                  <c:v>36111718.799999997</c:v>
                </c:pt>
                <c:pt idx="7">
                  <c:v>42001567.57</c:v>
                </c:pt>
                <c:pt idx="8">
                  <c:v>32774132.800000001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15-456D-8408-112A4369B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540768"/>
        <c:axId val="1064542944"/>
      </c:lineChart>
      <c:catAx>
        <c:axId val="106454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64542944"/>
        <c:crosses val="autoZero"/>
        <c:auto val="1"/>
        <c:lblAlgn val="ctr"/>
        <c:lblOffset val="100"/>
        <c:noMultiLvlLbl val="0"/>
      </c:catAx>
      <c:valAx>
        <c:axId val="1064542944"/>
        <c:scaling>
          <c:orientation val="minMax"/>
          <c:max val="15000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crossAx val="1064540768"/>
        <c:crosses val="autoZero"/>
        <c:crossBetween val="between"/>
        <c:majorUnit val="5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0754918160280066E-2"/>
          <c:y val="6.093661258297705E-2"/>
          <c:w val="0.98924508183971982"/>
          <c:h val="0.752630805742473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Piano_indicatori!$B$31</c:f>
              <c:strCache>
                <c:ptCount val="1"/>
                <c:pt idx="0">
                  <c:v>Investimenti complessivi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Piano_indicatori!$E$1:$K$1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Piano_indicatori!$E$31:$K$31</c:f>
              <c:numCache>
                <c:formatCode>0.00</c:formatCode>
                <c:ptCount val="7"/>
                <c:pt idx="0">
                  <c:v>84.31</c:v>
                </c:pt>
                <c:pt idx="1">
                  <c:v>124.67</c:v>
                </c:pt>
                <c:pt idx="2">
                  <c:v>104.47</c:v>
                </c:pt>
                <c:pt idx="3">
                  <c:v>116.55</c:v>
                </c:pt>
                <c:pt idx="4">
                  <c:v>104.61</c:v>
                </c:pt>
                <c:pt idx="5">
                  <c:v>150.11000000000001</c:v>
                </c:pt>
                <c:pt idx="6">
                  <c:v>166.29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3-4A6E-8076-E1B5B866D10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Piano_indicatori!$E$1:$K$1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Piano_indicatori!$E$90:$K$90</c:f>
              <c:numCache>
                <c:formatCode>0.00</c:formatCode>
                <c:ptCount val="7"/>
                <c:pt idx="0">
                  <c:v>150.44420956890005</c:v>
                </c:pt>
                <c:pt idx="1">
                  <c:v>170.92035541980178</c:v>
                </c:pt>
                <c:pt idx="2">
                  <c:v>180.492157874811</c:v>
                </c:pt>
                <c:pt idx="3">
                  <c:v>204.57029658165237</c:v>
                </c:pt>
                <c:pt idx="4">
                  <c:v>209.21258224469867</c:v>
                </c:pt>
                <c:pt idx="5">
                  <c:v>229.38618194069946</c:v>
                </c:pt>
                <c:pt idx="6">
                  <c:v>334.14493954817681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3-4A6E-8076-E1B5B866D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787488"/>
        <c:axId val="1833788032"/>
      </c:barChart>
      <c:catAx>
        <c:axId val="183378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833788032"/>
        <c:crosses val="autoZero"/>
        <c:auto val="1"/>
        <c:lblAlgn val="ctr"/>
        <c:lblOffset val="100"/>
        <c:noMultiLvlLbl val="0"/>
      </c:catAx>
      <c:valAx>
        <c:axId val="1833788032"/>
        <c:scaling>
          <c:orientation val="minMax"/>
          <c:max val="32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1833787488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604501756868032"/>
          <c:y val="0.91535004107865958"/>
          <c:w val="0.3636191867769108"/>
          <c:h val="8.464995892134004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429E-2"/>
          <c:y val="0"/>
          <c:w val="0.95679921453118599"/>
          <c:h val="0.798793668796940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Piano_indicatori!$B$47</c:f>
              <c:strCache>
                <c:ptCount val="1"/>
                <c:pt idx="0">
                  <c:v>Indicatore annuale di tempestività dei pagamenti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Piano_indicatori!$D$47:$K$47</c:f>
              <c:numCache>
                <c:formatCode>0.00</c:formatCode>
                <c:ptCount val="8"/>
                <c:pt idx="0">
                  <c:v>16.600000000000001</c:v>
                </c:pt>
                <c:pt idx="1">
                  <c:v>-6.51</c:v>
                </c:pt>
                <c:pt idx="2">
                  <c:v>-10.69</c:v>
                </c:pt>
                <c:pt idx="3">
                  <c:v>-6</c:v>
                </c:pt>
                <c:pt idx="4">
                  <c:v>-10</c:v>
                </c:pt>
                <c:pt idx="5">
                  <c:v>-12</c:v>
                </c:pt>
                <c:pt idx="6">
                  <c:v>-8</c:v>
                </c:pt>
                <c:pt idx="7">
                  <c:v>-14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44-41B9-BDCF-288E48435941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Piano_indicatori!$D$91:$K$91</c:f>
              <c:numCache>
                <c:formatCode>0.00</c:formatCode>
                <c:ptCount val="8"/>
                <c:pt idx="0">
                  <c:v>30.939403225806455</c:v>
                </c:pt>
                <c:pt idx="1">
                  <c:v>36.337096774193533</c:v>
                </c:pt>
                <c:pt idx="2">
                  <c:v>36.521612903225808</c:v>
                </c:pt>
                <c:pt idx="3">
                  <c:v>24.474374999999998</c:v>
                </c:pt>
                <c:pt idx="4">
                  <c:v>18.420312500000001</c:v>
                </c:pt>
                <c:pt idx="5">
                  <c:v>10.619375</c:v>
                </c:pt>
                <c:pt idx="6">
                  <c:v>3.849687499999999</c:v>
                </c:pt>
                <c:pt idx="7">
                  <c:v>1.0896875000000004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44-41B9-BDCF-288E4843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788576"/>
        <c:axId val="1833789120"/>
      </c:barChart>
      <c:catAx>
        <c:axId val="183378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833789120"/>
        <c:crosses val="autoZero"/>
        <c:auto val="1"/>
        <c:lblAlgn val="ctr"/>
        <c:lblOffset val="100"/>
        <c:noMultiLvlLbl val="0"/>
      </c:catAx>
      <c:valAx>
        <c:axId val="1833789120"/>
        <c:scaling>
          <c:orientation val="minMax"/>
          <c:max val="50"/>
          <c:min val="-15"/>
        </c:scaling>
        <c:delete val="1"/>
        <c:axPos val="l"/>
        <c:numFmt formatCode="0" sourceLinked="0"/>
        <c:majorTickMark val="none"/>
        <c:minorTickMark val="none"/>
        <c:tickLblPos val="none"/>
        <c:crossAx val="1833788576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679E-2"/>
          <c:y val="2.954755309325947E-2"/>
          <c:w val="0.95679921453118599"/>
          <c:h val="0.772939559840338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Piano_indicatori!$B$52</c:f>
              <c:strCache>
                <c:ptCount val="1"/>
                <c:pt idx="0">
                  <c:v>Indebitamento procapite</c:v>
                </c:pt>
              </c:strCache>
            </c:strRef>
          </c:tx>
          <c:invertIfNegative val="0"/>
          <c:dLbls>
            <c:dLbl>
              <c:idx val="6"/>
              <c:layout>
                <c:manualLayout>
                  <c:x val="-3.8171581257753604E-3"/>
                  <c:y val="3.8468936333908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Piano_indicatori!$E$1:$K$1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Piano_indicatori!$E$52:$K$52</c:f>
              <c:numCache>
                <c:formatCode>0.00</c:formatCode>
                <c:ptCount val="7"/>
                <c:pt idx="0">
                  <c:v>245.61</c:v>
                </c:pt>
                <c:pt idx="1">
                  <c:v>236.7</c:v>
                </c:pt>
                <c:pt idx="2">
                  <c:v>206.61</c:v>
                </c:pt>
                <c:pt idx="3">
                  <c:v>182.34</c:v>
                </c:pt>
                <c:pt idx="4">
                  <c:v>155.93</c:v>
                </c:pt>
                <c:pt idx="5">
                  <c:v>133.11398652575741</c:v>
                </c:pt>
                <c:pt idx="6">
                  <c:v>122.84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10-4DD5-8C34-963CC30C4CF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Piano_indicatori!$E$1:$K$1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Piano_indicatori!$E$92:$K$92</c:f>
              <c:numCache>
                <c:formatCode>0.00</c:formatCode>
                <c:ptCount val="7"/>
                <c:pt idx="0">
                  <c:v>1760.2223341478993</c:v>
                </c:pt>
                <c:pt idx="1">
                  <c:v>1723.4313709635639</c:v>
                </c:pt>
                <c:pt idx="2">
                  <c:v>1688.3834954123995</c:v>
                </c:pt>
                <c:pt idx="3">
                  <c:v>1744.0187221199872</c:v>
                </c:pt>
                <c:pt idx="4">
                  <c:v>1744.7789254873785</c:v>
                </c:pt>
                <c:pt idx="5">
                  <c:v>1726.9557160967668</c:v>
                </c:pt>
                <c:pt idx="6">
                  <c:v>1697.0701833805592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10-4DD5-8C34-963CC30C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6372256"/>
        <c:axId val="1446370624"/>
      </c:barChart>
      <c:catAx>
        <c:axId val="1446372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446370624"/>
        <c:crosses val="autoZero"/>
        <c:auto val="1"/>
        <c:lblAlgn val="ctr"/>
        <c:lblOffset val="100"/>
        <c:noMultiLvlLbl val="0"/>
      </c:catAx>
      <c:valAx>
        <c:axId val="1446370624"/>
        <c:scaling>
          <c:orientation val="minMax"/>
          <c:max val="185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446372256"/>
        <c:crosses val="autoZero"/>
        <c:crossBetween val="between"/>
        <c:majorUnit val="10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7752097937642"/>
          <c:y val="7.7745360071207401E-3"/>
          <c:w val="0.87944588737157436"/>
          <c:h val="0.94946551595371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Popolazione!$A$1</c:f>
              <c:strCache>
                <c:ptCount val="1"/>
                <c:pt idx="0">
                  <c:v>al 1° gennaio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Popolazione!$A$2:$A$11</c:f>
              <c:numCache>
                <c:formatCode>General</c:formatCode>
                <c:ptCount val="10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</c:numCache>
            </c:numRef>
          </c:cat>
          <c:val>
            <c:numRef>
              <c:f>Popolazione!$B$2:$B$11</c:f>
              <c:numCache>
                <c:formatCode>#,##0</c:formatCode>
                <c:ptCount val="10"/>
                <c:pt idx="0">
                  <c:v>120875</c:v>
                </c:pt>
                <c:pt idx="1">
                  <c:v>121409</c:v>
                </c:pt>
                <c:pt idx="2">
                  <c:v>122159</c:v>
                </c:pt>
                <c:pt idx="3">
                  <c:v>122506</c:v>
                </c:pt>
                <c:pt idx="4">
                  <c:v>125273</c:v>
                </c:pt>
                <c:pt idx="5">
                  <c:v>125998</c:v>
                </c:pt>
                <c:pt idx="6">
                  <c:v>125815</c:v>
                </c:pt>
                <c:pt idx="7">
                  <c:v>126520</c:v>
                </c:pt>
                <c:pt idx="8">
                  <c:v>126529</c:v>
                </c:pt>
                <c:pt idx="9">
                  <c:v>126633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4-47EF-9023-381B80469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6371168"/>
        <c:axId val="1446369536"/>
      </c:barChart>
      <c:catAx>
        <c:axId val="1446371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/>
            </a:pPr>
            <a:endParaRPr lang="it-IT"/>
          </a:p>
        </c:txPr>
        <c:crossAx val="1446369536"/>
        <c:crosses val="autoZero"/>
        <c:auto val="1"/>
        <c:lblAlgn val="ctr"/>
        <c:lblOffset val="100"/>
        <c:noMultiLvlLbl val="0"/>
      </c:catAx>
      <c:valAx>
        <c:axId val="1446369536"/>
        <c:scaling>
          <c:orientation val="minMax"/>
          <c:max val="150000"/>
          <c:min val="0"/>
        </c:scaling>
        <c:delete val="1"/>
        <c:axPos val="b"/>
        <c:numFmt formatCode="#,##0" sourceLinked="1"/>
        <c:majorTickMark val="none"/>
        <c:minorTickMark val="none"/>
        <c:tickLblPos val="none"/>
        <c:crossAx val="1446371168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Risultato_amministrazione!$B$1:$J$1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Risultato_amministrazione!$B$3:$J$3</c:f>
              <c:numCache>
                <c:formatCode>#,##0</c:formatCode>
                <c:ptCount val="9"/>
                <c:pt idx="0">
                  <c:v>112910882.72</c:v>
                </c:pt>
                <c:pt idx="1">
                  <c:v>111354733.87</c:v>
                </c:pt>
                <c:pt idx="2">
                  <c:v>112218204.11</c:v>
                </c:pt>
                <c:pt idx="3">
                  <c:v>117186963.28</c:v>
                </c:pt>
                <c:pt idx="4">
                  <c:v>131600937.58</c:v>
                </c:pt>
                <c:pt idx="5">
                  <c:v>135638507.59999999</c:v>
                </c:pt>
                <c:pt idx="6">
                  <c:v>134911036.24000001</c:v>
                </c:pt>
                <c:pt idx="7">
                  <c:v>142512500.99000001</c:v>
                </c:pt>
                <c:pt idx="8">
                  <c:v>141475177.68000001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70-4566-BAA9-AA8B82BC92A7}"/>
            </c:ext>
          </c:extLst>
        </c:ser>
        <c:ser>
          <c:idx val="1"/>
          <c:order val="1"/>
          <c:tx>
            <c:strRef>
              <c:f>Risultato_amministrazione!$A$8</c:f>
              <c:strCache>
                <c:ptCount val="1"/>
                <c:pt idx="0">
                  <c:v>Fondo crediti di dubbia esigibilità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Risultato_amministrazione!$B$1:$J$1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Risultato_amministrazione!$B$8:$J$8</c:f>
              <c:numCache>
                <c:formatCode>#,##0</c:formatCode>
                <c:ptCount val="9"/>
                <c:pt idx="0">
                  <c:v>39642371.979999997</c:v>
                </c:pt>
                <c:pt idx="1">
                  <c:v>47641118.009999998</c:v>
                </c:pt>
                <c:pt idx="2">
                  <c:v>59045922.479999997</c:v>
                </c:pt>
                <c:pt idx="3">
                  <c:v>71391051.75</c:v>
                </c:pt>
                <c:pt idx="4">
                  <c:v>90757949.090000004</c:v>
                </c:pt>
                <c:pt idx="5">
                  <c:v>84878472.870000005</c:v>
                </c:pt>
                <c:pt idx="6">
                  <c:v>85220416.950000003</c:v>
                </c:pt>
                <c:pt idx="7">
                  <c:v>90901678.900000006</c:v>
                </c:pt>
                <c:pt idx="8">
                  <c:v>90901678.900000006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64543488"/>
        <c:axId val="1064541312"/>
      </c:barChart>
      <c:lineChart>
        <c:grouping val="standard"/>
        <c:varyColors val="0"/>
        <c:ser>
          <c:idx val="2"/>
          <c:order val="2"/>
          <c:tx>
            <c:strRef>
              <c:f>Risultato_amministrazione!$A$23</c:f>
              <c:strCache>
                <c:ptCount val="1"/>
                <c:pt idx="0">
                  <c:v>Rapporto Fcde/Residui attivi (scala dx)</c:v>
                </c:pt>
              </c:strCache>
            </c:strRef>
          </c:tx>
          <c:spPr>
            <a:ln w="444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Risultato_amministrazione!$B$1:$J$1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Risultato_amministrazione!$B$23:$J$23</c:f>
              <c:numCache>
                <c:formatCode>0.0</c:formatCode>
                <c:ptCount val="9"/>
                <c:pt idx="0">
                  <c:v>35.109434117441459</c:v>
                </c:pt>
                <c:pt idx="1">
                  <c:v>42.783199559004068</c:v>
                </c:pt>
                <c:pt idx="2">
                  <c:v>52.617062399360115</c:v>
                </c:pt>
                <c:pt idx="3">
                  <c:v>60.920643177195565</c:v>
                </c:pt>
                <c:pt idx="4">
                  <c:v>68.96451557180464</c:v>
                </c:pt>
                <c:pt idx="5">
                  <c:v>62.57697343611882</c:v>
                </c:pt>
                <c:pt idx="6">
                  <c:v>63.167861818507667</c:v>
                </c:pt>
                <c:pt idx="7">
                  <c:v>63.785056236139248</c:v>
                </c:pt>
                <c:pt idx="8">
                  <c:v>64.252740580124083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544032"/>
        <c:axId val="1064539680"/>
      </c:lineChart>
      <c:catAx>
        <c:axId val="106454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41312"/>
        <c:crosses val="autoZero"/>
        <c:auto val="1"/>
        <c:lblAlgn val="ctr"/>
        <c:lblOffset val="100"/>
        <c:noMultiLvlLbl val="0"/>
      </c:catAx>
      <c:valAx>
        <c:axId val="106454131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43488"/>
        <c:crosses val="autoZero"/>
        <c:crossBetween val="between"/>
      </c:valAx>
      <c:valAx>
        <c:axId val="1064539680"/>
        <c:scaling>
          <c:orientation val="minMax"/>
          <c:max val="70"/>
          <c:min val="3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44032"/>
        <c:crosses val="max"/>
        <c:crossBetween val="between"/>
        <c:majorUnit val="10"/>
      </c:valAx>
      <c:catAx>
        <c:axId val="1064544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6453968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1.9227205294990436E-2"/>
          <c:w val="0.71571255566719827"/>
          <c:h val="0.961249495986914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Conto_economico!$A$28</c:f>
              <c:strCache>
                <c:ptCount val="1"/>
                <c:pt idx="0">
                  <c:v>Risultato dell'esercizio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452-41DC-B25A-48B8A55670D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3EF-4EE1-84EC-90209335CF23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452-41DC-B25A-48B8A55670D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2429198720589246E-3"/>
                  <c:y val="-1.587158273894097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3EF-4EE1-84EC-90209335CF2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310483133963645E-2"/>
                  <c:y val="-1.5871582738940975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3EF-4EE1-84EC-90209335CF23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8.8849410626412832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70C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Conto_economico!$C$1:$K$1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Conto_economico!$C$28:$K$28</c:f>
              <c:numCache>
                <c:formatCode>#,##0</c:formatCode>
                <c:ptCount val="9"/>
                <c:pt idx="0">
                  <c:v>-38356639.209999964</c:v>
                </c:pt>
                <c:pt idx="1">
                  <c:v>5949583.2699999893</c:v>
                </c:pt>
                <c:pt idx="2">
                  <c:v>1291007.079999998</c:v>
                </c:pt>
                <c:pt idx="3">
                  <c:v>19744316.59000003</c:v>
                </c:pt>
                <c:pt idx="4">
                  <c:v>-941639.55000002729</c:v>
                </c:pt>
                <c:pt idx="5">
                  <c:v>25535832.579999991</c:v>
                </c:pt>
                <c:pt idx="6">
                  <c:v>-5379181.7599999867</c:v>
                </c:pt>
                <c:pt idx="7">
                  <c:v>-3530933.9600000181</c:v>
                </c:pt>
                <c:pt idx="8">
                  <c:v>1833671.6299999738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52-41DC-B25A-48B8A5567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544576"/>
        <c:axId val="1064538592"/>
      </c:barChart>
      <c:catAx>
        <c:axId val="1064544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1"/>
            </a:pPr>
            <a:endParaRPr lang="it-IT"/>
          </a:p>
        </c:txPr>
        <c:crossAx val="1064538592"/>
        <c:crosses val="autoZero"/>
        <c:auto val="1"/>
        <c:lblAlgn val="ctr"/>
        <c:lblOffset val="100"/>
        <c:noMultiLvlLbl val="0"/>
      </c:catAx>
      <c:valAx>
        <c:axId val="1064538592"/>
        <c:scaling>
          <c:orientation val="minMax"/>
          <c:max val="28000000"/>
          <c:min val="-48000000"/>
        </c:scaling>
        <c:delete val="0"/>
        <c:axPos val="b"/>
        <c:numFmt formatCode="#,##0" sourceLinked="1"/>
        <c:majorTickMark val="none"/>
        <c:minorTickMark val="none"/>
        <c:tickLblPos val="none"/>
        <c:crossAx val="106454457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Stato_patrimoniale!$A$21</c:f>
              <c:strCache>
                <c:ptCount val="1"/>
                <c:pt idx="0">
                  <c:v>Debiti da finanziamento (D1)</c:v>
                </c:pt>
              </c:strCache>
            </c:strRef>
          </c:tx>
          <c:invertIfNegative val="0"/>
          <c:cat>
            <c:numRef>
              <c:f>Stato_patrimoniale!$B$1:$I$1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Stato_patrimoniale!$B$21:$I$21</c:f>
              <c:numCache>
                <c:formatCode>#,##0</c:formatCode>
                <c:ptCount val="8"/>
                <c:pt idx="0">
                  <c:v>32253080.300000001</c:v>
                </c:pt>
                <c:pt idx="1">
                  <c:v>31439560.329999998</c:v>
                </c:pt>
                <c:pt idx="2">
                  <c:v>30113038.129999999</c:v>
                </c:pt>
                <c:pt idx="3">
                  <c:v>26212373.98</c:v>
                </c:pt>
                <c:pt idx="4">
                  <c:v>23395799</c:v>
                </c:pt>
                <c:pt idx="5">
                  <c:v>18969392.010000002</c:v>
                </c:pt>
                <c:pt idx="6">
                  <c:v>16261071.48</c:v>
                </c:pt>
                <c:pt idx="7">
                  <c:v>14848604.439999999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78-494A-A3FF-551A6B06C6B4}"/>
            </c:ext>
          </c:extLst>
        </c:ser>
        <c:ser>
          <c:idx val="1"/>
          <c:order val="1"/>
          <c:tx>
            <c:strRef>
              <c:f>Stato_patrimoniale!$A$22</c:f>
              <c:strCache>
                <c:ptCount val="1"/>
                <c:pt idx="0">
                  <c:v>Debiti verso fornitori (D2)</c:v>
                </c:pt>
              </c:strCache>
            </c:strRef>
          </c:tx>
          <c:invertIfNegative val="0"/>
          <c:cat>
            <c:numRef>
              <c:f>Stato_patrimoniale!$B$1:$I$1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Stato_patrimoniale!$B$22:$I$22</c:f>
              <c:numCache>
                <c:formatCode>#,##0</c:formatCode>
                <c:ptCount val="8"/>
                <c:pt idx="0">
                  <c:v>18177317.760000002</c:v>
                </c:pt>
                <c:pt idx="1">
                  <c:v>20244444.809999999</c:v>
                </c:pt>
                <c:pt idx="2">
                  <c:v>21854213.620000001</c:v>
                </c:pt>
                <c:pt idx="3">
                  <c:v>18421858.879999999</c:v>
                </c:pt>
                <c:pt idx="4">
                  <c:v>25220349.09</c:v>
                </c:pt>
                <c:pt idx="5">
                  <c:v>24295434.149999999</c:v>
                </c:pt>
                <c:pt idx="6">
                  <c:v>27481795.899999999</c:v>
                </c:pt>
                <c:pt idx="7">
                  <c:v>21148748.620000001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78-494A-A3FF-551A6B06C6B4}"/>
            </c:ext>
          </c:extLst>
        </c:ser>
        <c:ser>
          <c:idx val="2"/>
          <c:order val="2"/>
          <c:tx>
            <c:strRef>
              <c:f>Stato_patrimoniale!$A$23</c:f>
              <c:strCache>
                <c:ptCount val="1"/>
                <c:pt idx="0">
                  <c:v>Debiti per trasferimenti e contributi (D4)</c:v>
                </c:pt>
              </c:strCache>
            </c:strRef>
          </c:tx>
          <c:invertIfNegative val="0"/>
          <c:cat>
            <c:numRef>
              <c:f>Stato_patrimoniale!$B$1:$I$1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Stato_patrimoniale!$B$23:$I$23</c:f>
              <c:numCache>
                <c:formatCode>#,##0</c:formatCode>
                <c:ptCount val="8"/>
                <c:pt idx="0">
                  <c:v>2897067.2</c:v>
                </c:pt>
                <c:pt idx="1">
                  <c:v>2924184.8</c:v>
                </c:pt>
                <c:pt idx="2">
                  <c:v>3018624.09</c:v>
                </c:pt>
                <c:pt idx="3">
                  <c:v>3055321.03</c:v>
                </c:pt>
                <c:pt idx="4">
                  <c:v>2862227.5</c:v>
                </c:pt>
                <c:pt idx="5">
                  <c:v>3497206.83</c:v>
                </c:pt>
                <c:pt idx="6">
                  <c:v>4816267.87</c:v>
                </c:pt>
                <c:pt idx="7">
                  <c:v>5066021.68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78-494A-A3FF-551A6B06C6B4}"/>
            </c:ext>
          </c:extLst>
        </c:ser>
        <c:ser>
          <c:idx val="3"/>
          <c:order val="3"/>
          <c:tx>
            <c:strRef>
              <c:f>Stato_patrimoniale!$A$24</c:f>
              <c:strCache>
                <c:ptCount val="1"/>
                <c:pt idx="0">
                  <c:v>Altri debiti (D5)</c:v>
                </c:pt>
              </c:strCache>
            </c:strRef>
          </c:tx>
          <c:invertIfNegative val="0"/>
          <c:cat>
            <c:numRef>
              <c:f>Stato_patrimoniale!$B$1:$I$1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Stato_patrimoniale!$B$24:$I$24</c:f>
              <c:numCache>
                <c:formatCode>#,##0</c:formatCode>
                <c:ptCount val="8"/>
                <c:pt idx="0">
                  <c:v>8652865.5600000005</c:v>
                </c:pt>
                <c:pt idx="1">
                  <c:v>6788991.0099999998</c:v>
                </c:pt>
                <c:pt idx="2">
                  <c:v>6006030.4299999997</c:v>
                </c:pt>
                <c:pt idx="3">
                  <c:v>7286593.7599999998</c:v>
                </c:pt>
                <c:pt idx="4">
                  <c:v>6969096.8799999999</c:v>
                </c:pt>
                <c:pt idx="5">
                  <c:v>8200908.8200000003</c:v>
                </c:pt>
                <c:pt idx="6">
                  <c:v>9485178.7599999998</c:v>
                </c:pt>
                <c:pt idx="7">
                  <c:v>6626067.7000000002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4538048"/>
        <c:axId val="1064539136"/>
      </c:barChart>
      <c:catAx>
        <c:axId val="106453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64539136"/>
        <c:crosses val="autoZero"/>
        <c:auto val="1"/>
        <c:lblAlgn val="ctr"/>
        <c:lblOffset val="100"/>
        <c:noMultiLvlLbl val="0"/>
      </c:catAx>
      <c:valAx>
        <c:axId val="1064539136"/>
        <c:scaling>
          <c:orientation val="minMax"/>
          <c:max val="7000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crossAx val="1064538048"/>
        <c:crosses val="autoZero"/>
        <c:crossBetween val="between"/>
        <c:majorUnit val="20000000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40016946700559E-2"/>
          <c:y val="1.2121212121212118E-2"/>
          <c:w val="0.85667982447076496"/>
          <c:h val="0.83251419708900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Stato_patrimoniale!$A$14</c:f>
              <c:strCache>
                <c:ptCount val="1"/>
                <c:pt idx="0">
                  <c:v>Fondo di dotazione (A1)</c:v>
                </c:pt>
              </c:strCache>
            </c:strRef>
          </c:tx>
          <c:invertIfNegative val="0"/>
          <c:cat>
            <c:numRef>
              <c:f>Stato_patrimoniale!$B$1:$I$1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Stato_patrimoniale!$B$14:$I$14</c:f>
              <c:numCache>
                <c:formatCode>#,##0</c:formatCode>
                <c:ptCount val="8"/>
                <c:pt idx="0">
                  <c:v>-117818003.05</c:v>
                </c:pt>
                <c:pt idx="1">
                  <c:v>-111658671.76000001</c:v>
                </c:pt>
                <c:pt idx="2">
                  <c:v>-107256262.45999999</c:v>
                </c:pt>
                <c:pt idx="3">
                  <c:v>-93716023.200000003</c:v>
                </c:pt>
                <c:pt idx="4">
                  <c:v>-15621756.67</c:v>
                </c:pt>
                <c:pt idx="5">
                  <c:v>2582035.38</c:v>
                </c:pt>
                <c:pt idx="6">
                  <c:v>5974046.9500000002</c:v>
                </c:pt>
                <c:pt idx="7">
                  <c:v>5974046.9500000002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74-44E8-A59E-6B7D2C2D3CAD}"/>
            </c:ext>
          </c:extLst>
        </c:ser>
        <c:ser>
          <c:idx val="1"/>
          <c:order val="1"/>
          <c:tx>
            <c:strRef>
              <c:f>Stato_patrimoniale!$A$15</c:f>
              <c:strCache>
                <c:ptCount val="1"/>
                <c:pt idx="0">
                  <c:v>Riserve (A2)</c:v>
                </c:pt>
              </c:strCache>
            </c:strRef>
          </c:tx>
          <c:invertIfNegative val="0"/>
          <c:cat>
            <c:numRef>
              <c:f>Stato_patrimoniale!$B$1:$I$1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Stato_patrimoniale!$B$15:$I$15</c:f>
              <c:numCache>
                <c:formatCode>#,##0</c:formatCode>
                <c:ptCount val="8"/>
                <c:pt idx="0">
                  <c:v>370595787.94999999</c:v>
                </c:pt>
                <c:pt idx="1">
                  <c:v>370386039.93000001</c:v>
                </c:pt>
                <c:pt idx="2">
                  <c:v>368468339.81999999</c:v>
                </c:pt>
                <c:pt idx="3">
                  <c:v>375846558.02999997</c:v>
                </c:pt>
                <c:pt idx="4">
                  <c:v>318459329.97000003</c:v>
                </c:pt>
                <c:pt idx="5">
                  <c:v>303266212.36000001</c:v>
                </c:pt>
                <c:pt idx="6">
                  <c:v>301179683.68000001</c:v>
                </c:pt>
                <c:pt idx="7">
                  <c:v>347897612.13999999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74-44E8-A59E-6B7D2C2D3CAD}"/>
            </c:ext>
          </c:extLst>
        </c:ser>
        <c:ser>
          <c:idx val="2"/>
          <c:order val="2"/>
          <c:tx>
            <c:strRef>
              <c:f>Stato_patrimoniale!$A$17</c:f>
              <c:strCache>
                <c:ptCount val="1"/>
                <c:pt idx="0">
                  <c:v>Risultato economico dell'esercizio (A3)</c:v>
                </c:pt>
              </c:strCache>
            </c:strRef>
          </c:tx>
          <c:invertIfNegative val="0"/>
          <c:cat>
            <c:numRef>
              <c:f>Stato_patrimoniale!$B$1:$I$1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Stato_patrimoniale!$B$17:$I$17</c:f>
              <c:numCache>
                <c:formatCode>#,##0</c:formatCode>
                <c:ptCount val="8"/>
                <c:pt idx="0">
                  <c:v>5949583.2699999996</c:v>
                </c:pt>
                <c:pt idx="1">
                  <c:v>1291007.08</c:v>
                </c:pt>
                <c:pt idx="2">
                  <c:v>19744316.59</c:v>
                </c:pt>
                <c:pt idx="3">
                  <c:v>-941639.55</c:v>
                </c:pt>
                <c:pt idx="4">
                  <c:v>25535832.579999998</c:v>
                </c:pt>
                <c:pt idx="5">
                  <c:v>-5379181.7599999998</c:v>
                </c:pt>
                <c:pt idx="6">
                  <c:v>-3530933.96</c:v>
                </c:pt>
                <c:pt idx="7">
                  <c:v>1833671.63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74-44E8-A59E-6B7D2C2D3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4540224"/>
        <c:axId val="1833791296"/>
      </c:barChart>
      <c:catAx>
        <c:axId val="1064540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833791296"/>
        <c:crosses val="autoZero"/>
        <c:auto val="1"/>
        <c:lblAlgn val="ctr"/>
        <c:lblOffset val="100"/>
        <c:noMultiLvlLbl val="0"/>
      </c:catAx>
      <c:valAx>
        <c:axId val="1833791296"/>
        <c:scaling>
          <c:orientation val="minMax"/>
          <c:max val="400000000"/>
          <c:min val="-200000000"/>
        </c:scaling>
        <c:delete val="0"/>
        <c:axPos val="b"/>
        <c:numFmt formatCode="#,##0" sourceLinked="0"/>
        <c:majorTickMark val="none"/>
        <c:minorTickMark val="none"/>
        <c:tickLblPos val="nextTo"/>
        <c:crossAx val="1064540224"/>
        <c:crosses val="autoZero"/>
        <c:crossBetween val="between"/>
        <c:majorUnit val="20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228191836882E-2"/>
          <c:y val="3.0301278829508258E-2"/>
          <c:w val="0.9122663790737453"/>
          <c:h val="0.68340956050706358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Piano_indicatori!$A$72</c:f>
              <c:strCache>
                <c:ptCount val="1"/>
                <c:pt idx="0">
                  <c:v>Entrate natura tributaria, contributiva e perequativa (Titolo 1)</c:v>
                </c:pt>
              </c:strCache>
            </c:strRef>
          </c:tx>
          <c:marker>
            <c:symbol val="triangle"/>
            <c:size val="5"/>
          </c:marker>
          <c:cat>
            <c:numRef>
              <c:f>Piano_indicatori!$E$1:$K$1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Piano_indicatori!$E$73:$K$73</c:f>
              <c:numCache>
                <c:formatCode>0.00</c:formatCode>
                <c:ptCount val="7"/>
                <c:pt idx="0">
                  <c:v>45.99</c:v>
                </c:pt>
                <c:pt idx="1">
                  <c:v>45.850885203406136</c:v>
                </c:pt>
                <c:pt idx="2">
                  <c:v>43.854091759592187</c:v>
                </c:pt>
                <c:pt idx="3">
                  <c:v>45.769413911714153</c:v>
                </c:pt>
                <c:pt idx="4">
                  <c:v>47.710152762105764</c:v>
                </c:pt>
                <c:pt idx="5">
                  <c:v>48.233110850966391</c:v>
                </c:pt>
                <c:pt idx="6">
                  <c:v>50.996307819720656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F0-4554-BA49-E20421A575FC}"/>
            </c:ext>
          </c:extLst>
        </c:ser>
        <c:ser>
          <c:idx val="1"/>
          <c:order val="1"/>
          <c:tx>
            <c:strRef>
              <c:f>Piano_indicatori!$A$76</c:f>
              <c:strCache>
                <c:ptCount val="1"/>
                <c:pt idx="0">
                  <c:v>Totale Entrate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Piano_indicatori!$E$1:$K$1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Piano_indicatori!$E$76:$K$76</c:f>
              <c:numCache>
                <c:formatCode>0.00</c:formatCode>
                <c:ptCount val="7"/>
                <c:pt idx="0">
                  <c:v>63.430611138043226</c:v>
                </c:pt>
                <c:pt idx="1">
                  <c:v>59.85562168250663</c:v>
                </c:pt>
                <c:pt idx="2">
                  <c:v>56.185901117513836</c:v>
                </c:pt>
                <c:pt idx="3">
                  <c:v>57.332862504070846</c:v>
                </c:pt>
                <c:pt idx="4">
                  <c:v>58.207320224627956</c:v>
                </c:pt>
                <c:pt idx="5">
                  <c:v>57.709309256819928</c:v>
                </c:pt>
                <c:pt idx="6">
                  <c:v>58.942667781150703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F0-4554-BA49-E20421A575FC}"/>
            </c:ext>
          </c:extLst>
        </c:ser>
        <c:ser>
          <c:idx val="2"/>
          <c:order val="2"/>
          <c:tx>
            <c:strRef>
              <c:f>Piano_indicatori!$A$77</c:f>
              <c:strCache>
                <c:ptCount val="1"/>
                <c:pt idx="0">
                  <c:v>Totale Entrate nette</c:v>
                </c:pt>
              </c:strCache>
            </c:strRef>
          </c:tx>
          <c:marker>
            <c:symbol val="diamond"/>
            <c:size val="7"/>
          </c:marker>
          <c:cat>
            <c:numRef>
              <c:f>Piano_indicatori!$E$1:$K$1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Piano_indicatori!$E$77:$K$77</c:f>
              <c:numCache>
                <c:formatCode>0.00</c:formatCode>
                <c:ptCount val="7"/>
                <c:pt idx="0">
                  <c:v>56.902500390128971</c:v>
                </c:pt>
                <c:pt idx="1">
                  <c:v>57.819520801394432</c:v>
                </c:pt>
                <c:pt idx="2">
                  <c:v>52.826373290214349</c:v>
                </c:pt>
                <c:pt idx="3">
                  <c:v>54.394859887569268</c:v>
                </c:pt>
                <c:pt idx="4">
                  <c:v>55.227657108217812</c:v>
                </c:pt>
                <c:pt idx="5">
                  <c:v>55.371035938912392</c:v>
                </c:pt>
                <c:pt idx="6">
                  <c:v>56.460467451497053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3F0-4554-BA49-E20421A57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790208"/>
        <c:axId val="1833793472"/>
      </c:lineChart>
      <c:catAx>
        <c:axId val="183379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833793472"/>
        <c:crosses val="autoZero"/>
        <c:auto val="1"/>
        <c:lblAlgn val="ctr"/>
        <c:lblOffset val="100"/>
        <c:noMultiLvlLbl val="0"/>
      </c:catAx>
      <c:valAx>
        <c:axId val="1833793472"/>
        <c:scaling>
          <c:orientation val="minMax"/>
          <c:max val="65"/>
          <c:min val="4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833790208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5626467744163592E-2"/>
          <c:y val="0.82043195398447932"/>
          <c:w val="0.96177967444791501"/>
          <c:h val="0.17956804601552584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78781011404414E-2"/>
          <c:y val="4.1350142172088745E-2"/>
          <c:w val="0.9029842635309353"/>
          <c:h val="0.719441212075713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Piano_indicatori!$B$79</c:f>
              <c:strCache>
                <c:ptCount val="1"/>
                <c:pt idx="0">
                  <c:v>Istruzione e diritto allo studio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Piano_indicatori!$E$1:$K$1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Piano_indicatori!$E$79:$K$79</c:f>
              <c:numCache>
                <c:formatCode>0.00</c:formatCode>
                <c:ptCount val="7"/>
                <c:pt idx="0">
                  <c:v>8.8489687292082486</c:v>
                </c:pt>
                <c:pt idx="1">
                  <c:v>7.9551758570953073</c:v>
                </c:pt>
                <c:pt idx="2">
                  <c:v>7.7872634979233952</c:v>
                </c:pt>
                <c:pt idx="3">
                  <c:v>7.4527761877504286</c:v>
                </c:pt>
                <c:pt idx="4">
                  <c:v>9.3057946069994255</c:v>
                </c:pt>
                <c:pt idx="5">
                  <c:v>8.7756705195825386</c:v>
                </c:pt>
                <c:pt idx="6">
                  <c:v>8.3049544106338562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A-4FC4-8050-8C2A7299C75D}"/>
            </c:ext>
          </c:extLst>
        </c:ser>
        <c:ser>
          <c:idx val="1"/>
          <c:order val="1"/>
          <c:tx>
            <c:strRef>
              <c:f>Piano_indicatori!$B$80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Piano_indicatori!$E$1:$K$1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Piano_indicatori!$E$80:$K$80</c:f>
              <c:numCache>
                <c:formatCode>0.00</c:formatCode>
                <c:ptCount val="7"/>
                <c:pt idx="0">
                  <c:v>19.507651363938788</c:v>
                </c:pt>
                <c:pt idx="1">
                  <c:v>19.305447686674803</c:v>
                </c:pt>
                <c:pt idx="2">
                  <c:v>19.935394554683896</c:v>
                </c:pt>
                <c:pt idx="3">
                  <c:v>20.732684602175159</c:v>
                </c:pt>
                <c:pt idx="4">
                  <c:v>22.834193918531266</c:v>
                </c:pt>
                <c:pt idx="5">
                  <c:v>20.424194815396703</c:v>
                </c:pt>
                <c:pt idx="6">
                  <c:v>19.564978578490607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A-4FC4-8050-8C2A7299C75D}"/>
            </c:ext>
          </c:extLst>
        </c:ser>
        <c:ser>
          <c:idx val="2"/>
          <c:order val="2"/>
          <c:tx>
            <c:strRef>
              <c:f>Piano_indicatori!$B$81</c:f>
              <c:strCache>
                <c:ptCount val="1"/>
                <c:pt idx="0">
                  <c:v>Trasporti e diritto alla mobilità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Piano_indicatori!$E$1:$K$1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Piano_indicatori!$E$81:$K$81</c:f>
              <c:numCache>
                <c:formatCode>0.00</c:formatCode>
                <c:ptCount val="7"/>
                <c:pt idx="0">
                  <c:v>6.12109115103127</c:v>
                </c:pt>
                <c:pt idx="1">
                  <c:v>8.5432153555974715</c:v>
                </c:pt>
                <c:pt idx="2">
                  <c:v>6.7835717581910471</c:v>
                </c:pt>
                <c:pt idx="3">
                  <c:v>7.8649112764739559</c:v>
                </c:pt>
                <c:pt idx="4">
                  <c:v>9.4320137693631665</c:v>
                </c:pt>
                <c:pt idx="5">
                  <c:v>10.313096173268994</c:v>
                </c:pt>
                <c:pt idx="6">
                  <c:v>10.040645940898605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A-4FC4-8050-8C2A7299C75D}"/>
            </c:ext>
          </c:extLst>
        </c:ser>
        <c:ser>
          <c:idx val="3"/>
          <c:order val="3"/>
          <c:tx>
            <c:strRef>
              <c:f>Piano_indicatori!$B$82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Piano_indicatori!$E$1:$K$1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Piano_indicatori!$E$82:$K$82</c:f>
              <c:numCache>
                <c:formatCode>0.00</c:formatCode>
                <c:ptCount val="7"/>
                <c:pt idx="0">
                  <c:v>27.957418496340651</c:v>
                </c:pt>
                <c:pt idx="1">
                  <c:v>28.691889492954619</c:v>
                </c:pt>
                <c:pt idx="2">
                  <c:v>27.284263959390859</c:v>
                </c:pt>
                <c:pt idx="3">
                  <c:v>30.326273611906124</c:v>
                </c:pt>
                <c:pt idx="4">
                  <c:v>26.138841078600116</c:v>
                </c:pt>
                <c:pt idx="5">
                  <c:v>27.505330490405118</c:v>
                </c:pt>
                <c:pt idx="6">
                  <c:v>26.419861584093159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AA-4FC4-8050-8C2A7299C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33791840"/>
        <c:axId val="1833790752"/>
      </c:barChart>
      <c:catAx>
        <c:axId val="183379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1833790752"/>
        <c:crosses val="autoZero"/>
        <c:auto val="1"/>
        <c:lblAlgn val="ctr"/>
        <c:lblOffset val="100"/>
        <c:noMultiLvlLbl val="0"/>
      </c:catAx>
      <c:valAx>
        <c:axId val="1833790752"/>
        <c:scaling>
          <c:orientation val="minMax"/>
          <c:max val="75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833791840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4972222222222232E-2"/>
          <c:y val="0.84788290275053724"/>
          <c:w val="0.95561111111111163"/>
          <c:h val="0.1243395801465827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073571989068E-2"/>
          <c:y val="3.0301278829508265E-2"/>
          <c:w val="0.9122665336936"/>
          <c:h val="0.72979616909588463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Piano_indicatori!$B$84</c:f>
              <c:strCache>
                <c:ptCount val="1"/>
                <c:pt idx="0">
                  <c:v>Istruzione e diritto allo studio</c:v>
                </c:pt>
              </c:strCache>
            </c:strRef>
          </c:tx>
          <c:marker>
            <c:symbol val="triangle"/>
            <c:size val="5"/>
            <c:spPr>
              <a:solidFill>
                <a:srgbClr val="4BACC6">
                  <a:lumMod val="40000"/>
                  <a:lumOff val="60000"/>
                </a:srgbClr>
              </a:solidFill>
            </c:spPr>
          </c:marker>
          <c:cat>
            <c:numRef>
              <c:f>Piano_indicatori!$E$1:$K$1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Piano_indicatori!$E$84:$K$84</c:f>
              <c:numCache>
                <c:formatCode>0.00</c:formatCode>
                <c:ptCount val="7"/>
                <c:pt idx="0">
                  <c:v>83.96</c:v>
                </c:pt>
                <c:pt idx="1">
                  <c:v>76.999356138363424</c:v>
                </c:pt>
                <c:pt idx="2">
                  <c:v>93.023712674392257</c:v>
                </c:pt>
                <c:pt idx="3">
                  <c:v>62.33</c:v>
                </c:pt>
                <c:pt idx="4">
                  <c:v>85.43</c:v>
                </c:pt>
                <c:pt idx="5">
                  <c:v>77.994242114470651</c:v>
                </c:pt>
                <c:pt idx="6">
                  <c:v>85.456910940176044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3A-469B-84B2-5562AE3617E1}"/>
            </c:ext>
          </c:extLst>
        </c:ser>
        <c:ser>
          <c:idx val="1"/>
          <c:order val="1"/>
          <c:tx>
            <c:strRef>
              <c:f>Piano_indicatori!$B$85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Piano_indicatori!$E$1:$K$1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Piano_indicatori!$E$85:$K$85</c:f>
              <c:numCache>
                <c:formatCode>0.00</c:formatCode>
                <c:ptCount val="7"/>
                <c:pt idx="0">
                  <c:v>86.86</c:v>
                </c:pt>
                <c:pt idx="1">
                  <c:v>89.918955902955958</c:v>
                </c:pt>
                <c:pt idx="2">
                  <c:v>89.304690391757035</c:v>
                </c:pt>
                <c:pt idx="3">
                  <c:v>88.85</c:v>
                </c:pt>
                <c:pt idx="4">
                  <c:v>85.45</c:v>
                </c:pt>
                <c:pt idx="5">
                  <c:v>86.642041434099653</c:v>
                </c:pt>
                <c:pt idx="6">
                  <c:v>88.358690320696397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3A-469B-84B2-5562AE3617E1}"/>
            </c:ext>
          </c:extLst>
        </c:ser>
        <c:ser>
          <c:idx val="2"/>
          <c:order val="2"/>
          <c:tx>
            <c:strRef>
              <c:f>Piano_indicatori!$B$86</c:f>
              <c:strCache>
                <c:ptCount val="1"/>
                <c:pt idx="0">
                  <c:v>Trasporti e diritto alla mobilità</c:v>
                </c:pt>
              </c:strCache>
            </c:strRef>
          </c:tx>
          <c:marker>
            <c:symbol val="diamond"/>
            <c:size val="5"/>
          </c:marker>
          <c:cat>
            <c:numRef>
              <c:f>Piano_indicatori!$E$1:$K$1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Piano_indicatori!$E$86:$K$86</c:f>
              <c:numCache>
                <c:formatCode>0.00</c:formatCode>
                <c:ptCount val="7"/>
                <c:pt idx="0">
                  <c:v>74.75</c:v>
                </c:pt>
                <c:pt idx="1">
                  <c:v>84.65777848997287</c:v>
                </c:pt>
                <c:pt idx="2">
                  <c:v>90.425564812976106</c:v>
                </c:pt>
                <c:pt idx="3">
                  <c:v>79.48</c:v>
                </c:pt>
                <c:pt idx="4">
                  <c:v>78.06</c:v>
                </c:pt>
                <c:pt idx="5">
                  <c:v>75.197491150092901</c:v>
                </c:pt>
                <c:pt idx="6">
                  <c:v>83.797054602775788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73A-469B-84B2-5562AE3617E1}"/>
            </c:ext>
          </c:extLst>
        </c:ser>
        <c:ser>
          <c:idx val="3"/>
          <c:order val="3"/>
          <c:tx>
            <c:strRef>
              <c:f>Piano_indicatori!$B$87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marker>
            <c:symbol val="circle"/>
            <c:size val="5"/>
          </c:marker>
          <c:cat>
            <c:numRef>
              <c:f>Piano_indicatori!$E$1:$K$1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Piano_indicatori!$E$87:$K$87</c:f>
              <c:numCache>
                <c:formatCode>0.00</c:formatCode>
                <c:ptCount val="7"/>
                <c:pt idx="0">
                  <c:v>86.56</c:v>
                </c:pt>
                <c:pt idx="1">
                  <c:v>86.793676164791663</c:v>
                </c:pt>
                <c:pt idx="2">
                  <c:v>88.425823498360586</c:v>
                </c:pt>
                <c:pt idx="3">
                  <c:v>88.46</c:v>
                </c:pt>
                <c:pt idx="4">
                  <c:v>87.53</c:v>
                </c:pt>
                <c:pt idx="5">
                  <c:v>86.789337245111071</c:v>
                </c:pt>
                <c:pt idx="6">
                  <c:v>86.875592577277288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73A-469B-84B2-5562AE361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792384"/>
        <c:axId val="1833789664"/>
      </c:lineChart>
      <c:catAx>
        <c:axId val="183379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833789664"/>
        <c:crosses val="autoZero"/>
        <c:auto val="1"/>
        <c:lblAlgn val="ctr"/>
        <c:lblOffset val="100"/>
        <c:noMultiLvlLbl val="0"/>
      </c:catAx>
      <c:valAx>
        <c:axId val="1833789664"/>
        <c:scaling>
          <c:orientation val="minMax"/>
          <c:max val="95"/>
          <c:min val="6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833792384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7.9534903497887523E-3"/>
          <c:y val="0.86298514547383764"/>
          <c:w val="0.97653411880215957"/>
          <c:h val="0.10961746802926231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661E-2"/>
          <c:y val="0"/>
          <c:w val="0.95679921453118533"/>
          <c:h val="0.802487112933598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Piano_indicatori!$B$20</c:f>
              <c:strCache>
                <c:ptCount val="1"/>
                <c:pt idx="0">
                  <c:v>Spesa di personale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Piano_indicatori!$E$1:$K$1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Piano_indicatori!$E$20:$K$20</c:f>
              <c:numCache>
                <c:formatCode>0.00</c:formatCode>
                <c:ptCount val="7"/>
                <c:pt idx="0">
                  <c:v>231.24</c:v>
                </c:pt>
                <c:pt idx="1">
                  <c:v>253.28</c:v>
                </c:pt>
                <c:pt idx="2">
                  <c:v>246.34</c:v>
                </c:pt>
                <c:pt idx="3">
                  <c:v>233.87</c:v>
                </c:pt>
                <c:pt idx="4">
                  <c:v>251.03</c:v>
                </c:pt>
                <c:pt idx="5">
                  <c:v>267.77</c:v>
                </c:pt>
                <c:pt idx="6">
                  <c:v>269.29000000000002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31-4E19-98D9-D92F9A6181BB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Piano_indicatori!$E$1:$K$1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Piano_indicatori!$E$89:$K$89</c:f>
              <c:numCache>
                <c:formatCode>0.00</c:formatCode>
                <c:ptCount val="7"/>
                <c:pt idx="0">
                  <c:v>350.14826884227551</c:v>
                </c:pt>
                <c:pt idx="1">
                  <c:v>362.58510068602214</c:v>
                </c:pt>
                <c:pt idx="2">
                  <c:v>355.01394750014094</c:v>
                </c:pt>
                <c:pt idx="3">
                  <c:v>354.72657825926274</c:v>
                </c:pt>
                <c:pt idx="4">
                  <c:v>352.25227220007974</c:v>
                </c:pt>
                <c:pt idx="5">
                  <c:v>369.77947768871218</c:v>
                </c:pt>
                <c:pt idx="6">
                  <c:v>368.56431741147844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31-4E19-98D9-D92F9A618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794016"/>
        <c:axId val="1833794560"/>
      </c:barChart>
      <c:catAx>
        <c:axId val="183379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833794560"/>
        <c:crosses val="autoZero"/>
        <c:auto val="1"/>
        <c:lblAlgn val="ctr"/>
        <c:lblOffset val="100"/>
        <c:noMultiLvlLbl val="0"/>
      </c:catAx>
      <c:valAx>
        <c:axId val="1833794560"/>
        <c:scaling>
          <c:orientation val="minMax"/>
          <c:max val="42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833794016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944880</xdr:colOff>
      <xdr:row>24</xdr:row>
      <xdr:rowOff>66675</xdr:rowOff>
    </xdr:from>
    <xdr:to>
      <xdr:col>9</xdr:col>
      <xdr:colOff>22860</xdr:colOff>
      <xdr:row>47</xdr:row>
      <xdr:rowOff>28575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1508760</xdr:colOff>
      <xdr:row>49</xdr:row>
      <xdr:rowOff>0</xdr:rowOff>
    </xdr:from>
    <xdr:to>
      <xdr:col>9</xdr:col>
      <xdr:colOff>175260</xdr:colOff>
      <xdr:row>71</xdr:row>
      <xdr:rowOff>47625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83820</xdr:colOff>
      <xdr:row>31</xdr:row>
      <xdr:rowOff>163829</xdr:rowOff>
    </xdr:from>
    <xdr:to>
      <xdr:col>14</xdr:col>
      <xdr:colOff>598169</xdr:colOff>
      <xdr:row>49</xdr:row>
      <xdr:rowOff>28574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29</xdr:row>
      <xdr:rowOff>38100</xdr:rowOff>
    </xdr:from>
    <xdr:to>
      <xdr:col>6</xdr:col>
      <xdr:colOff>281941</xdr:colOff>
      <xdr:row>51</xdr:row>
      <xdr:rowOff>15240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52</xdr:row>
      <xdr:rowOff>85725</xdr:rowOff>
    </xdr:from>
    <xdr:to>
      <xdr:col>6</xdr:col>
      <xdr:colOff>220980</xdr:colOff>
      <xdr:row>74</xdr:row>
      <xdr:rowOff>85725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178</xdr:row>
      <xdr:rowOff>28576</xdr:rowOff>
    </xdr:from>
    <xdr:to>
      <xdr:col>2</xdr:col>
      <xdr:colOff>752475</xdr:colOff>
      <xdr:row>196</xdr:row>
      <xdr:rowOff>180976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552449</xdr:colOff>
      <xdr:row>198</xdr:row>
      <xdr:rowOff>123823</xdr:rowOff>
    </xdr:from>
    <xdr:to>
      <xdr:col>3</xdr:col>
      <xdr:colOff>85724</xdr:colOff>
      <xdr:row>216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218</xdr:row>
      <xdr:rowOff>0</xdr:rowOff>
    </xdr:from>
    <xdr:to>
      <xdr:col>3</xdr:col>
      <xdr:colOff>123825</xdr:colOff>
      <xdr:row>236</xdr:row>
      <xdr:rowOff>152400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94</xdr:row>
      <xdr:rowOff>161924</xdr:rowOff>
    </xdr:from>
    <xdr:to>
      <xdr:col>3</xdr:col>
      <xdr:colOff>123825</xdr:colOff>
      <xdr:row>112</xdr:row>
      <xdr:rowOff>171449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115</xdr:row>
      <xdr:rowOff>142875</xdr:rowOff>
    </xdr:from>
    <xdr:to>
      <xdr:col>3</xdr:col>
      <xdr:colOff>123825</xdr:colOff>
      <xdr:row>133</xdr:row>
      <xdr:rowOff>152400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136</xdr:row>
      <xdr:rowOff>0</xdr:rowOff>
    </xdr:from>
    <xdr:to>
      <xdr:col>3</xdr:col>
      <xdr:colOff>123825</xdr:colOff>
      <xdr:row>154</xdr:row>
      <xdr:rowOff>9525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157</xdr:row>
      <xdr:rowOff>0</xdr:rowOff>
    </xdr:from>
    <xdr:to>
      <xdr:col>3</xdr:col>
      <xdr:colOff>123825</xdr:colOff>
      <xdr:row>175</xdr:row>
      <xdr:rowOff>9525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57148</xdr:colOff>
      <xdr:row>12</xdr:row>
      <xdr:rowOff>19049</xdr:rowOff>
    </xdr:from>
    <xdr:to>
      <xdr:col>9</xdr:col>
      <xdr:colOff>419100</xdr:colOff>
      <xdr:row>29</xdr:row>
      <xdr:rowOff>47625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pane xSplit="1" ySplit="2" topLeftCell="T27" activePane="bottomRight" state="frozen"/>
      <selection pane="topRight" activeCell="B1" sqref="B1"/>
      <selection pane="bottomLeft" activeCell="A3" sqref="A3"/>
      <selection pane="bottomRight" activeCell="W3" sqref="W3:X55"/>
    </sheetView>
  </sheetViews>
  <sheetFormatPr defaultRowHeight="14.4" x14ac:dyDescent="0.3"/>
  <cols>
    <col min="1" max="1" width="60.6640625" bestFit="1" customWidth="1"/>
    <col min="2" max="3" width="15.33203125" bestFit="1" customWidth="1"/>
    <col min="4" max="4" width="7.109375" customWidth="1"/>
    <col min="5" max="6" width="15.33203125" bestFit="1" customWidth="1"/>
    <col min="7" max="7" width="7.109375" customWidth="1"/>
    <col min="8" max="9" width="15.33203125" bestFit="1" customWidth="1"/>
    <col min="10" max="10" width="7.109375" customWidth="1"/>
    <col min="11" max="12" width="15.33203125" style="104" bestFit="1" customWidth="1"/>
    <col min="13" max="13" width="7.109375" style="104" customWidth="1"/>
    <col min="14" max="15" width="15.33203125" style="104" bestFit="1" customWidth="1"/>
    <col min="16" max="16" width="7.109375" style="104" customWidth="1"/>
    <col min="17" max="18" width="15.33203125" style="104" bestFit="1" customWidth="1"/>
    <col min="19" max="19" width="7.109375" style="104" customWidth="1"/>
    <col min="20" max="21" width="15.33203125" style="104" bestFit="1" customWidth="1"/>
    <col min="22" max="22" width="7.109375" style="104" customWidth="1"/>
    <col min="23" max="24" width="15.33203125" bestFit="1" customWidth="1"/>
    <col min="25" max="25" width="7.109375" customWidth="1"/>
    <col min="26" max="27" width="8.88671875" style="104"/>
  </cols>
  <sheetData>
    <row r="1" spans="1:27" x14ac:dyDescent="0.3">
      <c r="B1" s="139">
        <v>2016</v>
      </c>
      <c r="C1" s="139"/>
      <c r="D1" s="140"/>
      <c r="E1" s="141">
        <v>2017</v>
      </c>
      <c r="F1" s="142"/>
      <c r="G1" s="143"/>
      <c r="H1" s="141">
        <v>2018</v>
      </c>
      <c r="I1" s="142"/>
      <c r="J1" s="143"/>
      <c r="K1" s="141">
        <v>2019</v>
      </c>
      <c r="L1" s="142"/>
      <c r="M1" s="143"/>
      <c r="N1" s="141">
        <v>2020</v>
      </c>
      <c r="O1" s="142"/>
      <c r="P1" s="143"/>
      <c r="Q1" s="141">
        <v>2021</v>
      </c>
      <c r="R1" s="142"/>
      <c r="S1" s="143"/>
      <c r="T1" s="141">
        <v>2022</v>
      </c>
      <c r="U1" s="142"/>
      <c r="V1" s="143"/>
      <c r="W1" s="141">
        <v>2023</v>
      </c>
      <c r="X1" s="142"/>
      <c r="Y1" s="143"/>
      <c r="Z1" s="138" t="s">
        <v>233</v>
      </c>
      <c r="AA1" s="138"/>
    </row>
    <row r="2" spans="1:27" x14ac:dyDescent="0.3">
      <c r="B2" s="15" t="s">
        <v>73</v>
      </c>
      <c r="C2" s="15" t="s">
        <v>74</v>
      </c>
      <c r="D2" s="16" t="s">
        <v>234</v>
      </c>
      <c r="E2" s="21" t="s">
        <v>73</v>
      </c>
      <c r="F2" s="15" t="s">
        <v>74</v>
      </c>
      <c r="G2" s="16" t="s">
        <v>234</v>
      </c>
      <c r="H2" s="21" t="s">
        <v>73</v>
      </c>
      <c r="I2" s="101" t="s">
        <v>74</v>
      </c>
      <c r="J2" s="102" t="s">
        <v>234</v>
      </c>
      <c r="K2" s="21" t="s">
        <v>73</v>
      </c>
      <c r="L2" s="124" t="s">
        <v>74</v>
      </c>
      <c r="M2" s="125" t="s">
        <v>234</v>
      </c>
      <c r="N2" s="21" t="s">
        <v>73</v>
      </c>
      <c r="O2" s="127" t="s">
        <v>74</v>
      </c>
      <c r="P2" s="128" t="s">
        <v>234</v>
      </c>
      <c r="Q2" s="21" t="s">
        <v>73</v>
      </c>
      <c r="R2" s="130" t="s">
        <v>74</v>
      </c>
      <c r="S2" s="131" t="s">
        <v>234</v>
      </c>
      <c r="T2" s="21" t="s">
        <v>73</v>
      </c>
      <c r="U2" s="135" t="s">
        <v>74</v>
      </c>
      <c r="V2" s="136" t="s">
        <v>234</v>
      </c>
      <c r="W2" s="21" t="s">
        <v>73</v>
      </c>
      <c r="X2" s="15" t="s">
        <v>74</v>
      </c>
      <c r="Y2" s="16" t="s">
        <v>234</v>
      </c>
      <c r="Z2" s="115" t="s">
        <v>73</v>
      </c>
      <c r="AA2" s="115" t="s">
        <v>74</v>
      </c>
    </row>
    <row r="3" spans="1:27" x14ac:dyDescent="0.3">
      <c r="A3" t="s">
        <v>20</v>
      </c>
      <c r="B3" s="26">
        <v>70964702.519999996</v>
      </c>
      <c r="C3" s="26">
        <v>48299687.619999997</v>
      </c>
      <c r="D3" s="18">
        <f>IF(B3&gt;0,C3/B3*100,"-")</f>
        <v>68.061565686670335</v>
      </c>
      <c r="E3" s="26">
        <v>73135238.560000002</v>
      </c>
      <c r="F3" s="26">
        <v>50587277.93</v>
      </c>
      <c r="G3" s="18">
        <f>IF(E3&gt;0,F3/E3*100,"-")</f>
        <v>69.169498761528331</v>
      </c>
      <c r="H3" s="26">
        <v>72408766.25</v>
      </c>
      <c r="I3" s="26">
        <v>51289939.979999997</v>
      </c>
      <c r="J3" s="18">
        <f>IF(H3&gt;0,I3/H3*100,"-")</f>
        <v>70.833881912744218</v>
      </c>
      <c r="K3" s="113">
        <v>73240520.370000005</v>
      </c>
      <c r="L3" s="113">
        <v>51723712.189999998</v>
      </c>
      <c r="M3" s="18">
        <f>IF(K3&gt;0,L3/K3*100,"-")</f>
        <v>70.621715859881448</v>
      </c>
      <c r="N3" s="113">
        <v>70203618.780000001</v>
      </c>
      <c r="O3" s="113">
        <v>49746256.460000001</v>
      </c>
      <c r="P3" s="18">
        <f>IF(N3&gt;0,O3/N3*100,"-")</f>
        <v>70.859960390207107</v>
      </c>
      <c r="Q3" s="113">
        <v>79049331.549999997</v>
      </c>
      <c r="R3" s="113">
        <v>52720003.210000001</v>
      </c>
      <c r="S3" s="18">
        <f>IF(Q3&gt;0,R3/Q3*100,"-")</f>
        <v>66.692535124922259</v>
      </c>
      <c r="T3" s="113">
        <v>77661738.109999999</v>
      </c>
      <c r="U3" s="113">
        <v>55162868.049999997</v>
      </c>
      <c r="V3" s="18">
        <f>IF(T3&gt;0,U3/T3*100,"-")</f>
        <v>71.029659382419922</v>
      </c>
      <c r="W3" s="113">
        <v>80873176.069999993</v>
      </c>
      <c r="X3" s="113">
        <v>57464473.670000002</v>
      </c>
      <c r="Y3" s="18">
        <f>IF(W3&gt;0,X3/W3*100,"-")</f>
        <v>71.055047498396092</v>
      </c>
      <c r="Z3" s="107">
        <f>IF(T3&gt;0,W3/T3*100-100,"-")</f>
        <v>4.1351610692144334</v>
      </c>
      <c r="AA3" s="107">
        <f>IF(U3&gt;0,X3/U3*100-100,"-")</f>
        <v>4.1723820775848992</v>
      </c>
    </row>
    <row r="4" spans="1:27" x14ac:dyDescent="0.3">
      <c r="A4" t="s">
        <v>21</v>
      </c>
      <c r="B4" s="26">
        <v>52715933.68</v>
      </c>
      <c r="C4" s="26">
        <v>44785170.200000003</v>
      </c>
      <c r="D4" s="18">
        <f t="shared" ref="D4:D21" si="0">IF(B4&gt;0,C4/B4*100,"-")</f>
        <v>84.955661549804134</v>
      </c>
      <c r="E4" s="26">
        <v>52658318.780000001</v>
      </c>
      <c r="F4" s="26">
        <v>45452296.100000001</v>
      </c>
      <c r="G4" s="18">
        <f t="shared" ref="G4:G21" si="1">IF(E4&gt;0,F4/E4*100,"-")</f>
        <v>86.315509406774112</v>
      </c>
      <c r="H4" s="26">
        <v>63405883.409999996</v>
      </c>
      <c r="I4" s="26">
        <v>60074235.829999998</v>
      </c>
      <c r="J4" s="18">
        <f t="shared" ref="J4:J13" si="2">IF(H4&gt;0,I4/H4*100,"-")</f>
        <v>94.74552296912789</v>
      </c>
      <c r="K4" s="113">
        <v>58722840.920000002</v>
      </c>
      <c r="L4" s="113">
        <v>55851833.420000002</v>
      </c>
      <c r="M4" s="18">
        <f t="shared" ref="M4:M13" si="3">IF(K4&gt;0,L4/K4*100,"-")</f>
        <v>95.110918588030728</v>
      </c>
      <c r="N4" s="113">
        <v>83407988.120000005</v>
      </c>
      <c r="O4" s="113">
        <v>75865784.819999993</v>
      </c>
      <c r="P4" s="18">
        <f t="shared" ref="P4:P13" si="4">IF(N4&gt;0,O4/N4*100,"-")</f>
        <v>90.957456869539925</v>
      </c>
      <c r="Q4" s="113">
        <v>70226802.609999999</v>
      </c>
      <c r="R4" s="113">
        <v>65584875.5</v>
      </c>
      <c r="S4" s="18">
        <f t="shared" ref="S4:S13" si="5">IF(Q4&gt;0,R4/Q4*100,"-")</f>
        <v>93.390091905823141</v>
      </c>
      <c r="T4" s="113">
        <v>73132269.909999996</v>
      </c>
      <c r="U4" s="113">
        <v>64438990.530000001</v>
      </c>
      <c r="V4" s="18">
        <f t="shared" ref="V4:V13" si="6">IF(T4&gt;0,U4/T4*100,"-")</f>
        <v>88.112936477018494</v>
      </c>
      <c r="W4" s="113">
        <v>76288576.239999995</v>
      </c>
      <c r="X4" s="113">
        <v>60337021.329999998</v>
      </c>
      <c r="Y4" s="18">
        <f t="shared" ref="Y4:Y21" si="7">IF(W4&gt;0,X4/W4*100,"-")</f>
        <v>79.090506473974273</v>
      </c>
      <c r="Z4" s="107">
        <f t="shared" ref="Z4:AA55" si="8">IF(T4&gt;0,W4/T4*100-100,"-")</f>
        <v>4.3158872736813692</v>
      </c>
      <c r="AA4" s="107">
        <f t="shared" si="8"/>
        <v>-6.3656633449127469</v>
      </c>
    </row>
    <row r="5" spans="1:27" x14ac:dyDescent="0.3">
      <c r="A5" t="s">
        <v>22</v>
      </c>
      <c r="B5" s="26">
        <v>15077981.24</v>
      </c>
      <c r="C5" s="26">
        <v>9946726.3900000006</v>
      </c>
      <c r="D5" s="18">
        <f t="shared" si="0"/>
        <v>65.968555283863722</v>
      </c>
      <c r="E5" s="26">
        <v>16293385.529999999</v>
      </c>
      <c r="F5" s="26">
        <v>9709488.1999999993</v>
      </c>
      <c r="G5" s="18">
        <f t="shared" si="1"/>
        <v>59.591594282983863</v>
      </c>
      <c r="H5" s="26">
        <v>19190401.02</v>
      </c>
      <c r="I5" s="26">
        <v>10731826.210000001</v>
      </c>
      <c r="J5" s="18">
        <f t="shared" si="2"/>
        <v>55.922886649504747</v>
      </c>
      <c r="K5" s="113">
        <v>20218464.98</v>
      </c>
      <c r="L5" s="113">
        <v>10089133.68</v>
      </c>
      <c r="M5" s="18">
        <f t="shared" si="3"/>
        <v>49.900591810407555</v>
      </c>
      <c r="N5" s="113">
        <v>15085160.15</v>
      </c>
      <c r="O5" s="113">
        <v>6711144.8600000003</v>
      </c>
      <c r="P5" s="18">
        <f t="shared" si="4"/>
        <v>44.488389869695879</v>
      </c>
      <c r="Q5" s="113">
        <v>21479301.550000001</v>
      </c>
      <c r="R5" s="113">
        <v>12931999.029999999</v>
      </c>
      <c r="S5" s="18">
        <f t="shared" si="5"/>
        <v>60.20679489925034</v>
      </c>
      <c r="T5" s="113">
        <v>22998276.280000001</v>
      </c>
      <c r="U5" s="113">
        <v>14568544.99</v>
      </c>
      <c r="V5" s="18">
        <f t="shared" si="6"/>
        <v>63.346247399720333</v>
      </c>
      <c r="W5" s="113">
        <v>31325793.870000001</v>
      </c>
      <c r="X5" s="113">
        <v>16708429.310000001</v>
      </c>
      <c r="Y5" s="18">
        <f t="shared" si="7"/>
        <v>53.337608551403015</v>
      </c>
      <c r="Z5" s="107">
        <f t="shared" si="8"/>
        <v>36.209311900656928</v>
      </c>
      <c r="AA5" s="107">
        <f t="shared" si="8"/>
        <v>14.688387354185608</v>
      </c>
    </row>
    <row r="6" spans="1:27" x14ac:dyDescent="0.3">
      <c r="A6" t="s">
        <v>23</v>
      </c>
      <c r="B6" s="26">
        <v>40302.25</v>
      </c>
      <c r="C6" s="26">
        <v>30232.31</v>
      </c>
      <c r="D6" s="18">
        <f t="shared" si="0"/>
        <v>75.013950834010515</v>
      </c>
      <c r="E6" s="26">
        <v>41496.42</v>
      </c>
      <c r="F6" s="26">
        <v>35027.58</v>
      </c>
      <c r="G6" s="18">
        <f t="shared" si="1"/>
        <v>84.411088956589523</v>
      </c>
      <c r="H6" s="26">
        <v>18651.45</v>
      </c>
      <c r="I6" s="26">
        <v>16728.59</v>
      </c>
      <c r="J6" s="18">
        <f t="shared" si="2"/>
        <v>89.690560251347748</v>
      </c>
      <c r="K6" s="113">
        <v>33581.129999999997</v>
      </c>
      <c r="L6" s="113">
        <v>26326.22</v>
      </c>
      <c r="M6" s="18">
        <f t="shared" si="3"/>
        <v>78.395872920297805</v>
      </c>
      <c r="N6" s="113">
        <v>28141.87</v>
      </c>
      <c r="O6" s="113">
        <v>25762.48</v>
      </c>
      <c r="P6" s="18">
        <f t="shared" si="4"/>
        <v>91.545018152667183</v>
      </c>
      <c r="Q6" s="113">
        <v>21105.58</v>
      </c>
      <c r="R6" s="113">
        <v>20660.580000000002</v>
      </c>
      <c r="S6" s="18">
        <f t="shared" si="5"/>
        <v>97.891552850004587</v>
      </c>
      <c r="T6" s="113">
        <v>11014.66</v>
      </c>
      <c r="U6" s="113">
        <v>11014.66</v>
      </c>
      <c r="V6" s="18">
        <f t="shared" si="6"/>
        <v>100</v>
      </c>
      <c r="W6" s="113">
        <v>14118.19</v>
      </c>
      <c r="X6" s="113">
        <v>14118.19</v>
      </c>
      <c r="Y6" s="18">
        <f t="shared" si="7"/>
        <v>100</v>
      </c>
      <c r="Z6" s="107">
        <f t="shared" si="8"/>
        <v>28.176357690568778</v>
      </c>
      <c r="AA6" s="107">
        <f t="shared" si="8"/>
        <v>28.176357690568778</v>
      </c>
    </row>
    <row r="7" spans="1:27" x14ac:dyDescent="0.3">
      <c r="A7" t="s">
        <v>24</v>
      </c>
      <c r="B7" s="26">
        <v>7582077.7400000002</v>
      </c>
      <c r="C7" s="26">
        <v>6213895.5</v>
      </c>
      <c r="D7" s="18">
        <f t="shared" si="0"/>
        <v>81.955048643434253</v>
      </c>
      <c r="E7" s="26">
        <v>6178807.6900000004</v>
      </c>
      <c r="F7" s="26">
        <v>4903961.0599999996</v>
      </c>
      <c r="G7" s="18">
        <f t="shared" si="1"/>
        <v>79.367433104233726</v>
      </c>
      <c r="H7" s="26">
        <v>7444379.9100000001</v>
      </c>
      <c r="I7" s="26">
        <v>6739040.5</v>
      </c>
      <c r="J7" s="18">
        <f t="shared" si="2"/>
        <v>90.525209372341138</v>
      </c>
      <c r="K7" s="113">
        <v>5242586.59</v>
      </c>
      <c r="L7" s="113">
        <v>2649462.25</v>
      </c>
      <c r="M7" s="18">
        <f t="shared" si="3"/>
        <v>50.53731024784085</v>
      </c>
      <c r="N7" s="113">
        <v>8884807.1400000006</v>
      </c>
      <c r="O7" s="113">
        <v>4848293.62</v>
      </c>
      <c r="P7" s="18">
        <f t="shared" si="4"/>
        <v>54.568360838950071</v>
      </c>
      <c r="Q7" s="113">
        <v>6450179.0499999998</v>
      </c>
      <c r="R7" s="113">
        <v>3469316.5</v>
      </c>
      <c r="S7" s="18">
        <f t="shared" si="5"/>
        <v>53.786359620513167</v>
      </c>
      <c r="T7" s="113">
        <v>14540927.199999999</v>
      </c>
      <c r="U7" s="113">
        <v>10488805.67</v>
      </c>
      <c r="V7" s="18">
        <f t="shared" si="6"/>
        <v>72.132990735281311</v>
      </c>
      <c r="W7" s="113">
        <v>13442504.25</v>
      </c>
      <c r="X7" s="113">
        <v>8324004.3899999997</v>
      </c>
      <c r="Y7" s="18">
        <f t="shared" si="7"/>
        <v>61.923018473287819</v>
      </c>
      <c r="Z7" s="107">
        <f t="shared" si="8"/>
        <v>-7.5540090043226371</v>
      </c>
      <c r="AA7" s="107">
        <f t="shared" si="8"/>
        <v>-20.639159005412296</v>
      </c>
    </row>
    <row r="8" spans="1:27" x14ac:dyDescent="0.3">
      <c r="A8" t="s">
        <v>25</v>
      </c>
      <c r="B8" s="26">
        <v>0</v>
      </c>
      <c r="C8" s="26">
        <v>0</v>
      </c>
      <c r="D8" s="18" t="str">
        <f t="shared" si="0"/>
        <v>-</v>
      </c>
      <c r="E8" s="26">
        <v>0</v>
      </c>
      <c r="F8" s="26">
        <v>0</v>
      </c>
      <c r="G8" s="18" t="str">
        <f t="shared" si="1"/>
        <v>-</v>
      </c>
      <c r="H8" s="26">
        <v>0</v>
      </c>
      <c r="I8" s="26">
        <v>0</v>
      </c>
      <c r="J8" s="18" t="str">
        <f t="shared" si="2"/>
        <v>-</v>
      </c>
      <c r="K8" s="113">
        <v>0</v>
      </c>
      <c r="L8" s="113">
        <v>0</v>
      </c>
      <c r="M8" s="18" t="str">
        <f t="shared" si="3"/>
        <v>-</v>
      </c>
      <c r="N8" s="113">
        <v>0</v>
      </c>
      <c r="O8" s="113">
        <v>0</v>
      </c>
      <c r="P8" s="18" t="str">
        <f t="shared" si="4"/>
        <v>-</v>
      </c>
      <c r="Q8" s="113">
        <v>0</v>
      </c>
      <c r="R8" s="113">
        <v>0</v>
      </c>
      <c r="S8" s="18" t="str">
        <f t="shared" si="5"/>
        <v>-</v>
      </c>
      <c r="T8" s="113">
        <v>0</v>
      </c>
      <c r="U8" s="113">
        <v>0</v>
      </c>
      <c r="V8" s="18" t="str">
        <f t="shared" si="6"/>
        <v>-</v>
      </c>
      <c r="W8" s="113">
        <v>1375</v>
      </c>
      <c r="X8" s="113">
        <v>1375</v>
      </c>
      <c r="Y8" s="18">
        <f t="shared" si="7"/>
        <v>100</v>
      </c>
      <c r="Z8" s="107" t="str">
        <f t="shared" si="8"/>
        <v>-</v>
      </c>
      <c r="AA8" s="107" t="str">
        <f t="shared" si="8"/>
        <v>-</v>
      </c>
    </row>
    <row r="9" spans="1:27" x14ac:dyDescent="0.3">
      <c r="A9" t="s">
        <v>26</v>
      </c>
      <c r="B9" s="26">
        <v>317675.21000000002</v>
      </c>
      <c r="C9" s="26">
        <v>146938.26999999999</v>
      </c>
      <c r="D9" s="18">
        <f t="shared" si="0"/>
        <v>46.254245019622395</v>
      </c>
      <c r="E9" s="26">
        <v>1205515.54</v>
      </c>
      <c r="F9" s="26">
        <v>1179333.98</v>
      </c>
      <c r="G9" s="18">
        <f t="shared" si="1"/>
        <v>97.828185607628086</v>
      </c>
      <c r="H9" s="26">
        <v>397470.63</v>
      </c>
      <c r="I9" s="26">
        <v>367460.52</v>
      </c>
      <c r="J9" s="18">
        <f t="shared" si="2"/>
        <v>92.449728927141109</v>
      </c>
      <c r="K9" s="113">
        <v>443924.58</v>
      </c>
      <c r="L9" s="113">
        <v>372085.55</v>
      </c>
      <c r="M9" s="18">
        <f t="shared" si="3"/>
        <v>83.817289414341502</v>
      </c>
      <c r="N9" s="113">
        <v>741882.71</v>
      </c>
      <c r="O9" s="113">
        <v>726111.74</v>
      </c>
      <c r="P9" s="18">
        <f t="shared" si="4"/>
        <v>97.874196313322898</v>
      </c>
      <c r="Q9" s="113">
        <v>809407.64</v>
      </c>
      <c r="R9" s="113">
        <v>791686.43</v>
      </c>
      <c r="S9" s="18">
        <f t="shared" si="5"/>
        <v>97.810595165620143</v>
      </c>
      <c r="T9" s="113">
        <v>853314.54</v>
      </c>
      <c r="U9" s="113">
        <v>780333.95</v>
      </c>
      <c r="V9" s="18">
        <f t="shared" si="6"/>
        <v>91.447398751695943</v>
      </c>
      <c r="W9" s="113">
        <v>1066071.8</v>
      </c>
      <c r="X9" s="113">
        <v>1023706.09</v>
      </c>
      <c r="Y9" s="18">
        <f t="shared" si="7"/>
        <v>96.025998436503045</v>
      </c>
      <c r="Z9" s="107">
        <f t="shared" si="8"/>
        <v>24.933040517509525</v>
      </c>
      <c r="AA9" s="107">
        <f t="shared" si="8"/>
        <v>31.188203460838793</v>
      </c>
    </row>
    <row r="10" spans="1:27" x14ac:dyDescent="0.3">
      <c r="A10" t="s">
        <v>27</v>
      </c>
      <c r="B10" s="26">
        <v>1737085.75</v>
      </c>
      <c r="C10" s="26">
        <v>1629998.33</v>
      </c>
      <c r="D10" s="18">
        <f t="shared" si="0"/>
        <v>93.835225463106823</v>
      </c>
      <c r="E10" s="26">
        <v>1230317.04</v>
      </c>
      <c r="F10" s="26">
        <v>1114509.8799999999</v>
      </c>
      <c r="G10" s="18">
        <f t="shared" si="1"/>
        <v>90.587209943869425</v>
      </c>
      <c r="H10" s="26">
        <v>1329719.5</v>
      </c>
      <c r="I10" s="26">
        <v>1270217.74</v>
      </c>
      <c r="J10" s="18">
        <f t="shared" si="2"/>
        <v>95.525239721610461</v>
      </c>
      <c r="K10" s="113">
        <v>1579122.13</v>
      </c>
      <c r="L10" s="113">
        <v>1212947.33</v>
      </c>
      <c r="M10" s="18">
        <f t="shared" si="3"/>
        <v>76.811495891074628</v>
      </c>
      <c r="N10" s="113">
        <v>1075418</v>
      </c>
      <c r="O10" s="113">
        <v>956874.91</v>
      </c>
      <c r="P10" s="18">
        <f t="shared" si="4"/>
        <v>88.977021957973562</v>
      </c>
      <c r="Q10" s="113">
        <v>1987688.16</v>
      </c>
      <c r="R10" s="113">
        <v>1917750.63</v>
      </c>
      <c r="S10" s="18">
        <f t="shared" si="5"/>
        <v>96.481463671846797</v>
      </c>
      <c r="T10" s="113">
        <v>1368434.36</v>
      </c>
      <c r="U10" s="113">
        <v>1367502.94</v>
      </c>
      <c r="V10" s="18">
        <f t="shared" si="6"/>
        <v>99.931935354210182</v>
      </c>
      <c r="W10" s="113">
        <v>2518671.79</v>
      </c>
      <c r="X10" s="113">
        <v>2465336.2599999998</v>
      </c>
      <c r="Y10" s="18">
        <f t="shared" si="7"/>
        <v>97.882394593382088</v>
      </c>
      <c r="Z10" s="107">
        <f t="shared" si="8"/>
        <v>84.054994789812213</v>
      </c>
      <c r="AA10" s="107">
        <f t="shared" si="8"/>
        <v>80.280143309966121</v>
      </c>
    </row>
    <row r="11" spans="1:27" x14ac:dyDescent="0.3">
      <c r="A11" t="s">
        <v>28</v>
      </c>
      <c r="B11" s="26">
        <v>0</v>
      </c>
      <c r="C11" s="26">
        <v>0</v>
      </c>
      <c r="D11" s="18" t="str">
        <f t="shared" si="0"/>
        <v>-</v>
      </c>
      <c r="E11" s="26">
        <v>0</v>
      </c>
      <c r="F11" s="26">
        <v>0</v>
      </c>
      <c r="G11" s="18" t="str">
        <f t="shared" si="1"/>
        <v>-</v>
      </c>
      <c r="H11" s="26">
        <v>0</v>
      </c>
      <c r="I11" s="26">
        <v>0</v>
      </c>
      <c r="J11" s="18" t="str">
        <f t="shared" si="2"/>
        <v>-</v>
      </c>
      <c r="K11" s="113">
        <v>0</v>
      </c>
      <c r="L11" s="113">
        <v>0</v>
      </c>
      <c r="M11" s="18" t="str">
        <f t="shared" si="3"/>
        <v>-</v>
      </c>
      <c r="N11" s="113">
        <v>0</v>
      </c>
      <c r="O11" s="113">
        <v>0</v>
      </c>
      <c r="P11" s="18" t="str">
        <f t="shared" si="4"/>
        <v>-</v>
      </c>
      <c r="Q11" s="113">
        <v>0</v>
      </c>
      <c r="R11" s="113">
        <v>0</v>
      </c>
      <c r="S11" s="18" t="str">
        <f t="shared" si="5"/>
        <v>-</v>
      </c>
      <c r="T11" s="113">
        <v>0</v>
      </c>
      <c r="U11" s="113">
        <v>0</v>
      </c>
      <c r="V11" s="18" t="str">
        <f t="shared" si="6"/>
        <v>-</v>
      </c>
      <c r="W11" s="113">
        <v>0</v>
      </c>
      <c r="X11" s="113">
        <v>0</v>
      </c>
      <c r="Y11" s="18" t="str">
        <f t="shared" si="7"/>
        <v>-</v>
      </c>
      <c r="Z11" s="107" t="str">
        <f t="shared" si="8"/>
        <v>-</v>
      </c>
      <c r="AA11" s="107" t="str">
        <f t="shared" si="8"/>
        <v>-</v>
      </c>
    </row>
    <row r="12" spans="1:27" x14ac:dyDescent="0.3">
      <c r="A12" t="s">
        <v>29</v>
      </c>
      <c r="B12" s="26">
        <v>0</v>
      </c>
      <c r="C12" s="26">
        <v>0</v>
      </c>
      <c r="D12" s="18" t="str">
        <f t="shared" si="0"/>
        <v>-</v>
      </c>
      <c r="E12" s="26">
        <v>0</v>
      </c>
      <c r="F12" s="26">
        <v>0</v>
      </c>
      <c r="G12" s="18" t="str">
        <f t="shared" si="1"/>
        <v>-</v>
      </c>
      <c r="H12" s="26">
        <v>0</v>
      </c>
      <c r="I12" s="26">
        <v>0</v>
      </c>
      <c r="J12" s="18" t="str">
        <f t="shared" si="2"/>
        <v>-</v>
      </c>
      <c r="K12" s="113">
        <v>0</v>
      </c>
      <c r="L12" s="113">
        <v>0</v>
      </c>
      <c r="M12" s="18" t="str">
        <f t="shared" si="3"/>
        <v>-</v>
      </c>
      <c r="N12" s="113">
        <v>0</v>
      </c>
      <c r="O12" s="113">
        <v>0</v>
      </c>
      <c r="P12" s="18" t="str">
        <f t="shared" si="4"/>
        <v>-</v>
      </c>
      <c r="Q12" s="113">
        <v>0</v>
      </c>
      <c r="R12" s="113">
        <v>0</v>
      </c>
      <c r="S12" s="18" t="str">
        <f t="shared" si="5"/>
        <v>-</v>
      </c>
      <c r="T12" s="113">
        <v>0</v>
      </c>
      <c r="U12" s="113">
        <v>0</v>
      </c>
      <c r="V12" s="18" t="str">
        <f t="shared" si="6"/>
        <v>-</v>
      </c>
      <c r="W12" s="113">
        <v>0</v>
      </c>
      <c r="X12" s="113">
        <v>0</v>
      </c>
      <c r="Y12" s="18" t="str">
        <f t="shared" si="7"/>
        <v>-</v>
      </c>
      <c r="Z12" s="107" t="str">
        <f t="shared" si="8"/>
        <v>-</v>
      </c>
      <c r="AA12" s="107" t="str">
        <f t="shared" si="8"/>
        <v>-</v>
      </c>
    </row>
    <row r="13" spans="1:27" x14ac:dyDescent="0.3">
      <c r="A13" t="s">
        <v>30</v>
      </c>
      <c r="B13" s="26">
        <v>0</v>
      </c>
      <c r="C13" s="26">
        <v>0</v>
      </c>
      <c r="D13" s="18" t="str">
        <f t="shared" si="0"/>
        <v>-</v>
      </c>
      <c r="E13" s="26">
        <v>0</v>
      </c>
      <c r="F13" s="26">
        <v>0</v>
      </c>
      <c r="G13" s="18" t="str">
        <f t="shared" si="1"/>
        <v>-</v>
      </c>
      <c r="H13" s="26">
        <v>0</v>
      </c>
      <c r="I13" s="26">
        <v>0</v>
      </c>
      <c r="J13" s="18" t="str">
        <f t="shared" si="2"/>
        <v>-</v>
      </c>
      <c r="K13" s="113">
        <v>0</v>
      </c>
      <c r="L13" s="113">
        <v>0</v>
      </c>
      <c r="M13" s="18" t="str">
        <f t="shared" si="3"/>
        <v>-</v>
      </c>
      <c r="N13" s="113">
        <v>0</v>
      </c>
      <c r="O13" s="113">
        <v>0</v>
      </c>
      <c r="P13" s="18" t="str">
        <f t="shared" si="4"/>
        <v>-</v>
      </c>
      <c r="Q13" s="113">
        <v>0</v>
      </c>
      <c r="R13" s="113">
        <v>0</v>
      </c>
      <c r="S13" s="18" t="str">
        <f t="shared" si="5"/>
        <v>-</v>
      </c>
      <c r="T13" s="113">
        <v>0</v>
      </c>
      <c r="U13" s="113">
        <v>0</v>
      </c>
      <c r="V13" s="18" t="str">
        <f t="shared" si="6"/>
        <v>-</v>
      </c>
      <c r="W13" s="113">
        <v>0</v>
      </c>
      <c r="X13" s="113">
        <v>0</v>
      </c>
      <c r="Y13" s="18" t="str">
        <f t="shared" si="7"/>
        <v>-</v>
      </c>
      <c r="Z13" s="107" t="str">
        <f t="shared" si="8"/>
        <v>-</v>
      </c>
      <c r="AA13" s="107" t="str">
        <f t="shared" si="8"/>
        <v>-</v>
      </c>
    </row>
    <row r="14" spans="1:27" x14ac:dyDescent="0.3">
      <c r="A14" t="s">
        <v>31</v>
      </c>
      <c r="B14" s="26">
        <f>SUM(B3:B5)</f>
        <v>138758617.44</v>
      </c>
      <c r="C14" s="26">
        <f>SUM(C3:C5)</f>
        <v>103031584.20999999</v>
      </c>
      <c r="D14" s="18">
        <f>IF(B14&gt;0,C14/B14*100,"-")</f>
        <v>74.252385985721887</v>
      </c>
      <c r="E14" s="26">
        <f>SUM(E3:E5)</f>
        <v>142086942.87</v>
      </c>
      <c r="F14" s="26">
        <f>SUM(F3:F5)</f>
        <v>105749062.23</v>
      </c>
      <c r="G14" s="18">
        <f>IF(E14&gt;0,F14/E14*100,"-")</f>
        <v>74.425601743541819</v>
      </c>
      <c r="H14" s="26">
        <f>SUM(H3:H5)</f>
        <v>155005050.68000001</v>
      </c>
      <c r="I14" s="26">
        <f>SUM(I3:I5)</f>
        <v>122096002.02000001</v>
      </c>
      <c r="J14" s="18">
        <f t="shared" ref="J14:J21" si="9">IF(H14&gt;0,I14/H14*100,"-")</f>
        <v>78.769047514497416</v>
      </c>
      <c r="K14" s="113">
        <v>152181826.27000001</v>
      </c>
      <c r="L14" s="113">
        <v>117664679.28999999</v>
      </c>
      <c r="M14" s="18">
        <f>IF(K14&gt;0,L14/K14*100,"-")</f>
        <v>77.318482879315738</v>
      </c>
      <c r="N14" s="113">
        <f>SUM(N3:N5)</f>
        <v>168696767.05000001</v>
      </c>
      <c r="O14" s="113">
        <f>SUM(O3:O5)</f>
        <v>132323186.14</v>
      </c>
      <c r="P14" s="18">
        <f>IF(N14&gt;0,O14/N14*100,"-")</f>
        <v>78.438483708926526</v>
      </c>
      <c r="Q14" s="113">
        <f>SUM(Q3:Q5)</f>
        <v>170755435.71000001</v>
      </c>
      <c r="R14" s="113">
        <f>SUM(R3:R5)</f>
        <v>131236877.74000001</v>
      </c>
      <c r="S14" s="18">
        <f>IF(Q14&gt;0,R14/Q14*100,"-")</f>
        <v>76.856632524943009</v>
      </c>
      <c r="T14" s="113">
        <f>SUM(T3:T5)</f>
        <v>173792284.29999998</v>
      </c>
      <c r="U14" s="113">
        <f>SUM(U3:U5)</f>
        <v>134170403.56999999</v>
      </c>
      <c r="V14" s="18">
        <f>IF(T14&gt;0,U14/T14*100,"-")</f>
        <v>77.201588154739511</v>
      </c>
      <c r="W14" s="113">
        <v>188487546.18000001</v>
      </c>
      <c r="X14" s="113">
        <v>134509924.31</v>
      </c>
      <c r="Y14" s="18">
        <f>IF(W14&gt;0,X14/W14*100,"-")</f>
        <v>71.36276482773404</v>
      </c>
      <c r="Z14" s="107">
        <f t="shared" si="8"/>
        <v>8.4556468885770926</v>
      </c>
      <c r="AA14" s="107">
        <f t="shared" si="8"/>
        <v>0.2530518884687325</v>
      </c>
    </row>
    <row r="15" spans="1:27" x14ac:dyDescent="0.3">
      <c r="A15" t="s">
        <v>32</v>
      </c>
      <c r="B15" s="25">
        <f>SUM(B6:B10)</f>
        <v>9677140.9499999993</v>
      </c>
      <c r="C15" s="25">
        <f>SUM(C6:C10)</f>
        <v>8021064.4099999992</v>
      </c>
      <c r="D15" s="18">
        <f>IF(B15&gt;0,C15/B15*100,"-")</f>
        <v>82.886716763177873</v>
      </c>
      <c r="E15" s="25">
        <f>SUM(E6:E10)</f>
        <v>8656136.6900000013</v>
      </c>
      <c r="F15" s="25">
        <f>SUM(F6:F10)</f>
        <v>7232832.4999999991</v>
      </c>
      <c r="G15" s="18">
        <f>IF(E15&gt;0,F15/E15*100,"-")</f>
        <v>83.557281487429904</v>
      </c>
      <c r="H15" s="25">
        <f>SUM(H6:H10)</f>
        <v>9190221.4900000002</v>
      </c>
      <c r="I15" s="25">
        <f>SUM(I6:I10)</f>
        <v>8393447.3499999996</v>
      </c>
      <c r="J15" s="18">
        <f t="shared" si="9"/>
        <v>91.330196547852722</v>
      </c>
      <c r="K15" s="112">
        <v>7299214.4299999997</v>
      </c>
      <c r="L15" s="112">
        <v>4260821.3499999996</v>
      </c>
      <c r="M15" s="18">
        <f>IF(K15&gt;0,L15/K15*100,"-")</f>
        <v>58.373697482949538</v>
      </c>
      <c r="N15" s="112">
        <f>SUM(N6:N10)</f>
        <v>10730249.719999999</v>
      </c>
      <c r="O15" s="112">
        <f>SUM(O6:O10)</f>
        <v>6557042.7500000009</v>
      </c>
      <c r="P15" s="18">
        <f>IF(N15&gt;0,O15/N15*100,"-")</f>
        <v>61.108016319307076</v>
      </c>
      <c r="Q15" s="112">
        <f>SUM(Q6:Q10)</f>
        <v>9268380.4299999997</v>
      </c>
      <c r="R15" s="112">
        <f>SUM(R6:R10)</f>
        <v>6199414.1399999997</v>
      </c>
      <c r="S15" s="18">
        <f>IF(Q15&gt;0,R15/Q15*100,"-")</f>
        <v>66.88778246449256</v>
      </c>
      <c r="T15" s="112">
        <f>SUM(T6:T10)</f>
        <v>16773690.759999998</v>
      </c>
      <c r="U15" s="112">
        <f>SUM(U6:U10)</f>
        <v>12647657.219999999</v>
      </c>
      <c r="V15" s="18">
        <f>IF(T15&gt;0,U15/T15*100,"-")</f>
        <v>75.401755051790403</v>
      </c>
      <c r="W15" s="112">
        <v>17042741.030000001</v>
      </c>
      <c r="X15" s="112">
        <v>11828539.93</v>
      </c>
      <c r="Y15" s="18">
        <f>IF(W15&gt;0,X15/W15*100,"-")</f>
        <v>69.405149730189848</v>
      </c>
      <c r="Z15" s="107">
        <f t="shared" si="8"/>
        <v>1.6040016109132296</v>
      </c>
      <c r="AA15" s="107">
        <f t="shared" si="8"/>
        <v>-6.4764349298201438</v>
      </c>
    </row>
    <row r="16" spans="1:27" x14ac:dyDescent="0.3">
      <c r="A16" t="s">
        <v>33</v>
      </c>
      <c r="B16" s="26">
        <f>SUM(B11:B13)</f>
        <v>0</v>
      </c>
      <c r="C16" s="26">
        <f>SUM(C11:C13)</f>
        <v>0</v>
      </c>
      <c r="D16" s="18" t="str">
        <f t="shared" si="0"/>
        <v>-</v>
      </c>
      <c r="E16" s="26">
        <f>SUM(E11:E13)</f>
        <v>0</v>
      </c>
      <c r="F16" s="26">
        <f>SUM(F11:F13)</f>
        <v>0</v>
      </c>
      <c r="G16" s="18" t="str">
        <f t="shared" si="1"/>
        <v>-</v>
      </c>
      <c r="H16" s="26">
        <f>SUM(H11:H13)</f>
        <v>0</v>
      </c>
      <c r="I16" s="26">
        <f>SUM(I11:I13)</f>
        <v>0</v>
      </c>
      <c r="J16" s="18" t="str">
        <f t="shared" si="9"/>
        <v>-</v>
      </c>
      <c r="K16" s="113">
        <v>0</v>
      </c>
      <c r="L16" s="113">
        <v>0</v>
      </c>
      <c r="M16" s="18" t="str">
        <f t="shared" ref="M16:M21" si="10">IF(K16&gt;0,L16/K16*100,"-")</f>
        <v>-</v>
      </c>
      <c r="N16" s="113">
        <f>SUM(N11:N13)</f>
        <v>0</v>
      </c>
      <c r="O16" s="113">
        <f>SUM(O11:O13)</f>
        <v>0</v>
      </c>
      <c r="P16" s="18" t="str">
        <f t="shared" ref="P16:P21" si="11">IF(N16&gt;0,O16/N16*100,"-")</f>
        <v>-</v>
      </c>
      <c r="Q16" s="113">
        <f>SUM(Q11:Q13)</f>
        <v>0</v>
      </c>
      <c r="R16" s="113">
        <f>SUM(R11:R13)</f>
        <v>0</v>
      </c>
      <c r="S16" s="18" t="str">
        <f t="shared" ref="S16:S21" si="12">IF(Q16&gt;0,R16/Q16*100,"-")</f>
        <v>-</v>
      </c>
      <c r="T16" s="113">
        <f>SUM(T11:T13)</f>
        <v>0</v>
      </c>
      <c r="U16" s="113">
        <f>SUM(U11:U13)</f>
        <v>0</v>
      </c>
      <c r="V16" s="18" t="str">
        <f t="shared" ref="V16:V21" si="13">IF(T16&gt;0,U16/T16*100,"-")</f>
        <v>-</v>
      </c>
      <c r="W16" s="113">
        <v>0</v>
      </c>
      <c r="X16" s="113">
        <v>0</v>
      </c>
      <c r="Y16" s="18" t="str">
        <f t="shared" si="7"/>
        <v>-</v>
      </c>
      <c r="Z16" s="107" t="str">
        <f t="shared" si="8"/>
        <v>-</v>
      </c>
      <c r="AA16" s="107" t="str">
        <f t="shared" si="8"/>
        <v>-</v>
      </c>
    </row>
    <row r="17" spans="1:27" x14ac:dyDescent="0.3">
      <c r="A17" t="s">
        <v>34</v>
      </c>
      <c r="B17" s="1">
        <v>9632063.9600000009</v>
      </c>
      <c r="C17" s="1">
        <v>6220457.3399999999</v>
      </c>
      <c r="D17" s="18">
        <f t="shared" si="0"/>
        <v>64.580731251705686</v>
      </c>
      <c r="E17" s="26">
        <v>2437097.83</v>
      </c>
      <c r="F17" s="26">
        <v>2437097.83</v>
      </c>
      <c r="G17" s="18">
        <f t="shared" si="1"/>
        <v>100</v>
      </c>
      <c r="H17" s="26">
        <v>2374010.81</v>
      </c>
      <c r="I17" s="26">
        <v>2374010.81</v>
      </c>
      <c r="J17" s="18">
        <f t="shared" si="9"/>
        <v>100</v>
      </c>
      <c r="K17" s="113">
        <v>0</v>
      </c>
      <c r="L17" s="113">
        <v>0</v>
      </c>
      <c r="M17" s="18" t="str">
        <f t="shared" si="10"/>
        <v>-</v>
      </c>
      <c r="N17" s="113">
        <v>0</v>
      </c>
      <c r="O17" s="113">
        <v>0</v>
      </c>
      <c r="P17" s="18" t="str">
        <f t="shared" si="11"/>
        <v>-</v>
      </c>
      <c r="Q17" s="113">
        <v>0</v>
      </c>
      <c r="R17" s="113">
        <v>0</v>
      </c>
      <c r="S17" s="18" t="str">
        <f t="shared" si="12"/>
        <v>-</v>
      </c>
      <c r="T17" s="1">
        <v>607791.19999999995</v>
      </c>
      <c r="U17" s="113">
        <v>0</v>
      </c>
      <c r="V17" s="18">
        <f t="shared" si="13"/>
        <v>0</v>
      </c>
      <c r="W17" s="1">
        <v>2000000</v>
      </c>
      <c r="X17" s="113">
        <v>2000000</v>
      </c>
      <c r="Y17" s="18">
        <f t="shared" si="7"/>
        <v>100</v>
      </c>
      <c r="Z17" s="107">
        <f t="shared" si="8"/>
        <v>229.06037468130506</v>
      </c>
      <c r="AA17" s="107" t="str">
        <f t="shared" si="8"/>
        <v>-</v>
      </c>
    </row>
    <row r="18" spans="1:27" x14ac:dyDescent="0.3">
      <c r="A18" t="s">
        <v>35</v>
      </c>
      <c r="B18" s="26">
        <v>0</v>
      </c>
      <c r="C18" s="26">
        <v>0</v>
      </c>
      <c r="D18" s="18" t="str">
        <f t="shared" si="0"/>
        <v>-</v>
      </c>
      <c r="E18" s="26">
        <v>0</v>
      </c>
      <c r="F18" s="26">
        <v>0</v>
      </c>
      <c r="G18" s="18" t="str">
        <f t="shared" si="1"/>
        <v>-</v>
      </c>
      <c r="H18" s="26">
        <v>0</v>
      </c>
      <c r="I18" s="26">
        <v>0</v>
      </c>
      <c r="J18" s="18" t="str">
        <f t="shared" si="9"/>
        <v>-</v>
      </c>
      <c r="K18" s="113">
        <v>0</v>
      </c>
      <c r="L18" s="113">
        <v>0</v>
      </c>
      <c r="M18" s="18" t="str">
        <f t="shared" si="10"/>
        <v>-</v>
      </c>
      <c r="N18" s="113">
        <v>0</v>
      </c>
      <c r="O18" s="113">
        <v>0</v>
      </c>
      <c r="P18" s="18" t="str">
        <f t="shared" si="11"/>
        <v>-</v>
      </c>
      <c r="Q18" s="113">
        <v>0</v>
      </c>
      <c r="R18" s="113">
        <v>0</v>
      </c>
      <c r="S18" s="18" t="str">
        <f t="shared" si="12"/>
        <v>-</v>
      </c>
      <c r="T18" s="113">
        <v>0</v>
      </c>
      <c r="U18" s="113">
        <v>0</v>
      </c>
      <c r="V18" s="18" t="str">
        <f t="shared" si="13"/>
        <v>-</v>
      </c>
      <c r="W18" s="113">
        <v>0</v>
      </c>
      <c r="X18" s="113">
        <v>0</v>
      </c>
      <c r="Y18" s="18" t="str">
        <f t="shared" si="7"/>
        <v>-</v>
      </c>
      <c r="Z18" s="107" t="str">
        <f t="shared" si="8"/>
        <v>-</v>
      </c>
      <c r="AA18" s="107" t="str">
        <f t="shared" si="8"/>
        <v>-</v>
      </c>
    </row>
    <row r="19" spans="1:27" x14ac:dyDescent="0.3">
      <c r="A19" t="s">
        <v>36</v>
      </c>
      <c r="B19" s="1">
        <v>83208655.150000006</v>
      </c>
      <c r="C19" s="1">
        <v>82580135.870000005</v>
      </c>
      <c r="D19" s="18">
        <f t="shared" si="0"/>
        <v>99.244646751149901</v>
      </c>
      <c r="E19" s="26">
        <v>49675499.420000002</v>
      </c>
      <c r="F19" s="26">
        <v>49093372.469999999</v>
      </c>
      <c r="G19" s="18">
        <f t="shared" si="1"/>
        <v>98.828140719677123</v>
      </c>
      <c r="H19" s="26">
        <v>17980859.899999999</v>
      </c>
      <c r="I19" s="26">
        <v>17360552.48</v>
      </c>
      <c r="J19" s="18">
        <f t="shared" si="9"/>
        <v>96.550179338197296</v>
      </c>
      <c r="K19" s="113">
        <v>24901584.789999999</v>
      </c>
      <c r="L19" s="113">
        <v>24291653.02</v>
      </c>
      <c r="M19" s="18">
        <f t="shared" si="10"/>
        <v>97.550630712287287</v>
      </c>
      <c r="N19" s="113">
        <v>23430966.32</v>
      </c>
      <c r="O19" s="113">
        <v>23383867.690000001</v>
      </c>
      <c r="P19" s="18">
        <f t="shared" si="11"/>
        <v>99.798989809652895</v>
      </c>
      <c r="Q19" s="113">
        <v>25097089.719999999</v>
      </c>
      <c r="R19" s="113">
        <v>24829532.559999999</v>
      </c>
      <c r="S19" s="18">
        <f t="shared" si="12"/>
        <v>98.933911608935347</v>
      </c>
      <c r="T19" s="1">
        <v>22042607.34</v>
      </c>
      <c r="U19" s="1">
        <v>21396927.440000001</v>
      </c>
      <c r="V19" s="18">
        <f t="shared" si="13"/>
        <v>97.070764406222025</v>
      </c>
      <c r="W19" s="1">
        <v>19513409.420000002</v>
      </c>
      <c r="X19" s="1">
        <v>19491384.890000001</v>
      </c>
      <c r="Y19" s="18">
        <f t="shared" si="7"/>
        <v>99.887131307881916</v>
      </c>
      <c r="Z19" s="107">
        <f t="shared" si="8"/>
        <v>-11.474132261161074</v>
      </c>
      <c r="AA19" s="107">
        <f t="shared" si="8"/>
        <v>-8.9056830955912147</v>
      </c>
    </row>
    <row r="20" spans="1:27" x14ac:dyDescent="0.3">
      <c r="A20" t="s">
        <v>37</v>
      </c>
      <c r="B20" s="26">
        <f>B14+B15+B16+B17+B18+B19</f>
        <v>241276477.5</v>
      </c>
      <c r="C20" s="26">
        <f>C14+C15+C16+C17+C18+C19</f>
        <v>199853241.82999998</v>
      </c>
      <c r="D20" s="18">
        <f t="shared" si="0"/>
        <v>82.8316311232619</v>
      </c>
      <c r="E20" s="26">
        <f>E14+E15+E16+E17+E18+E19</f>
        <v>202855676.81</v>
      </c>
      <c r="F20" s="26">
        <f>F14+F15+F16+F17+F18+F19</f>
        <v>164512365.03</v>
      </c>
      <c r="G20" s="18">
        <f t="shared" si="1"/>
        <v>81.09823082944169</v>
      </c>
      <c r="H20" s="26">
        <f>H14+H15+H16+H17+H18+H19</f>
        <v>184550142.88000003</v>
      </c>
      <c r="I20" s="26">
        <f>I14+I15+I16+I17+I18+I19</f>
        <v>150224012.66</v>
      </c>
      <c r="J20" s="18">
        <f t="shared" si="9"/>
        <v>81.400106396926546</v>
      </c>
      <c r="K20" s="113">
        <v>184382625.49000001</v>
      </c>
      <c r="L20" s="113">
        <v>146217153.66</v>
      </c>
      <c r="M20" s="18">
        <f t="shared" si="10"/>
        <v>79.300939159221414</v>
      </c>
      <c r="N20" s="113">
        <f t="shared" ref="N20:O20" si="14">N14+N15+N16+N17+N18+N19</f>
        <v>202857983.09</v>
      </c>
      <c r="O20" s="113">
        <f t="shared" si="14"/>
        <v>162264096.58000001</v>
      </c>
      <c r="P20" s="18">
        <f t="shared" si="11"/>
        <v>79.989012070582362</v>
      </c>
      <c r="Q20" s="113">
        <f t="shared" ref="Q20:R20" si="15">Q14+Q15+Q16+Q17+Q18+Q19</f>
        <v>205120905.86000001</v>
      </c>
      <c r="R20" s="113">
        <f t="shared" si="15"/>
        <v>162265824.44</v>
      </c>
      <c r="S20" s="18">
        <f t="shared" si="12"/>
        <v>79.107404367037233</v>
      </c>
      <c r="T20" s="113">
        <f t="shared" ref="T20:U20" si="16">T14+T15+T16+T17+T18+T19</f>
        <v>213216373.59999996</v>
      </c>
      <c r="U20" s="113">
        <f t="shared" si="16"/>
        <v>168214988.22999999</v>
      </c>
      <c r="V20" s="18">
        <f t="shared" si="13"/>
        <v>78.894029285750889</v>
      </c>
      <c r="W20" s="113">
        <v>227043696.63</v>
      </c>
      <c r="X20" s="113">
        <v>167829849.13</v>
      </c>
      <c r="Y20" s="18">
        <f t="shared" si="7"/>
        <v>73.919624997782961</v>
      </c>
      <c r="Z20" s="107">
        <f t="shared" si="8"/>
        <v>6.4851131254771701</v>
      </c>
      <c r="AA20" s="107">
        <f t="shared" si="8"/>
        <v>-0.22895647055743495</v>
      </c>
    </row>
    <row r="21" spans="1:27" x14ac:dyDescent="0.3">
      <c r="A21" t="s">
        <v>38</v>
      </c>
      <c r="B21" s="26">
        <f>B20-B19</f>
        <v>158067822.34999999</v>
      </c>
      <c r="C21" s="26">
        <f>C20-C19</f>
        <v>117273105.95999998</v>
      </c>
      <c r="D21" s="18">
        <f t="shared" si="0"/>
        <v>74.191637625227258</v>
      </c>
      <c r="E21" s="26">
        <f>E20-E19</f>
        <v>153180177.38999999</v>
      </c>
      <c r="F21" s="26">
        <f>F20-F19</f>
        <v>115418992.56</v>
      </c>
      <c r="G21" s="18">
        <f t="shared" si="1"/>
        <v>75.348517364711483</v>
      </c>
      <c r="H21" s="26">
        <f>H20-H19</f>
        <v>166569282.98000002</v>
      </c>
      <c r="I21" s="26">
        <f>I20-I19</f>
        <v>132863460.17999999</v>
      </c>
      <c r="J21" s="18">
        <f t="shared" si="9"/>
        <v>79.764682781250201</v>
      </c>
      <c r="K21" s="113">
        <v>159481040.70000002</v>
      </c>
      <c r="L21" s="113">
        <v>121925500.64</v>
      </c>
      <c r="M21" s="18">
        <f t="shared" si="10"/>
        <v>76.451407706420866</v>
      </c>
      <c r="N21" s="113">
        <f t="shared" ref="N21:O21" si="17">N20-N19</f>
        <v>179427016.77000001</v>
      </c>
      <c r="O21" s="113">
        <f t="shared" si="17"/>
        <v>138880228.89000002</v>
      </c>
      <c r="P21" s="18">
        <f t="shared" si="11"/>
        <v>77.402072101563604</v>
      </c>
      <c r="Q21" s="113">
        <f t="shared" ref="Q21:R21" si="18">Q20-Q19</f>
        <v>180023816.14000002</v>
      </c>
      <c r="R21" s="113">
        <f t="shared" si="18"/>
        <v>137436291.88</v>
      </c>
      <c r="S21" s="18">
        <f t="shared" si="12"/>
        <v>76.343394350178215</v>
      </c>
      <c r="T21" s="113">
        <f t="shared" ref="T21:U21" si="19">T20-T19</f>
        <v>191173766.25999996</v>
      </c>
      <c r="U21" s="113">
        <f t="shared" si="19"/>
        <v>146818060.78999999</v>
      </c>
      <c r="V21" s="18">
        <f t="shared" si="13"/>
        <v>76.798225856117014</v>
      </c>
      <c r="W21" s="113">
        <v>207530287.20999998</v>
      </c>
      <c r="X21" s="113">
        <v>148338464.24000001</v>
      </c>
      <c r="Y21" s="18">
        <f t="shared" si="7"/>
        <v>71.477983399067085</v>
      </c>
      <c r="Z21" s="107">
        <f t="shared" si="8"/>
        <v>8.5558396792553992</v>
      </c>
      <c r="AA21" s="107">
        <f t="shared" si="8"/>
        <v>1.0355697669748736</v>
      </c>
    </row>
    <row r="22" spans="1:27" x14ac:dyDescent="0.3">
      <c r="B22" s="12" t="s">
        <v>75</v>
      </c>
      <c r="C22" s="12" t="s">
        <v>76</v>
      </c>
      <c r="D22" s="16"/>
      <c r="E22" s="12" t="s">
        <v>75</v>
      </c>
      <c r="F22" s="12" t="s">
        <v>76</v>
      </c>
      <c r="G22" s="16"/>
      <c r="H22" s="12" t="s">
        <v>75</v>
      </c>
      <c r="I22" s="12" t="s">
        <v>76</v>
      </c>
      <c r="J22" s="102"/>
      <c r="K22" s="115" t="s">
        <v>75</v>
      </c>
      <c r="L22" s="115" t="s">
        <v>76</v>
      </c>
      <c r="M22" s="125"/>
      <c r="N22" s="115" t="s">
        <v>75</v>
      </c>
      <c r="O22" s="115" t="s">
        <v>76</v>
      </c>
      <c r="P22" s="128"/>
      <c r="Q22" s="115" t="s">
        <v>75</v>
      </c>
      <c r="R22" s="115" t="s">
        <v>76</v>
      </c>
      <c r="S22" s="131"/>
      <c r="T22" s="115" t="s">
        <v>75</v>
      </c>
      <c r="U22" s="115" t="s">
        <v>76</v>
      </c>
      <c r="V22" s="136"/>
      <c r="W22" s="115" t="s">
        <v>75</v>
      </c>
      <c r="X22" s="115" t="s">
        <v>76</v>
      </c>
      <c r="Y22" s="16"/>
    </row>
    <row r="23" spans="1:27" x14ac:dyDescent="0.3">
      <c r="A23" s="5" t="s">
        <v>39</v>
      </c>
      <c r="B23" s="25">
        <v>27395533.260000002</v>
      </c>
      <c r="C23" s="25">
        <v>27317682.359999999</v>
      </c>
      <c r="D23" s="18">
        <f>IF(B23&gt;0,C23/B23*100,"-")</f>
        <v>99.71582630182391</v>
      </c>
      <c r="E23" s="25">
        <v>27505342.02</v>
      </c>
      <c r="F23" s="25">
        <v>27188423.07</v>
      </c>
      <c r="G23" s="18">
        <f>IF(E23&gt;0,F23/E23*100,"-")</f>
        <v>98.847791277165157</v>
      </c>
      <c r="H23" s="25">
        <v>29724360.48</v>
      </c>
      <c r="I23" s="25">
        <v>29656213.600000001</v>
      </c>
      <c r="J23" s="18">
        <f>IF(H23&gt;0,I23/H23*100,"-")</f>
        <v>99.770737271047921</v>
      </c>
      <c r="K23" s="112">
        <v>28993633.449999999</v>
      </c>
      <c r="L23" s="112">
        <v>28823628.780000001</v>
      </c>
      <c r="M23" s="18">
        <f>IF(K23&gt;0,L23/K23*100,"-")</f>
        <v>99.413648274566299</v>
      </c>
      <c r="N23" s="112">
        <v>28517087.030000001</v>
      </c>
      <c r="O23" s="112">
        <v>28272692.719999999</v>
      </c>
      <c r="P23" s="18">
        <f>IF(N23&gt;0,O23/N23*100,"-")</f>
        <v>99.142989921295609</v>
      </c>
      <c r="Q23" s="98">
        <v>27737956.809999999</v>
      </c>
      <c r="R23" s="98">
        <v>27568274.789999999</v>
      </c>
      <c r="S23" s="18">
        <f>IF(Q23&gt;0,R23/Q23*100,"-")</f>
        <v>99.388267776309945</v>
      </c>
      <c r="T23" s="98">
        <v>31161969.699999999</v>
      </c>
      <c r="U23" s="98">
        <v>30728912.23</v>
      </c>
      <c r="V23" s="18">
        <f>IF(T23&gt;0,U23/T23*100,"-")</f>
        <v>98.610301357169988</v>
      </c>
      <c r="W23" s="98">
        <v>30211595.629999999</v>
      </c>
      <c r="X23" s="98">
        <v>30014956.300000001</v>
      </c>
      <c r="Y23" s="18">
        <f>IF(W23&gt;0,X23/W23*100,"-")</f>
        <v>99.34912630101293</v>
      </c>
      <c r="Z23" s="107">
        <f t="shared" si="8"/>
        <v>-3.0497881846024626</v>
      </c>
      <c r="AA23" s="107">
        <f t="shared" si="8"/>
        <v>-2.3234012471908443</v>
      </c>
    </row>
    <row r="24" spans="1:27" x14ac:dyDescent="0.3">
      <c r="A24" s="5" t="s">
        <v>40</v>
      </c>
      <c r="B24" s="25">
        <v>2091087.84</v>
      </c>
      <c r="C24" s="25">
        <v>2016247.71</v>
      </c>
      <c r="D24" s="18">
        <f t="shared" ref="D24:D55" si="20">IF(B24&gt;0,C24/B24*100,"-")</f>
        <v>96.420995399217659</v>
      </c>
      <c r="E24" s="25">
        <v>2331714.46</v>
      </c>
      <c r="F24" s="25">
        <v>2129611.5099999998</v>
      </c>
      <c r="G24" s="18">
        <f t="shared" ref="G24:G55" si="21">IF(E24&gt;0,F24/E24*100,"-")</f>
        <v>91.332431416152033</v>
      </c>
      <c r="H24" s="25">
        <v>2204344.14</v>
      </c>
      <c r="I24" s="25">
        <v>2184782.4300000002</v>
      </c>
      <c r="J24" s="18">
        <f t="shared" ref="J24:J55" si="22">IF(H24&gt;0,I24/H24*100,"-")</f>
        <v>99.112583664000852</v>
      </c>
      <c r="K24" s="112">
        <v>2459627.06</v>
      </c>
      <c r="L24" s="112">
        <v>2381844.71</v>
      </c>
      <c r="M24" s="18">
        <f t="shared" ref="M24:M55" si="23">IF(K24&gt;0,L24/K24*100,"-")</f>
        <v>96.837636434199908</v>
      </c>
      <c r="N24" s="112">
        <v>2891939.07</v>
      </c>
      <c r="O24" s="112">
        <v>2598872.8199999998</v>
      </c>
      <c r="P24" s="18">
        <f t="shared" ref="P24:P55" si="24">IF(N24&gt;0,O24/N24*100,"-")</f>
        <v>89.866098734922517</v>
      </c>
      <c r="Q24" s="98">
        <v>2791979.71</v>
      </c>
      <c r="R24" s="98">
        <v>2501982.86</v>
      </c>
      <c r="S24" s="18">
        <f t="shared" ref="S24:S55" si="25">IF(Q24&gt;0,R24/Q24*100,"-")</f>
        <v>89.613217855369015</v>
      </c>
      <c r="T24" s="98">
        <v>3102380.34</v>
      </c>
      <c r="U24" s="98">
        <v>2870290.64</v>
      </c>
      <c r="V24" s="18">
        <f t="shared" ref="V24:V55" si="26">IF(T24&gt;0,U24/T24*100,"-")</f>
        <v>92.518979797299778</v>
      </c>
      <c r="W24" s="98">
        <v>3066232.89</v>
      </c>
      <c r="X24" s="98">
        <v>2783617.66</v>
      </c>
      <c r="Y24" s="18">
        <f t="shared" ref="Y24:Y55" si="27">IF(W24&gt;0,X24/W24*100,"-")</f>
        <v>90.782982241117367</v>
      </c>
      <c r="Z24" s="107">
        <f t="shared" si="8"/>
        <v>-1.1651521102664049</v>
      </c>
      <c r="AA24" s="107">
        <f t="shared" si="8"/>
        <v>-3.0196586642529013</v>
      </c>
    </row>
    <row r="25" spans="1:27" x14ac:dyDescent="0.3">
      <c r="A25" s="5" t="s">
        <v>41</v>
      </c>
      <c r="B25" s="25">
        <v>71478501.260000005</v>
      </c>
      <c r="C25" s="25">
        <v>60256850.619999997</v>
      </c>
      <c r="D25" s="18">
        <f t="shared" si="20"/>
        <v>84.300663217347363</v>
      </c>
      <c r="E25" s="25">
        <v>69632658.790000007</v>
      </c>
      <c r="F25" s="25">
        <v>59706107.25</v>
      </c>
      <c r="G25" s="18">
        <f t="shared" si="21"/>
        <v>85.744402536837256</v>
      </c>
      <c r="H25" s="25">
        <v>71918688.129999995</v>
      </c>
      <c r="I25" s="25">
        <v>60879976.380000003</v>
      </c>
      <c r="J25" s="18">
        <f t="shared" si="22"/>
        <v>84.651121930858281</v>
      </c>
      <c r="K25" s="112">
        <v>65170214.5</v>
      </c>
      <c r="L25" s="112">
        <v>57595477.579999998</v>
      </c>
      <c r="M25" s="18">
        <f t="shared" si="23"/>
        <v>88.376995567507294</v>
      </c>
      <c r="N25" s="112">
        <v>61862512.789999999</v>
      </c>
      <c r="O25" s="112">
        <v>49849880.530000001</v>
      </c>
      <c r="P25" s="18">
        <f t="shared" si="24"/>
        <v>80.581725962573856</v>
      </c>
      <c r="Q25" s="98">
        <v>70740644.930000007</v>
      </c>
      <c r="R25" s="98">
        <v>58482655.619999997</v>
      </c>
      <c r="S25" s="18">
        <f t="shared" si="25"/>
        <v>82.67192881528058</v>
      </c>
      <c r="T25" s="98">
        <v>72740062.219999999</v>
      </c>
      <c r="U25" s="98">
        <v>61009867.399999999</v>
      </c>
      <c r="V25" s="18">
        <f t="shared" si="26"/>
        <v>83.873818000701732</v>
      </c>
      <c r="W25" s="98">
        <v>79782751.599999994</v>
      </c>
      <c r="X25" s="98">
        <v>67762757.219999999</v>
      </c>
      <c r="Y25" s="18">
        <f t="shared" si="27"/>
        <v>84.934093975269718</v>
      </c>
      <c r="Z25" s="107">
        <f t="shared" si="8"/>
        <v>9.6819952651395909</v>
      </c>
      <c r="AA25" s="107">
        <f t="shared" si="8"/>
        <v>11.068520729156674</v>
      </c>
    </row>
    <row r="26" spans="1:27" x14ac:dyDescent="0.3">
      <c r="A26" s="5" t="s">
        <v>42</v>
      </c>
      <c r="B26" s="25">
        <v>13431115.17</v>
      </c>
      <c r="C26" s="25">
        <v>11529906.75</v>
      </c>
      <c r="D26" s="18">
        <f t="shared" si="20"/>
        <v>85.844746352510057</v>
      </c>
      <c r="E26" s="25">
        <v>15787926.109999999</v>
      </c>
      <c r="F26" s="25">
        <v>13431555.060000001</v>
      </c>
      <c r="G26" s="18">
        <f t="shared" si="21"/>
        <v>85.074853824483725</v>
      </c>
      <c r="H26" s="25">
        <v>14818189.880000001</v>
      </c>
      <c r="I26" s="25">
        <v>12179059.42</v>
      </c>
      <c r="J26" s="18">
        <f t="shared" si="22"/>
        <v>82.189926830658209</v>
      </c>
      <c r="K26" s="112">
        <v>21889989.870000001</v>
      </c>
      <c r="L26" s="112">
        <v>19338836.239999998</v>
      </c>
      <c r="M26" s="18">
        <f t="shared" si="23"/>
        <v>88.345569618118773</v>
      </c>
      <c r="N26" s="112">
        <v>26640378.260000002</v>
      </c>
      <c r="O26" s="112">
        <v>24106088.059999999</v>
      </c>
      <c r="P26" s="18">
        <f t="shared" si="24"/>
        <v>90.487033722771159</v>
      </c>
      <c r="Q26" s="98">
        <v>23905889.41</v>
      </c>
      <c r="R26" s="98">
        <v>20800212.140000001</v>
      </c>
      <c r="S26" s="18">
        <f t="shared" si="25"/>
        <v>87.008735727268643</v>
      </c>
      <c r="T26" s="98">
        <v>25754452.059999999</v>
      </c>
      <c r="U26" s="98">
        <v>21180614.050000001</v>
      </c>
      <c r="V26" s="18">
        <f t="shared" si="26"/>
        <v>82.240592813450846</v>
      </c>
      <c r="W26" s="98">
        <v>26988443.649999999</v>
      </c>
      <c r="X26" s="98">
        <v>22514832.300000001</v>
      </c>
      <c r="Y26" s="18">
        <f t="shared" si="27"/>
        <v>83.423974320208728</v>
      </c>
      <c r="Z26" s="107">
        <f t="shared" si="8"/>
        <v>4.791371942704032</v>
      </c>
      <c r="AA26" s="107">
        <f t="shared" si="8"/>
        <v>6.2992425377771326</v>
      </c>
    </row>
    <row r="27" spans="1:27" x14ac:dyDescent="0.3">
      <c r="A27" s="5" t="s">
        <v>43</v>
      </c>
      <c r="B27" s="25">
        <v>985160.98</v>
      </c>
      <c r="C27" s="25">
        <v>985130.55</v>
      </c>
      <c r="D27" s="18">
        <f t="shared" si="20"/>
        <v>99.996911164711378</v>
      </c>
      <c r="E27" s="25">
        <v>878600.88</v>
      </c>
      <c r="F27" s="25">
        <v>875427.45</v>
      </c>
      <c r="G27" s="18">
        <f t="shared" si="21"/>
        <v>99.638808693203217</v>
      </c>
      <c r="H27" s="25">
        <v>827575.4</v>
      </c>
      <c r="I27" s="25">
        <v>827542.86</v>
      </c>
      <c r="J27" s="18">
        <f t="shared" si="22"/>
        <v>99.996068031988386</v>
      </c>
      <c r="K27" s="112">
        <v>729771.74</v>
      </c>
      <c r="L27" s="112">
        <v>727827.49</v>
      </c>
      <c r="M27" s="18">
        <f t="shared" si="23"/>
        <v>99.733581078379387</v>
      </c>
      <c r="N27" s="112">
        <v>921365.06</v>
      </c>
      <c r="O27" s="112">
        <v>878920.6</v>
      </c>
      <c r="P27" s="18">
        <f t="shared" si="24"/>
        <v>95.393306969986455</v>
      </c>
      <c r="Q27" s="98">
        <v>804254.57</v>
      </c>
      <c r="R27" s="98">
        <v>795903.63</v>
      </c>
      <c r="S27" s="18">
        <f t="shared" si="25"/>
        <v>98.961654641266136</v>
      </c>
      <c r="T27" s="98">
        <v>664953.24</v>
      </c>
      <c r="U27" s="98">
        <v>664812.38</v>
      </c>
      <c r="V27" s="18">
        <f t="shared" si="26"/>
        <v>99.978816555582156</v>
      </c>
      <c r="W27" s="98">
        <v>1033331.49</v>
      </c>
      <c r="X27" s="98">
        <v>553492.93000000005</v>
      </c>
      <c r="Y27" s="18">
        <f t="shared" si="27"/>
        <v>53.563927486619036</v>
      </c>
      <c r="Z27" s="107">
        <f t="shared" si="8"/>
        <v>55.399120996838803</v>
      </c>
      <c r="AA27" s="107">
        <f t="shared" si="8"/>
        <v>-16.744491129963606</v>
      </c>
    </row>
    <row r="28" spans="1:27" x14ac:dyDescent="0.3">
      <c r="A28" s="5" t="s">
        <v>44</v>
      </c>
      <c r="B28" s="25">
        <v>0</v>
      </c>
      <c r="C28" s="25">
        <v>0</v>
      </c>
      <c r="D28" s="18" t="str">
        <f t="shared" si="20"/>
        <v>-</v>
      </c>
      <c r="E28" s="25">
        <v>0</v>
      </c>
      <c r="F28" s="25">
        <v>0</v>
      </c>
      <c r="G28" s="18" t="str">
        <f t="shared" si="21"/>
        <v>-</v>
      </c>
      <c r="H28" s="25">
        <v>0</v>
      </c>
      <c r="I28" s="25">
        <v>0</v>
      </c>
      <c r="J28" s="18" t="str">
        <f t="shared" si="22"/>
        <v>-</v>
      </c>
      <c r="K28" s="112">
        <v>0</v>
      </c>
      <c r="L28" s="112">
        <v>0</v>
      </c>
      <c r="M28" s="18" t="str">
        <f t="shared" si="23"/>
        <v>-</v>
      </c>
      <c r="N28" s="112">
        <v>0</v>
      </c>
      <c r="O28" s="112">
        <v>0</v>
      </c>
      <c r="P28" s="18" t="str">
        <f t="shared" si="24"/>
        <v>-</v>
      </c>
      <c r="Q28" s="113">
        <v>0</v>
      </c>
      <c r="R28" s="113">
        <v>0</v>
      </c>
      <c r="S28" s="18" t="str">
        <f t="shared" si="25"/>
        <v>-</v>
      </c>
      <c r="T28" s="113">
        <v>0</v>
      </c>
      <c r="U28" s="113">
        <v>0</v>
      </c>
      <c r="V28" s="18" t="str">
        <f t="shared" si="26"/>
        <v>-</v>
      </c>
      <c r="W28" s="113">
        <v>0</v>
      </c>
      <c r="X28" s="113">
        <v>0</v>
      </c>
      <c r="Y28" s="18" t="str">
        <f t="shared" si="27"/>
        <v>-</v>
      </c>
      <c r="Z28" s="107" t="str">
        <f t="shared" si="8"/>
        <v>-</v>
      </c>
      <c r="AA28" s="107" t="str">
        <f t="shared" si="8"/>
        <v>-</v>
      </c>
    </row>
    <row r="29" spans="1:27" x14ac:dyDescent="0.3">
      <c r="A29" s="5" t="s">
        <v>45</v>
      </c>
      <c r="B29" s="25">
        <v>112507.99</v>
      </c>
      <c r="C29" s="25">
        <v>110739.92</v>
      </c>
      <c r="D29" s="18">
        <f t="shared" si="20"/>
        <v>98.42849383408236</v>
      </c>
      <c r="E29" s="25">
        <v>464158.99</v>
      </c>
      <c r="F29" s="25">
        <v>78471.81</v>
      </c>
      <c r="G29" s="18">
        <f t="shared" si="21"/>
        <v>16.906235081216458</v>
      </c>
      <c r="H29" s="25">
        <v>162022.68</v>
      </c>
      <c r="I29" s="25">
        <v>121198.05</v>
      </c>
      <c r="J29" s="18">
        <f t="shared" si="22"/>
        <v>74.803138671697084</v>
      </c>
      <c r="K29" s="112">
        <v>322224.51</v>
      </c>
      <c r="L29" s="112">
        <v>90580.99</v>
      </c>
      <c r="M29" s="18">
        <f t="shared" si="23"/>
        <v>28.111142135028771</v>
      </c>
      <c r="N29" s="112">
        <v>433055.81</v>
      </c>
      <c r="O29" s="112">
        <v>144490.04</v>
      </c>
      <c r="P29" s="18">
        <f t="shared" si="24"/>
        <v>33.36522375718733</v>
      </c>
      <c r="Q29" s="98">
        <v>1039618.84</v>
      </c>
      <c r="R29" s="98">
        <v>456873.99</v>
      </c>
      <c r="S29" s="18">
        <f t="shared" si="25"/>
        <v>43.946297664247794</v>
      </c>
      <c r="T29" s="98">
        <v>969328.59</v>
      </c>
      <c r="U29" s="98">
        <v>850981.28</v>
      </c>
      <c r="V29" s="18">
        <f t="shared" si="26"/>
        <v>87.790795482468965</v>
      </c>
      <c r="W29" s="98">
        <v>607926.18999999994</v>
      </c>
      <c r="X29" s="98">
        <v>560512.39</v>
      </c>
      <c r="Y29" s="18">
        <f t="shared" si="27"/>
        <v>92.200730815693277</v>
      </c>
      <c r="Z29" s="107">
        <f t="shared" si="8"/>
        <v>-37.283786295831845</v>
      </c>
      <c r="AA29" s="107">
        <f t="shared" si="8"/>
        <v>-34.133405378788112</v>
      </c>
    </row>
    <row r="30" spans="1:27" x14ac:dyDescent="0.3">
      <c r="A30" s="5" t="s">
        <v>46</v>
      </c>
      <c r="B30" s="25">
        <v>5152801.59</v>
      </c>
      <c r="C30" s="25">
        <v>4446289.0599999996</v>
      </c>
      <c r="D30" s="18">
        <f t="shared" si="20"/>
        <v>86.288768980138428</v>
      </c>
      <c r="E30" s="25">
        <v>4223476.1100000003</v>
      </c>
      <c r="F30" s="25">
        <v>4051439.16</v>
      </c>
      <c r="G30" s="18">
        <f t="shared" si="21"/>
        <v>95.926650334480044</v>
      </c>
      <c r="H30" s="25">
        <v>3978652.72</v>
      </c>
      <c r="I30" s="25">
        <v>3696453.95</v>
      </c>
      <c r="J30" s="18">
        <f t="shared" si="22"/>
        <v>92.907177633739295</v>
      </c>
      <c r="K30" s="112">
        <v>4336502.97</v>
      </c>
      <c r="L30" s="112">
        <v>3958830.91</v>
      </c>
      <c r="M30" s="18">
        <f t="shared" si="23"/>
        <v>91.290861262802281</v>
      </c>
      <c r="N30" s="112">
        <v>4225571.45</v>
      </c>
      <c r="O30" s="112">
        <v>3502875.48</v>
      </c>
      <c r="P30" s="18">
        <f t="shared" si="24"/>
        <v>82.897083186227988</v>
      </c>
      <c r="Q30" s="98">
        <v>4326095.46</v>
      </c>
      <c r="R30" s="98">
        <v>4060783.88</v>
      </c>
      <c r="S30" s="18">
        <f t="shared" si="25"/>
        <v>93.867181562378192</v>
      </c>
      <c r="T30" s="98">
        <v>4977216.16</v>
      </c>
      <c r="U30" s="98">
        <v>4386678.62</v>
      </c>
      <c r="V30" s="18">
        <f t="shared" si="26"/>
        <v>88.13518398606179</v>
      </c>
      <c r="W30" s="98">
        <v>5392327.4000000004</v>
      </c>
      <c r="X30" s="98">
        <v>4763010.55</v>
      </c>
      <c r="Y30" s="18">
        <f t="shared" si="27"/>
        <v>88.329402068576172</v>
      </c>
      <c r="Z30" s="107">
        <f t="shared" si="8"/>
        <v>8.3402292899410639</v>
      </c>
      <c r="AA30" s="107">
        <f t="shared" si="8"/>
        <v>8.5789719876948567</v>
      </c>
    </row>
    <row r="31" spans="1:27" x14ac:dyDescent="0.3">
      <c r="A31" s="5" t="s">
        <v>47</v>
      </c>
      <c r="B31" s="25">
        <v>0</v>
      </c>
      <c r="C31" s="25">
        <v>0</v>
      </c>
      <c r="D31" s="18" t="str">
        <f t="shared" si="20"/>
        <v>-</v>
      </c>
      <c r="E31" s="26">
        <v>0</v>
      </c>
      <c r="F31" s="26">
        <v>0</v>
      </c>
      <c r="G31" s="18" t="str">
        <f t="shared" si="21"/>
        <v>-</v>
      </c>
      <c r="H31" s="26">
        <v>0</v>
      </c>
      <c r="I31" s="26">
        <v>0</v>
      </c>
      <c r="J31" s="18" t="str">
        <f t="shared" si="22"/>
        <v>-</v>
      </c>
      <c r="K31" s="113">
        <v>0</v>
      </c>
      <c r="L31" s="113">
        <v>0</v>
      </c>
      <c r="M31" s="18" t="str">
        <f t="shared" si="23"/>
        <v>-</v>
      </c>
      <c r="N31" s="113">
        <v>0</v>
      </c>
      <c r="O31" s="113">
        <v>0</v>
      </c>
      <c r="P31" s="18" t="str">
        <f t="shared" si="24"/>
        <v>-</v>
      </c>
      <c r="Q31" s="113">
        <v>0</v>
      </c>
      <c r="R31" s="113">
        <v>0</v>
      </c>
      <c r="S31" s="18" t="str">
        <f t="shared" si="25"/>
        <v>-</v>
      </c>
      <c r="T31" s="113">
        <v>0</v>
      </c>
      <c r="U31" s="113">
        <v>0</v>
      </c>
      <c r="V31" s="18" t="str">
        <f t="shared" si="26"/>
        <v>-</v>
      </c>
      <c r="W31" s="113">
        <v>0</v>
      </c>
      <c r="X31" s="113">
        <v>0</v>
      </c>
      <c r="Y31" s="18" t="str">
        <f t="shared" si="27"/>
        <v>-</v>
      </c>
      <c r="Z31" s="107" t="str">
        <f t="shared" si="8"/>
        <v>-</v>
      </c>
      <c r="AA31" s="107" t="str">
        <f t="shared" si="8"/>
        <v>-</v>
      </c>
    </row>
    <row r="32" spans="1:27" x14ac:dyDescent="0.3">
      <c r="A32" s="5" t="s">
        <v>48</v>
      </c>
      <c r="B32" s="25">
        <v>14150816.880000001</v>
      </c>
      <c r="C32" s="25">
        <v>11576159.529999999</v>
      </c>
      <c r="D32" s="18">
        <f t="shared" si="20"/>
        <v>81.805592059926354</v>
      </c>
      <c r="E32" s="25">
        <v>10714759.390000001</v>
      </c>
      <c r="F32" s="25">
        <v>8784185.1999999993</v>
      </c>
      <c r="G32" s="18">
        <f t="shared" si="21"/>
        <v>81.982104126371794</v>
      </c>
      <c r="H32" s="25">
        <v>15787087.09</v>
      </c>
      <c r="I32" s="25">
        <v>13993233.109999999</v>
      </c>
      <c r="J32" s="18">
        <f t="shared" si="22"/>
        <v>88.63720729623212</v>
      </c>
      <c r="K32" s="112">
        <v>13154425.83</v>
      </c>
      <c r="L32" s="112">
        <v>11211237.039999999</v>
      </c>
      <c r="M32" s="18">
        <f t="shared" si="23"/>
        <v>85.227870717334071</v>
      </c>
      <c r="N32" s="112">
        <v>14501070.779999999</v>
      </c>
      <c r="O32" s="112">
        <v>11192710.85</v>
      </c>
      <c r="P32" s="18">
        <f t="shared" si="24"/>
        <v>77.185409407401011</v>
      </c>
      <c r="Q32" s="98">
        <v>12450971.49</v>
      </c>
      <c r="R32" s="98">
        <v>10259096.58</v>
      </c>
      <c r="S32" s="18">
        <f t="shared" si="25"/>
        <v>82.395952703285801</v>
      </c>
      <c r="T32" s="98">
        <v>18234404.25</v>
      </c>
      <c r="U32" s="98">
        <v>12334371.220000001</v>
      </c>
      <c r="V32" s="18">
        <f t="shared" si="26"/>
        <v>67.643401182136245</v>
      </c>
      <c r="W32" s="98">
        <v>19745285.280000001</v>
      </c>
      <c r="X32" s="98">
        <v>14797146.51</v>
      </c>
      <c r="Y32" s="18">
        <f t="shared" si="27"/>
        <v>74.940150522859398</v>
      </c>
      <c r="Z32" s="107">
        <f t="shared" si="8"/>
        <v>8.285880960437737</v>
      </c>
      <c r="AA32" s="107">
        <f t="shared" si="8"/>
        <v>19.966768034406527</v>
      </c>
    </row>
    <row r="33" spans="1:27" x14ac:dyDescent="0.3">
      <c r="A33" s="5" t="s">
        <v>49</v>
      </c>
      <c r="B33" s="25">
        <v>104575.65</v>
      </c>
      <c r="C33" s="25">
        <v>15875.65</v>
      </c>
      <c r="D33" s="18">
        <f t="shared" si="20"/>
        <v>15.181019673317833</v>
      </c>
      <c r="E33" s="25">
        <v>77041.19</v>
      </c>
      <c r="F33" s="25">
        <v>5000</v>
      </c>
      <c r="G33" s="18">
        <f t="shared" si="21"/>
        <v>6.4900347463480248</v>
      </c>
      <c r="H33" s="25">
        <v>73440</v>
      </c>
      <c r="I33" s="25">
        <v>11640</v>
      </c>
      <c r="J33" s="18">
        <f t="shared" si="22"/>
        <v>15.849673202614378</v>
      </c>
      <c r="K33" s="112">
        <v>99960.79</v>
      </c>
      <c r="L33" s="112">
        <v>99960.79</v>
      </c>
      <c r="M33" s="18">
        <f t="shared" si="23"/>
        <v>100</v>
      </c>
      <c r="N33" s="112">
        <v>108948.03</v>
      </c>
      <c r="O33" s="112">
        <v>48000</v>
      </c>
      <c r="P33" s="18">
        <f t="shared" si="24"/>
        <v>44.05770347568469</v>
      </c>
      <c r="Q33" s="98">
        <v>275019.07</v>
      </c>
      <c r="R33" s="98">
        <v>264022.56</v>
      </c>
      <c r="S33" s="18">
        <f t="shared" si="25"/>
        <v>96.001546365493851</v>
      </c>
      <c r="T33" s="98">
        <v>102670.5</v>
      </c>
      <c r="U33" s="98">
        <v>37725.5</v>
      </c>
      <c r="V33" s="18">
        <f t="shared" si="26"/>
        <v>36.744244938906498</v>
      </c>
      <c r="W33" s="98">
        <v>355446.46</v>
      </c>
      <c r="X33" s="98">
        <v>160617</v>
      </c>
      <c r="Y33" s="18">
        <f t="shared" si="27"/>
        <v>45.187396155246553</v>
      </c>
      <c r="Z33" s="107">
        <f t="shared" si="8"/>
        <v>246.20115807364334</v>
      </c>
      <c r="AA33" s="107">
        <f t="shared" si="8"/>
        <v>325.75181243456018</v>
      </c>
    </row>
    <row r="34" spans="1:27" x14ac:dyDescent="0.3">
      <c r="A34" s="5" t="s">
        <v>50</v>
      </c>
      <c r="B34" s="25">
        <v>0</v>
      </c>
      <c r="C34" s="25">
        <v>0</v>
      </c>
      <c r="D34" s="18" t="str">
        <f t="shared" si="20"/>
        <v>-</v>
      </c>
      <c r="E34" s="25">
        <v>0</v>
      </c>
      <c r="F34" s="25">
        <v>0</v>
      </c>
      <c r="G34" s="18" t="str">
        <f t="shared" si="21"/>
        <v>-</v>
      </c>
      <c r="H34" s="25">
        <v>167423.99</v>
      </c>
      <c r="I34" s="25">
        <v>167423.99</v>
      </c>
      <c r="J34" s="18">
        <f t="shared" si="22"/>
        <v>100</v>
      </c>
      <c r="K34" s="112">
        <v>18126.310000000001</v>
      </c>
      <c r="L34" s="112">
        <v>18126.310000000001</v>
      </c>
      <c r="M34" s="18">
        <f t="shared" si="23"/>
        <v>100</v>
      </c>
      <c r="N34" s="112">
        <v>0</v>
      </c>
      <c r="O34" s="112">
        <v>0</v>
      </c>
      <c r="P34" s="18" t="str">
        <f t="shared" si="24"/>
        <v>-</v>
      </c>
      <c r="Q34" s="112">
        <v>0</v>
      </c>
      <c r="R34" s="112">
        <v>0</v>
      </c>
      <c r="S34" s="18" t="str">
        <f t="shared" si="25"/>
        <v>-</v>
      </c>
      <c r="T34" s="112">
        <v>0</v>
      </c>
      <c r="U34" s="112">
        <v>0</v>
      </c>
      <c r="V34" s="18" t="str">
        <f t="shared" si="26"/>
        <v>-</v>
      </c>
      <c r="W34" s="112">
        <v>0</v>
      </c>
      <c r="X34" s="112">
        <v>0</v>
      </c>
      <c r="Y34" s="18" t="str">
        <f t="shared" si="27"/>
        <v>-</v>
      </c>
      <c r="Z34" s="107" t="str">
        <f t="shared" si="8"/>
        <v>-</v>
      </c>
      <c r="AA34" s="107" t="str">
        <f t="shared" si="8"/>
        <v>-</v>
      </c>
    </row>
    <row r="35" spans="1:27" x14ac:dyDescent="0.3">
      <c r="A35" s="5" t="s">
        <v>51</v>
      </c>
      <c r="B35" s="25">
        <v>160178.95000000001</v>
      </c>
      <c r="C35" s="25">
        <v>110590.12</v>
      </c>
      <c r="D35" s="18">
        <f t="shared" si="20"/>
        <v>69.0416062784779</v>
      </c>
      <c r="E35" s="25">
        <v>538004.38</v>
      </c>
      <c r="F35" s="25">
        <v>513991.88</v>
      </c>
      <c r="G35" s="18">
        <f t="shared" si="21"/>
        <v>95.536746373700538</v>
      </c>
      <c r="H35" s="25">
        <v>128318.71</v>
      </c>
      <c r="I35" s="25">
        <v>122130.94</v>
      </c>
      <c r="J35" s="18">
        <f t="shared" si="22"/>
        <v>95.177811559982175</v>
      </c>
      <c r="K35" s="112">
        <v>200071.34</v>
      </c>
      <c r="L35" s="112">
        <v>187450.02</v>
      </c>
      <c r="M35" s="18">
        <f t="shared" si="23"/>
        <v>93.691590209772173</v>
      </c>
      <c r="N35" s="112">
        <v>73100.75</v>
      </c>
      <c r="O35" s="112">
        <v>73100.75</v>
      </c>
      <c r="P35" s="18">
        <f t="shared" si="24"/>
        <v>100</v>
      </c>
      <c r="Q35" s="98">
        <v>513148.9</v>
      </c>
      <c r="R35" s="98">
        <v>382250.71</v>
      </c>
      <c r="S35" s="18">
        <f t="shared" si="25"/>
        <v>74.491187645535234</v>
      </c>
      <c r="T35" s="98">
        <v>133624.16</v>
      </c>
      <c r="U35" s="98">
        <v>118910.17</v>
      </c>
      <c r="V35" s="18">
        <f t="shared" si="26"/>
        <v>88.98852572768277</v>
      </c>
      <c r="W35" s="98">
        <v>482857.17</v>
      </c>
      <c r="X35" s="98">
        <v>482857.17</v>
      </c>
      <c r="Y35" s="18">
        <f t="shared" si="27"/>
        <v>100</v>
      </c>
      <c r="Z35" s="107">
        <f t="shared" si="8"/>
        <v>261.3546906487569</v>
      </c>
      <c r="AA35" s="107">
        <f t="shared" si="8"/>
        <v>306.06885853413547</v>
      </c>
    </row>
    <row r="36" spans="1:27" x14ac:dyDescent="0.3">
      <c r="A36" s="5" t="s">
        <v>52</v>
      </c>
      <c r="B36" s="25">
        <v>0</v>
      </c>
      <c r="C36" s="25">
        <v>0</v>
      </c>
      <c r="D36" s="18" t="str">
        <f t="shared" si="20"/>
        <v>-</v>
      </c>
      <c r="E36" s="25">
        <v>0</v>
      </c>
      <c r="F36" s="25">
        <v>0</v>
      </c>
      <c r="G36" s="18" t="str">
        <f t="shared" si="21"/>
        <v>-</v>
      </c>
      <c r="H36" s="25">
        <v>0</v>
      </c>
      <c r="I36" s="25">
        <v>0</v>
      </c>
      <c r="J36" s="18" t="str">
        <f t="shared" si="22"/>
        <v>-</v>
      </c>
      <c r="K36" s="112">
        <v>0</v>
      </c>
      <c r="L36" s="112">
        <v>0</v>
      </c>
      <c r="M36" s="18" t="str">
        <f t="shared" si="23"/>
        <v>-</v>
      </c>
      <c r="N36" s="112">
        <v>0</v>
      </c>
      <c r="O36" s="112">
        <v>0</v>
      </c>
      <c r="P36" s="18" t="str">
        <f t="shared" si="24"/>
        <v>-</v>
      </c>
      <c r="Q36" s="112">
        <v>0</v>
      </c>
      <c r="R36" s="112">
        <v>0</v>
      </c>
      <c r="S36" s="18" t="str">
        <f t="shared" si="25"/>
        <v>-</v>
      </c>
      <c r="T36" s="112">
        <v>0</v>
      </c>
      <c r="U36" s="112">
        <v>0</v>
      </c>
      <c r="V36" s="18" t="str">
        <f t="shared" si="26"/>
        <v>-</v>
      </c>
      <c r="W36" s="112">
        <v>6000</v>
      </c>
      <c r="X36" s="112">
        <v>5000</v>
      </c>
      <c r="Y36" s="18">
        <f t="shared" si="27"/>
        <v>83.333333333333343</v>
      </c>
      <c r="Z36" s="107" t="str">
        <f t="shared" si="8"/>
        <v>-</v>
      </c>
      <c r="AA36" s="107" t="str">
        <f t="shared" si="8"/>
        <v>-</v>
      </c>
    </row>
    <row r="37" spans="1:27" x14ac:dyDescent="0.3">
      <c r="A37" s="5" t="s">
        <v>263</v>
      </c>
      <c r="B37" s="25">
        <v>0</v>
      </c>
      <c r="C37" s="25">
        <v>0</v>
      </c>
      <c r="D37" s="18" t="str">
        <f t="shared" si="20"/>
        <v>-</v>
      </c>
      <c r="E37" s="25">
        <v>0</v>
      </c>
      <c r="F37" s="25">
        <v>0</v>
      </c>
      <c r="G37" s="18" t="str">
        <f t="shared" si="21"/>
        <v>-</v>
      </c>
      <c r="H37" s="25">
        <v>0</v>
      </c>
      <c r="I37" s="25">
        <v>0</v>
      </c>
      <c r="J37" s="18" t="str">
        <f t="shared" si="22"/>
        <v>-</v>
      </c>
      <c r="K37" s="112">
        <v>0</v>
      </c>
      <c r="L37" s="112">
        <v>0</v>
      </c>
      <c r="M37" s="18" t="str">
        <f t="shared" si="23"/>
        <v>-</v>
      </c>
      <c r="N37" s="112">
        <v>0</v>
      </c>
      <c r="O37" s="112">
        <v>0</v>
      </c>
      <c r="P37" s="18" t="str">
        <f t="shared" si="24"/>
        <v>-</v>
      </c>
      <c r="Q37" s="112">
        <v>0</v>
      </c>
      <c r="R37" s="112">
        <v>0</v>
      </c>
      <c r="S37" s="18" t="str">
        <f t="shared" si="25"/>
        <v>-</v>
      </c>
      <c r="T37" s="112">
        <v>0</v>
      </c>
      <c r="U37" s="112">
        <v>0</v>
      </c>
      <c r="V37" s="18" t="str">
        <f t="shared" si="26"/>
        <v>-</v>
      </c>
      <c r="W37" s="112">
        <v>0</v>
      </c>
      <c r="X37" s="112">
        <v>0</v>
      </c>
      <c r="Y37" s="18" t="str">
        <f t="shared" si="27"/>
        <v>-</v>
      </c>
      <c r="Z37" s="107" t="str">
        <f t="shared" si="8"/>
        <v>-</v>
      </c>
      <c r="AA37" s="107" t="str">
        <f t="shared" si="8"/>
        <v>-</v>
      </c>
    </row>
    <row r="38" spans="1:27" x14ac:dyDescent="0.3">
      <c r="A38" s="5" t="s">
        <v>53</v>
      </c>
      <c r="B38" s="25">
        <v>0</v>
      </c>
      <c r="C38" s="25">
        <v>0</v>
      </c>
      <c r="D38" s="18" t="str">
        <f t="shared" si="20"/>
        <v>-</v>
      </c>
      <c r="E38" s="25">
        <v>0</v>
      </c>
      <c r="F38" s="25">
        <v>0</v>
      </c>
      <c r="G38" s="18" t="str">
        <f t="shared" si="21"/>
        <v>-</v>
      </c>
      <c r="H38" s="25">
        <v>0</v>
      </c>
      <c r="I38" s="25">
        <v>0</v>
      </c>
      <c r="J38" s="18" t="str">
        <f t="shared" si="22"/>
        <v>-</v>
      </c>
      <c r="K38" s="112">
        <v>0</v>
      </c>
      <c r="L38" s="112">
        <v>0</v>
      </c>
      <c r="M38" s="18" t="str">
        <f t="shared" si="23"/>
        <v>-</v>
      </c>
      <c r="N38" s="112">
        <v>0</v>
      </c>
      <c r="O38" s="112">
        <v>0</v>
      </c>
      <c r="P38" s="18" t="str">
        <f t="shared" si="24"/>
        <v>-</v>
      </c>
      <c r="Q38" s="112">
        <v>0</v>
      </c>
      <c r="R38" s="112">
        <v>0</v>
      </c>
      <c r="S38" s="18" t="str">
        <f t="shared" si="25"/>
        <v>-</v>
      </c>
      <c r="T38" s="112">
        <v>0</v>
      </c>
      <c r="U38" s="112">
        <v>0</v>
      </c>
      <c r="V38" s="18" t="str">
        <f t="shared" si="26"/>
        <v>-</v>
      </c>
      <c r="W38" s="112">
        <v>0</v>
      </c>
      <c r="X38" s="112">
        <v>0</v>
      </c>
      <c r="Y38" s="18" t="str">
        <f t="shared" si="27"/>
        <v>-</v>
      </c>
      <c r="Z38" s="107" t="str">
        <f t="shared" si="8"/>
        <v>-</v>
      </c>
      <c r="AA38" s="107" t="str">
        <f t="shared" si="8"/>
        <v>-</v>
      </c>
    </row>
    <row r="39" spans="1:27" x14ac:dyDescent="0.3">
      <c r="A39" s="5" t="s">
        <v>54</v>
      </c>
      <c r="B39" s="25">
        <v>0</v>
      </c>
      <c r="C39" s="25">
        <v>0</v>
      </c>
      <c r="D39" s="18" t="str">
        <f t="shared" si="20"/>
        <v>-</v>
      </c>
      <c r="E39" s="25">
        <v>0</v>
      </c>
      <c r="F39" s="25">
        <v>0</v>
      </c>
      <c r="G39" s="18" t="str">
        <f t="shared" si="21"/>
        <v>-</v>
      </c>
      <c r="H39" s="25">
        <v>0</v>
      </c>
      <c r="I39" s="25">
        <v>0</v>
      </c>
      <c r="J39" s="18" t="str">
        <f t="shared" si="22"/>
        <v>-</v>
      </c>
      <c r="K39" s="112">
        <v>0</v>
      </c>
      <c r="L39" s="112">
        <v>0</v>
      </c>
      <c r="M39" s="18" t="str">
        <f t="shared" si="23"/>
        <v>-</v>
      </c>
      <c r="N39" s="112">
        <v>0</v>
      </c>
      <c r="O39" s="112">
        <v>0</v>
      </c>
      <c r="P39" s="18" t="str">
        <f t="shared" si="24"/>
        <v>-</v>
      </c>
      <c r="Q39" s="112">
        <v>0</v>
      </c>
      <c r="R39" s="112">
        <v>0</v>
      </c>
      <c r="S39" s="18" t="str">
        <f t="shared" si="25"/>
        <v>-</v>
      </c>
      <c r="T39" s="112">
        <v>0</v>
      </c>
      <c r="U39" s="112">
        <v>0</v>
      </c>
      <c r="V39" s="18" t="str">
        <f t="shared" si="26"/>
        <v>-</v>
      </c>
      <c r="W39" s="112">
        <v>0</v>
      </c>
      <c r="X39" s="112">
        <v>0</v>
      </c>
      <c r="Y39" s="18" t="str">
        <f t="shared" si="27"/>
        <v>-</v>
      </c>
      <c r="Z39" s="107" t="str">
        <f t="shared" si="8"/>
        <v>-</v>
      </c>
      <c r="AA39" s="107" t="str">
        <f t="shared" si="8"/>
        <v>-</v>
      </c>
    </row>
    <row r="40" spans="1:27" x14ac:dyDescent="0.3">
      <c r="A40" s="5" t="s">
        <v>55</v>
      </c>
      <c r="B40" s="25">
        <v>1648282.44</v>
      </c>
      <c r="C40" s="25">
        <v>1648282.44</v>
      </c>
      <c r="D40" s="18">
        <f t="shared" si="20"/>
        <v>100</v>
      </c>
      <c r="E40" s="25">
        <v>1709639.28</v>
      </c>
      <c r="F40" s="25">
        <v>1709639.28</v>
      </c>
      <c r="G40" s="18">
        <f t="shared" si="21"/>
        <v>100</v>
      </c>
      <c r="H40" s="25">
        <v>1773566.04</v>
      </c>
      <c r="I40" s="25">
        <v>1773566.04</v>
      </c>
      <c r="J40" s="18">
        <f t="shared" si="22"/>
        <v>100</v>
      </c>
      <c r="K40" s="112">
        <v>1839741.48</v>
      </c>
      <c r="L40" s="112">
        <v>1839741.48</v>
      </c>
      <c r="M40" s="18">
        <f t="shared" si="23"/>
        <v>100</v>
      </c>
      <c r="N40" s="112">
        <v>1908165.6</v>
      </c>
      <c r="O40" s="112">
        <v>0</v>
      </c>
      <c r="P40" s="18">
        <f t="shared" si="24"/>
        <v>0</v>
      </c>
      <c r="Q40" s="112">
        <v>1979480.88</v>
      </c>
      <c r="R40" s="112">
        <v>1979480.88</v>
      </c>
      <c r="S40" s="18">
        <f t="shared" si="25"/>
        <v>100</v>
      </c>
      <c r="T40" s="112">
        <v>2053687.32</v>
      </c>
      <c r="U40" s="112">
        <v>2053687.32</v>
      </c>
      <c r="V40" s="18">
        <f t="shared" si="26"/>
        <v>100</v>
      </c>
      <c r="W40" s="112">
        <v>2130142.44</v>
      </c>
      <c r="X40" s="112">
        <v>2130142.44</v>
      </c>
      <c r="Y40" s="18">
        <f t="shared" si="27"/>
        <v>100</v>
      </c>
      <c r="Z40" s="107">
        <f t="shared" si="8"/>
        <v>3.722821836383531</v>
      </c>
      <c r="AA40" s="107">
        <f t="shared" si="8"/>
        <v>3.722821836383531</v>
      </c>
    </row>
    <row r="41" spans="1:27" x14ac:dyDescent="0.3">
      <c r="A41" s="5" t="s">
        <v>56</v>
      </c>
      <c r="B41" s="25">
        <v>0</v>
      </c>
      <c r="C41" s="25">
        <v>0</v>
      </c>
      <c r="D41" s="18" t="str">
        <f t="shared" si="20"/>
        <v>-</v>
      </c>
      <c r="E41" s="25">
        <v>0</v>
      </c>
      <c r="F41" s="25">
        <v>0</v>
      </c>
      <c r="G41" s="18" t="str">
        <f t="shared" si="21"/>
        <v>-</v>
      </c>
      <c r="H41" s="25">
        <v>0</v>
      </c>
      <c r="I41" s="25">
        <v>0</v>
      </c>
      <c r="J41" s="18" t="str">
        <f t="shared" si="22"/>
        <v>-</v>
      </c>
      <c r="K41" s="112">
        <v>0</v>
      </c>
      <c r="L41" s="112">
        <v>0</v>
      </c>
      <c r="M41" s="18" t="str">
        <f t="shared" si="23"/>
        <v>-</v>
      </c>
      <c r="N41" s="112">
        <v>0</v>
      </c>
      <c r="O41" s="112">
        <v>0</v>
      </c>
      <c r="P41" s="18" t="str">
        <f t="shared" si="24"/>
        <v>-</v>
      </c>
      <c r="Q41" s="112">
        <v>0</v>
      </c>
      <c r="R41" s="112">
        <v>0</v>
      </c>
      <c r="S41" s="18" t="str">
        <f t="shared" si="25"/>
        <v>-</v>
      </c>
      <c r="T41" s="112">
        <v>0</v>
      </c>
      <c r="U41" s="112">
        <v>0</v>
      </c>
      <c r="V41" s="18" t="str">
        <f t="shared" si="26"/>
        <v>-</v>
      </c>
      <c r="W41" s="112">
        <v>0</v>
      </c>
      <c r="X41" s="112">
        <v>0</v>
      </c>
      <c r="Y41" s="18" t="str">
        <f t="shared" si="27"/>
        <v>-</v>
      </c>
      <c r="Z41" s="107" t="str">
        <f t="shared" si="8"/>
        <v>-</v>
      </c>
      <c r="AA41" s="107" t="str">
        <f t="shared" si="8"/>
        <v>-</v>
      </c>
    </row>
    <row r="42" spans="1:27" x14ac:dyDescent="0.3">
      <c r="A42" s="5" t="s">
        <v>57</v>
      </c>
      <c r="B42" s="25">
        <v>1404265.02</v>
      </c>
      <c r="C42" s="25">
        <v>1404265.02</v>
      </c>
      <c r="D42" s="18">
        <f t="shared" si="20"/>
        <v>100</v>
      </c>
      <c r="E42" s="25">
        <v>1540978.52</v>
      </c>
      <c r="F42" s="25">
        <v>1540978.52</v>
      </c>
      <c r="G42" s="18">
        <f t="shared" si="21"/>
        <v>100</v>
      </c>
      <c r="H42" s="25">
        <v>1805966.97</v>
      </c>
      <c r="I42" s="25">
        <v>1805966.97</v>
      </c>
      <c r="J42" s="18">
        <f t="shared" si="22"/>
        <v>100</v>
      </c>
      <c r="K42" s="112">
        <v>2060922.67</v>
      </c>
      <c r="L42" s="112">
        <v>2060922.67</v>
      </c>
      <c r="M42" s="18">
        <f t="shared" si="23"/>
        <v>100</v>
      </c>
      <c r="N42" s="112">
        <v>1447722.27</v>
      </c>
      <c r="O42" s="112">
        <v>0</v>
      </c>
      <c r="P42" s="18">
        <f t="shared" si="24"/>
        <v>0</v>
      </c>
      <c r="Q42" s="112">
        <v>1907613.26</v>
      </c>
      <c r="R42" s="112">
        <v>1907613.26</v>
      </c>
      <c r="S42" s="18">
        <f t="shared" si="25"/>
        <v>100</v>
      </c>
      <c r="T42" s="112">
        <v>1262424.3600000001</v>
      </c>
      <c r="U42" s="112">
        <v>1262424.3600000001</v>
      </c>
      <c r="V42" s="18">
        <f t="shared" si="26"/>
        <v>100</v>
      </c>
      <c r="W42" s="112">
        <v>1282324.6000000001</v>
      </c>
      <c r="X42" s="112">
        <v>1282324.6000000001</v>
      </c>
      <c r="Y42" s="18">
        <f t="shared" si="27"/>
        <v>100</v>
      </c>
      <c r="Z42" s="107">
        <f t="shared" si="8"/>
        <v>1.5763510773825686</v>
      </c>
      <c r="AA42" s="107">
        <f t="shared" si="8"/>
        <v>1.5763510773825686</v>
      </c>
    </row>
    <row r="43" spans="1:27" x14ac:dyDescent="0.3">
      <c r="A43" s="5" t="s">
        <v>58</v>
      </c>
      <c r="B43" s="25">
        <v>0</v>
      </c>
      <c r="C43" s="25">
        <v>0</v>
      </c>
      <c r="D43" s="18" t="str">
        <f t="shared" si="20"/>
        <v>-</v>
      </c>
      <c r="E43" s="25">
        <v>0</v>
      </c>
      <c r="F43" s="25">
        <v>0</v>
      </c>
      <c r="G43" s="18" t="str">
        <f t="shared" si="21"/>
        <v>-</v>
      </c>
      <c r="H43" s="25">
        <v>0</v>
      </c>
      <c r="I43" s="25">
        <v>0</v>
      </c>
      <c r="J43" s="18" t="str">
        <f t="shared" si="22"/>
        <v>-</v>
      </c>
      <c r="K43" s="112">
        <v>0</v>
      </c>
      <c r="L43" s="112">
        <v>0</v>
      </c>
      <c r="M43" s="18" t="str">
        <f t="shared" si="23"/>
        <v>-</v>
      </c>
      <c r="N43" s="112">
        <v>0</v>
      </c>
      <c r="O43" s="112">
        <v>0</v>
      </c>
      <c r="P43" s="18" t="str">
        <f t="shared" si="24"/>
        <v>-</v>
      </c>
      <c r="Q43" s="112">
        <v>0</v>
      </c>
      <c r="R43" s="112">
        <v>0</v>
      </c>
      <c r="S43" s="18" t="str">
        <f t="shared" si="25"/>
        <v>-</v>
      </c>
      <c r="T43" s="112">
        <v>0</v>
      </c>
      <c r="U43" s="112">
        <v>0</v>
      </c>
      <c r="V43" s="18" t="str">
        <f t="shared" si="26"/>
        <v>-</v>
      </c>
      <c r="W43" s="112">
        <v>0</v>
      </c>
      <c r="X43" s="112">
        <v>0</v>
      </c>
      <c r="Y43" s="18" t="str">
        <f t="shared" si="27"/>
        <v>-</v>
      </c>
      <c r="Z43" s="107" t="str">
        <f t="shared" si="8"/>
        <v>-</v>
      </c>
      <c r="AA43" s="107" t="str">
        <f t="shared" si="8"/>
        <v>-</v>
      </c>
    </row>
    <row r="44" spans="1:27" x14ac:dyDescent="0.3">
      <c r="A44" s="5" t="s">
        <v>59</v>
      </c>
      <c r="B44" s="25">
        <v>0</v>
      </c>
      <c r="C44" s="25">
        <v>0</v>
      </c>
      <c r="D44" s="18" t="str">
        <f t="shared" si="20"/>
        <v>-</v>
      </c>
      <c r="E44" s="25">
        <v>0</v>
      </c>
      <c r="F44" s="25">
        <v>0</v>
      </c>
      <c r="G44" s="18" t="str">
        <f t="shared" si="21"/>
        <v>-</v>
      </c>
      <c r="H44" s="25">
        <v>0</v>
      </c>
      <c r="I44" s="25">
        <v>0</v>
      </c>
      <c r="J44" s="18" t="str">
        <f t="shared" si="22"/>
        <v>-</v>
      </c>
      <c r="K44" s="112">
        <v>0</v>
      </c>
      <c r="L44" s="112">
        <v>0</v>
      </c>
      <c r="M44" s="18" t="str">
        <f t="shared" si="23"/>
        <v>-</v>
      </c>
      <c r="N44" s="112">
        <v>0</v>
      </c>
      <c r="O44" s="112">
        <v>0</v>
      </c>
      <c r="P44" s="18" t="str">
        <f t="shared" si="24"/>
        <v>-</v>
      </c>
      <c r="Q44" s="112">
        <v>0</v>
      </c>
      <c r="R44" s="112">
        <v>0</v>
      </c>
      <c r="S44" s="18" t="str">
        <f t="shared" si="25"/>
        <v>-</v>
      </c>
      <c r="T44" s="112">
        <v>0</v>
      </c>
      <c r="U44" s="112">
        <v>0</v>
      </c>
      <c r="V44" s="18" t="str">
        <f t="shared" si="26"/>
        <v>-</v>
      </c>
      <c r="W44" s="112">
        <v>0</v>
      </c>
      <c r="X44" s="112">
        <v>0</v>
      </c>
      <c r="Y44" s="18" t="str">
        <f t="shared" si="27"/>
        <v>-</v>
      </c>
      <c r="Z44" s="107" t="str">
        <f t="shared" si="8"/>
        <v>-</v>
      </c>
      <c r="AA44" s="107" t="str">
        <f t="shared" si="8"/>
        <v>-</v>
      </c>
    </row>
    <row r="45" spans="1:27" x14ac:dyDescent="0.3">
      <c r="A45" s="5" t="s">
        <v>60</v>
      </c>
      <c r="B45" s="25">
        <v>0</v>
      </c>
      <c r="C45" s="25">
        <v>0</v>
      </c>
      <c r="D45" s="18" t="str">
        <f t="shared" si="20"/>
        <v>-</v>
      </c>
      <c r="E45" s="25">
        <v>0</v>
      </c>
      <c r="F45" s="25">
        <v>0</v>
      </c>
      <c r="G45" s="18" t="str">
        <f t="shared" si="21"/>
        <v>-</v>
      </c>
      <c r="H45" s="25">
        <v>0</v>
      </c>
      <c r="I45" s="25">
        <v>0</v>
      </c>
      <c r="J45" s="18" t="str">
        <f t="shared" si="22"/>
        <v>-</v>
      </c>
      <c r="K45" s="112">
        <v>0</v>
      </c>
      <c r="L45" s="112">
        <v>0</v>
      </c>
      <c r="M45" s="18" t="str">
        <f t="shared" si="23"/>
        <v>-</v>
      </c>
      <c r="N45" s="112">
        <v>0</v>
      </c>
      <c r="O45" s="112">
        <v>0</v>
      </c>
      <c r="P45" s="18" t="str">
        <f t="shared" si="24"/>
        <v>-</v>
      </c>
      <c r="Q45" s="112">
        <v>0</v>
      </c>
      <c r="R45" s="112">
        <v>0</v>
      </c>
      <c r="S45" s="18" t="str">
        <f t="shared" si="25"/>
        <v>-</v>
      </c>
      <c r="T45" s="112">
        <v>0</v>
      </c>
      <c r="U45" s="112">
        <v>0</v>
      </c>
      <c r="V45" s="18" t="str">
        <f t="shared" si="26"/>
        <v>-</v>
      </c>
      <c r="W45" s="112">
        <v>0</v>
      </c>
      <c r="X45" s="112">
        <v>0</v>
      </c>
      <c r="Y45" s="18" t="str">
        <f t="shared" si="27"/>
        <v>-</v>
      </c>
      <c r="Z45" s="107" t="str">
        <f t="shared" si="8"/>
        <v>-</v>
      </c>
      <c r="AA45" s="107" t="str">
        <f t="shared" si="8"/>
        <v>-</v>
      </c>
    </row>
    <row r="46" spans="1:27" x14ac:dyDescent="0.3">
      <c r="A46" s="5" t="s">
        <v>61</v>
      </c>
      <c r="B46" s="25">
        <v>81824580.890000001</v>
      </c>
      <c r="C46" s="25">
        <v>0</v>
      </c>
      <c r="D46" s="18">
        <f t="shared" si="20"/>
        <v>0</v>
      </c>
      <c r="E46" s="25">
        <v>48286299.439999998</v>
      </c>
      <c r="F46" s="25">
        <v>0</v>
      </c>
      <c r="G46" s="18">
        <f t="shared" si="21"/>
        <v>0</v>
      </c>
      <c r="H46" s="25">
        <v>16551689.859999999</v>
      </c>
      <c r="I46" s="25">
        <v>0</v>
      </c>
      <c r="J46" s="18">
        <f t="shared" si="22"/>
        <v>0</v>
      </c>
      <c r="K46" s="112">
        <v>23506263.370000001</v>
      </c>
      <c r="L46" s="112">
        <v>0</v>
      </c>
      <c r="M46" s="18">
        <f t="shared" si="23"/>
        <v>0</v>
      </c>
      <c r="N46" s="112">
        <v>23296255.52</v>
      </c>
      <c r="O46" s="112">
        <v>0</v>
      </c>
      <c r="P46" s="18">
        <f t="shared" si="24"/>
        <v>0</v>
      </c>
      <c r="Q46" s="112">
        <v>24776731.629999999</v>
      </c>
      <c r="R46" s="112">
        <v>0</v>
      </c>
      <c r="S46" s="18">
        <f t="shared" si="25"/>
        <v>0</v>
      </c>
      <c r="T46" s="112">
        <v>20456482.059999999</v>
      </c>
      <c r="U46" s="112">
        <v>0</v>
      </c>
      <c r="V46" s="18">
        <f t="shared" si="26"/>
        <v>0</v>
      </c>
      <c r="W46" s="112">
        <v>19326864.93</v>
      </c>
      <c r="X46" s="112">
        <v>0</v>
      </c>
      <c r="Y46" s="18">
        <f t="shared" si="27"/>
        <v>0</v>
      </c>
      <c r="Z46" s="107">
        <f t="shared" si="8"/>
        <v>-5.5220498162233866</v>
      </c>
      <c r="AA46" s="107" t="str">
        <f t="shared" si="8"/>
        <v>-</v>
      </c>
    </row>
    <row r="47" spans="1:27" x14ac:dyDescent="0.3">
      <c r="A47" s="5" t="s">
        <v>62</v>
      </c>
      <c r="B47" s="25">
        <v>1384074.26</v>
      </c>
      <c r="C47" s="25">
        <v>0</v>
      </c>
      <c r="D47" s="18">
        <f t="shared" si="20"/>
        <v>0</v>
      </c>
      <c r="E47" s="25">
        <v>1389199.98</v>
      </c>
      <c r="F47" s="25">
        <v>0</v>
      </c>
      <c r="G47" s="18">
        <f t="shared" si="21"/>
        <v>0</v>
      </c>
      <c r="H47" s="25">
        <v>1429170.04</v>
      </c>
      <c r="I47" s="25">
        <v>0</v>
      </c>
      <c r="J47" s="18">
        <f t="shared" si="22"/>
        <v>0</v>
      </c>
      <c r="K47" s="112">
        <v>1395321.42</v>
      </c>
      <c r="L47" s="112">
        <v>0</v>
      </c>
      <c r="M47" s="18">
        <f t="shared" si="23"/>
        <v>0</v>
      </c>
      <c r="N47" s="112">
        <v>134710.79999999999</v>
      </c>
      <c r="O47" s="112">
        <v>0</v>
      </c>
      <c r="P47" s="18">
        <f t="shared" si="24"/>
        <v>0</v>
      </c>
      <c r="Q47" s="112">
        <v>320358.09000000003</v>
      </c>
      <c r="R47" s="112">
        <v>0</v>
      </c>
      <c r="S47" s="18">
        <f t="shared" si="25"/>
        <v>0</v>
      </c>
      <c r="T47" s="112">
        <v>1586125.28</v>
      </c>
      <c r="U47" s="112">
        <v>0</v>
      </c>
      <c r="V47" s="18">
        <f t="shared" si="26"/>
        <v>0</v>
      </c>
      <c r="W47" s="112">
        <v>186544.49</v>
      </c>
      <c r="X47" s="112">
        <v>0</v>
      </c>
      <c r="Y47" s="18">
        <f t="shared" si="27"/>
        <v>0</v>
      </c>
      <c r="Z47" s="107">
        <f t="shared" si="8"/>
        <v>-88.238981349569059</v>
      </c>
      <c r="AA47" s="107" t="str">
        <f t="shared" si="8"/>
        <v>-</v>
      </c>
    </row>
    <row r="48" spans="1:27" x14ac:dyDescent="0.3">
      <c r="A48" s="5" t="s">
        <v>63</v>
      </c>
      <c r="B48" s="25">
        <f>SUM(B23:B30)</f>
        <v>120646708.09000002</v>
      </c>
      <c r="C48" s="25">
        <f>SUM(C23:C30)</f>
        <v>106662846.97</v>
      </c>
      <c r="D48" s="18">
        <f t="shared" si="20"/>
        <v>88.409247677468045</v>
      </c>
      <c r="E48" s="25">
        <f>SUM(E23:E30)</f>
        <v>120823877.36</v>
      </c>
      <c r="F48" s="25">
        <f>SUM(F23:F30)</f>
        <v>107461035.31</v>
      </c>
      <c r="G48" s="18">
        <f t="shared" si="21"/>
        <v>88.940230737518192</v>
      </c>
      <c r="H48" s="25">
        <f>SUM(H23:H30)</f>
        <v>123633833.43000001</v>
      </c>
      <c r="I48" s="25">
        <f>SUM(I23:I30)</f>
        <v>109545226.69</v>
      </c>
      <c r="J48" s="18">
        <f t="shared" si="22"/>
        <v>88.60457016567652</v>
      </c>
      <c r="K48" s="112">
        <v>123901964.09999999</v>
      </c>
      <c r="L48" s="112">
        <v>112917026.69999997</v>
      </c>
      <c r="M48" s="18">
        <f t="shared" si="23"/>
        <v>91.134170083749282</v>
      </c>
      <c r="N48" s="112">
        <f>SUM(N23:N30)</f>
        <v>125491909.47000001</v>
      </c>
      <c r="O48" s="112">
        <f>SUM(O23:O30)</f>
        <v>109353820.25</v>
      </c>
      <c r="P48" s="18">
        <f t="shared" si="24"/>
        <v>87.140135736114559</v>
      </c>
      <c r="Q48" s="112">
        <f>SUM(Q23:Q30)</f>
        <v>131346439.72999999</v>
      </c>
      <c r="R48" s="112">
        <f>SUM(R23:R30)</f>
        <v>114666686.90999998</v>
      </c>
      <c r="S48" s="18">
        <f t="shared" si="25"/>
        <v>87.300947894524256</v>
      </c>
      <c r="T48" s="112">
        <f t="shared" ref="T48:U48" si="28">SUM(T23:T30)</f>
        <v>139370362.30999997</v>
      </c>
      <c r="U48" s="112">
        <f t="shared" si="28"/>
        <v>121692156.59999999</v>
      </c>
      <c r="V48" s="18">
        <f t="shared" si="26"/>
        <v>87.315663519135768</v>
      </c>
      <c r="W48" s="112">
        <v>147082608.84999999</v>
      </c>
      <c r="X48" s="112">
        <v>128953179.35000001</v>
      </c>
      <c r="Y48" s="18">
        <f t="shared" si="27"/>
        <v>87.673981552442399</v>
      </c>
      <c r="Z48" s="107">
        <f t="shared" si="8"/>
        <v>5.5336345634560189</v>
      </c>
      <c r="AA48" s="107">
        <f t="shared" si="8"/>
        <v>5.9667138399616562</v>
      </c>
    </row>
    <row r="49" spans="1:27" x14ac:dyDescent="0.3">
      <c r="A49" s="5" t="s">
        <v>64</v>
      </c>
      <c r="B49" s="25">
        <f>SUM(B32:B35)</f>
        <v>14415571.48</v>
      </c>
      <c r="C49" s="25">
        <f>SUM(C32:C35)</f>
        <v>11702625.299999999</v>
      </c>
      <c r="D49" s="18">
        <f t="shared" si="20"/>
        <v>81.180446548623394</v>
      </c>
      <c r="E49" s="25">
        <f>SUM(E31:E35)</f>
        <v>11329804.960000001</v>
      </c>
      <c r="F49" s="25">
        <f>SUM(F31:F35)</f>
        <v>9303177.0800000001</v>
      </c>
      <c r="G49" s="18">
        <f t="shared" si="21"/>
        <v>82.112420406573349</v>
      </c>
      <c r="H49" s="25">
        <f>SUM(H31:H35)</f>
        <v>16156269.790000001</v>
      </c>
      <c r="I49" s="25">
        <f>SUM(I31:I35)</f>
        <v>14294428.039999999</v>
      </c>
      <c r="J49" s="18">
        <f t="shared" si="22"/>
        <v>88.476041968843589</v>
      </c>
      <c r="K49" s="112">
        <v>13472584.27</v>
      </c>
      <c r="L49" s="112">
        <v>11516774.159999998</v>
      </c>
      <c r="M49" s="18">
        <f t="shared" si="23"/>
        <v>85.483036729968049</v>
      </c>
      <c r="N49" s="112">
        <f>SUM(N31:N35)</f>
        <v>14683119.559999999</v>
      </c>
      <c r="O49" s="112">
        <f>SUM(O31:O35)</f>
        <v>11313811.6</v>
      </c>
      <c r="P49" s="18">
        <f t="shared" si="24"/>
        <v>77.053187190692611</v>
      </c>
      <c r="Q49" s="112">
        <f>SUM(Q31:Q35)</f>
        <v>13239139.460000001</v>
      </c>
      <c r="R49" s="112">
        <f>SUM(R31:R35)</f>
        <v>10905369.850000001</v>
      </c>
      <c r="S49" s="18">
        <f t="shared" si="25"/>
        <v>82.372195586796849</v>
      </c>
      <c r="T49" s="112">
        <f>SUM(T31:T35)</f>
        <v>18470698.91</v>
      </c>
      <c r="U49" s="112">
        <f>SUM(U31:U35)</f>
        <v>12491006.890000001</v>
      </c>
      <c r="V49" s="18">
        <f t="shared" si="26"/>
        <v>67.62606521206078</v>
      </c>
      <c r="W49" s="112">
        <v>20583588.910000004</v>
      </c>
      <c r="X49" s="112">
        <v>15440620.68</v>
      </c>
      <c r="Y49" s="18">
        <f t="shared" si="27"/>
        <v>75.014229770681894</v>
      </c>
      <c r="Z49" s="107">
        <f t="shared" si="8"/>
        <v>11.439144833096123</v>
      </c>
      <c r="AA49" s="107">
        <f t="shared" si="8"/>
        <v>23.613899311522985</v>
      </c>
    </row>
    <row r="50" spans="1:27" x14ac:dyDescent="0.3">
      <c r="A50" s="5" t="s">
        <v>65</v>
      </c>
      <c r="B50" s="25">
        <f>SUM(B36:B39)</f>
        <v>0</v>
      </c>
      <c r="C50" s="25">
        <f>SUM(C36:C39)</f>
        <v>0</v>
      </c>
      <c r="D50" s="18" t="str">
        <f t="shared" si="20"/>
        <v>-</v>
      </c>
      <c r="E50" s="25">
        <f>SUM(E36:E39)</f>
        <v>0</v>
      </c>
      <c r="F50" s="25">
        <f>SUM(F36:F39)</f>
        <v>0</v>
      </c>
      <c r="G50" s="18" t="str">
        <f t="shared" si="21"/>
        <v>-</v>
      </c>
      <c r="H50" s="25">
        <f>SUM(H36:H39)</f>
        <v>0</v>
      </c>
      <c r="I50" s="25">
        <f>SUM(I36:I39)</f>
        <v>0</v>
      </c>
      <c r="J50" s="18" t="str">
        <f t="shared" si="22"/>
        <v>-</v>
      </c>
      <c r="K50" s="112">
        <v>0</v>
      </c>
      <c r="L50" s="112">
        <v>0</v>
      </c>
      <c r="M50" s="18" t="str">
        <f t="shared" si="23"/>
        <v>-</v>
      </c>
      <c r="N50" s="112">
        <f>SUM(N36:N39)</f>
        <v>0</v>
      </c>
      <c r="O50" s="112">
        <f>SUM(O36:O39)</f>
        <v>0</v>
      </c>
      <c r="P50" s="18" t="str">
        <f t="shared" si="24"/>
        <v>-</v>
      </c>
      <c r="Q50" s="112">
        <f>SUM(Q36:Q39)</f>
        <v>0</v>
      </c>
      <c r="R50" s="112">
        <f>SUM(R36:R39)</f>
        <v>0</v>
      </c>
      <c r="S50" s="18" t="str">
        <f t="shared" si="25"/>
        <v>-</v>
      </c>
      <c r="T50" s="112">
        <f>SUM(T36:T39)</f>
        <v>0</v>
      </c>
      <c r="U50" s="112">
        <f>SUM(U36:U39)</f>
        <v>0</v>
      </c>
      <c r="V50" s="18" t="str">
        <f t="shared" si="26"/>
        <v>-</v>
      </c>
      <c r="W50" s="112">
        <v>6000</v>
      </c>
      <c r="X50" s="112">
        <v>5000</v>
      </c>
      <c r="Y50" s="18">
        <f t="shared" si="27"/>
        <v>83.333333333333343</v>
      </c>
      <c r="Z50" s="107" t="str">
        <f t="shared" si="8"/>
        <v>-</v>
      </c>
      <c r="AA50" s="107" t="str">
        <f t="shared" si="8"/>
        <v>-</v>
      </c>
    </row>
    <row r="51" spans="1:27" x14ac:dyDescent="0.3">
      <c r="A51" s="5" t="s">
        <v>66</v>
      </c>
      <c r="B51" s="25">
        <f>SUM(B40:B44)</f>
        <v>3052547.46</v>
      </c>
      <c r="C51" s="25">
        <f>SUM(C40:C44)</f>
        <v>3052547.46</v>
      </c>
      <c r="D51" s="18">
        <f t="shared" si="20"/>
        <v>100</v>
      </c>
      <c r="E51" s="25">
        <f>SUM(E40:E44)</f>
        <v>3250617.8</v>
      </c>
      <c r="F51" s="25">
        <f>SUM(F40:F44)</f>
        <v>3250617.8</v>
      </c>
      <c r="G51" s="18">
        <f t="shared" si="21"/>
        <v>100</v>
      </c>
      <c r="H51" s="25">
        <f>SUM(H40:H44)</f>
        <v>3579533.01</v>
      </c>
      <c r="I51" s="25">
        <f>SUM(I40:I44)</f>
        <v>3579533.01</v>
      </c>
      <c r="J51" s="18">
        <f t="shared" si="22"/>
        <v>100</v>
      </c>
      <c r="K51" s="112">
        <v>3900664.15</v>
      </c>
      <c r="L51" s="112">
        <v>3900664.15</v>
      </c>
      <c r="M51" s="18">
        <f t="shared" si="23"/>
        <v>100</v>
      </c>
      <c r="N51" s="112">
        <f>SUM(N40:N44)</f>
        <v>3355887.87</v>
      </c>
      <c r="O51" s="114">
        <v>2816574.98</v>
      </c>
      <c r="P51" s="18">
        <f t="shared" si="24"/>
        <v>83.929353098439492</v>
      </c>
      <c r="Q51" s="112">
        <f>SUM(Q40:Q44)</f>
        <v>3887094.1399999997</v>
      </c>
      <c r="R51" s="112">
        <f>SUM(R40:R44)</f>
        <v>3887094.1399999997</v>
      </c>
      <c r="S51" s="18">
        <f t="shared" si="25"/>
        <v>100</v>
      </c>
      <c r="T51" s="112">
        <f>SUM(T40:T44)</f>
        <v>3316111.68</v>
      </c>
      <c r="U51" s="112">
        <f>SUM(U40:U44)</f>
        <v>3316111.68</v>
      </c>
      <c r="V51" s="18">
        <f t="shared" si="26"/>
        <v>100</v>
      </c>
      <c r="W51" s="112">
        <v>3412467.04</v>
      </c>
      <c r="X51" s="112">
        <v>3412467.04</v>
      </c>
      <c r="Y51" s="18">
        <f t="shared" si="27"/>
        <v>100</v>
      </c>
      <c r="Z51" s="107">
        <f t="shared" si="8"/>
        <v>2.9056729476614009</v>
      </c>
      <c r="AA51" s="107">
        <f t="shared" si="8"/>
        <v>2.9056729476614009</v>
      </c>
    </row>
    <row r="52" spans="1:27" x14ac:dyDescent="0.3">
      <c r="A52" s="5" t="s">
        <v>67</v>
      </c>
      <c r="B52" s="25">
        <f>B45</f>
        <v>0</v>
      </c>
      <c r="C52" s="25">
        <f>C45</f>
        <v>0</v>
      </c>
      <c r="D52" s="18" t="str">
        <f t="shared" si="20"/>
        <v>-</v>
      </c>
      <c r="E52" s="25">
        <f>E45</f>
        <v>0</v>
      </c>
      <c r="F52" s="25">
        <f>F45</f>
        <v>0</v>
      </c>
      <c r="G52" s="18" t="str">
        <f t="shared" si="21"/>
        <v>-</v>
      </c>
      <c r="H52" s="25">
        <f>H45</f>
        <v>0</v>
      </c>
      <c r="I52" s="25">
        <f>I45</f>
        <v>0</v>
      </c>
      <c r="J52" s="18" t="str">
        <f t="shared" si="22"/>
        <v>-</v>
      </c>
      <c r="K52" s="112">
        <v>0</v>
      </c>
      <c r="L52" s="112">
        <v>0</v>
      </c>
      <c r="M52" s="18" t="str">
        <f t="shared" si="23"/>
        <v>-</v>
      </c>
      <c r="N52" s="112">
        <f t="shared" ref="N52:O52" si="29">N45</f>
        <v>0</v>
      </c>
      <c r="O52" s="112">
        <f t="shared" si="29"/>
        <v>0</v>
      </c>
      <c r="P52" s="18" t="str">
        <f t="shared" si="24"/>
        <v>-</v>
      </c>
      <c r="Q52" s="112">
        <f t="shared" ref="Q52:R52" si="30">Q45</f>
        <v>0</v>
      </c>
      <c r="R52" s="112">
        <f t="shared" si="30"/>
        <v>0</v>
      </c>
      <c r="S52" s="18" t="str">
        <f t="shared" si="25"/>
        <v>-</v>
      </c>
      <c r="T52" s="112">
        <f t="shared" ref="T52:U52" si="31">T45</f>
        <v>0</v>
      </c>
      <c r="U52" s="112">
        <f t="shared" si="31"/>
        <v>0</v>
      </c>
      <c r="V52" s="18" t="str">
        <f t="shared" si="26"/>
        <v>-</v>
      </c>
      <c r="W52" s="112">
        <v>0</v>
      </c>
      <c r="X52" s="112">
        <v>0</v>
      </c>
      <c r="Y52" s="18" t="str">
        <f t="shared" si="27"/>
        <v>-</v>
      </c>
      <c r="Z52" s="107" t="str">
        <f t="shared" si="8"/>
        <v>-</v>
      </c>
      <c r="AA52" s="107" t="str">
        <f t="shared" si="8"/>
        <v>-</v>
      </c>
    </row>
    <row r="53" spans="1:27" x14ac:dyDescent="0.3">
      <c r="A53" s="5" t="s">
        <v>68</v>
      </c>
      <c r="B53" s="25">
        <f>SUM(B46:B47)</f>
        <v>83208655.150000006</v>
      </c>
      <c r="C53" s="27">
        <v>81498361.450000003</v>
      </c>
      <c r="D53" s="18">
        <f t="shared" si="20"/>
        <v>97.94457235618475</v>
      </c>
      <c r="E53" s="25">
        <f>SUM(E46:E47)</f>
        <v>49675499.419999994</v>
      </c>
      <c r="F53" s="27">
        <v>47673622.090000004</v>
      </c>
      <c r="G53" s="18">
        <f t="shared" si="21"/>
        <v>95.970091185044012</v>
      </c>
      <c r="H53" s="25">
        <f>SUM(H46:H47)</f>
        <v>17980859.899999999</v>
      </c>
      <c r="I53" s="27">
        <v>16059173.779999999</v>
      </c>
      <c r="J53" s="18">
        <f t="shared" si="22"/>
        <v>89.312601673738641</v>
      </c>
      <c r="K53" s="112">
        <v>24901584.789999999</v>
      </c>
      <c r="L53" s="114">
        <v>22325065.420000002</v>
      </c>
      <c r="M53" s="18">
        <f t="shared" si="23"/>
        <v>89.65319118550768</v>
      </c>
      <c r="N53" s="112">
        <f>SUM(N46:N47)</f>
        <v>23430966.32</v>
      </c>
      <c r="O53" s="114">
        <v>22464162.460000001</v>
      </c>
      <c r="P53" s="18">
        <f t="shared" si="24"/>
        <v>95.873819940687781</v>
      </c>
      <c r="Q53" s="112">
        <f>SUM(Q46:Q47)</f>
        <v>25097089.719999999</v>
      </c>
      <c r="R53" s="114">
        <v>23879195.68</v>
      </c>
      <c r="S53" s="18">
        <f t="shared" si="25"/>
        <v>95.147269848465925</v>
      </c>
      <c r="T53" s="112">
        <f>SUM(T46:T47)</f>
        <v>22042607.34</v>
      </c>
      <c r="U53" s="114">
        <v>19588134.73</v>
      </c>
      <c r="V53" s="18">
        <f t="shared" si="26"/>
        <v>88.864871690809693</v>
      </c>
      <c r="W53" s="112">
        <v>19513409.419999998</v>
      </c>
      <c r="X53" s="114">
        <v>18159843.280000001</v>
      </c>
      <c r="Y53" s="18">
        <f t="shared" si="27"/>
        <v>93.063405216042469</v>
      </c>
      <c r="Z53" s="107">
        <f t="shared" si="8"/>
        <v>-11.474132261161088</v>
      </c>
      <c r="AA53" s="107">
        <f t="shared" si="8"/>
        <v>-7.2916154074257804</v>
      </c>
    </row>
    <row r="54" spans="1:27" x14ac:dyDescent="0.3">
      <c r="A54" s="5" t="s">
        <v>69</v>
      </c>
      <c r="B54" s="17">
        <f>SUM(B48:B53)</f>
        <v>221323482.18000004</v>
      </c>
      <c r="C54" s="17">
        <f>SUM(C48:C53)</f>
        <v>202916381.18000001</v>
      </c>
      <c r="D54" s="18">
        <f t="shared" si="20"/>
        <v>91.683168537430788</v>
      </c>
      <c r="E54" s="22">
        <f>SUM(E48:E53)</f>
        <v>185079799.53999999</v>
      </c>
      <c r="F54" s="17">
        <f>SUM(F48:F53)</f>
        <v>167688452.28</v>
      </c>
      <c r="G54" s="18">
        <f t="shared" si="21"/>
        <v>90.60332499644764</v>
      </c>
      <c r="H54" s="22">
        <f>SUM(H48:H53)</f>
        <v>161350496.13</v>
      </c>
      <c r="I54" s="17">
        <f>SUM(I48:I53)</f>
        <v>143478361.51999998</v>
      </c>
      <c r="J54" s="18">
        <f t="shared" si="22"/>
        <v>88.923408952148222</v>
      </c>
      <c r="K54" s="22">
        <f>SUM(K48:K53)</f>
        <v>166176797.31</v>
      </c>
      <c r="L54" s="17">
        <f>SUM(L48:L53)</f>
        <v>150659530.42999998</v>
      </c>
      <c r="M54" s="18">
        <f t="shared" si="23"/>
        <v>90.662194042016083</v>
      </c>
      <c r="N54" s="22">
        <f>SUM(N48:N53)</f>
        <v>166961883.22</v>
      </c>
      <c r="O54" s="17">
        <f>SUM(O48:O53)</f>
        <v>145948369.28999999</v>
      </c>
      <c r="P54" s="18">
        <f t="shared" si="24"/>
        <v>87.414184887749968</v>
      </c>
      <c r="Q54" s="22">
        <f>SUM(Q48:Q53)</f>
        <v>173569763.04999998</v>
      </c>
      <c r="R54" s="17">
        <f>SUM(R48:R53)</f>
        <v>153338346.57999998</v>
      </c>
      <c r="S54" s="18">
        <f t="shared" si="25"/>
        <v>88.343928046861492</v>
      </c>
      <c r="T54" s="22">
        <f>SUM(T48:T53)</f>
        <v>183199780.23999998</v>
      </c>
      <c r="U54" s="17">
        <f>SUM(U48:U53)</f>
        <v>157087409.89999998</v>
      </c>
      <c r="V54" s="18">
        <f t="shared" si="26"/>
        <v>85.746505642205676</v>
      </c>
      <c r="W54" s="22">
        <v>190598074.21999997</v>
      </c>
      <c r="X54" s="17">
        <v>165971110.34999999</v>
      </c>
      <c r="Y54" s="18">
        <f t="shared" si="27"/>
        <v>87.07911191087166</v>
      </c>
      <c r="Z54" s="107">
        <f t="shared" si="8"/>
        <v>4.0383749207056212</v>
      </c>
      <c r="AA54" s="107">
        <f t="shared" si="8"/>
        <v>5.6552593588851323</v>
      </c>
    </row>
    <row r="55" spans="1:27" x14ac:dyDescent="0.3">
      <c r="A55" s="13" t="s">
        <v>70</v>
      </c>
      <c r="B55" s="14">
        <f>B54-B53</f>
        <v>138114827.03000003</v>
      </c>
      <c r="C55" s="14">
        <f>C54-C53</f>
        <v>121418019.73</v>
      </c>
      <c r="D55" s="19">
        <f t="shared" si="20"/>
        <v>87.910923353382401</v>
      </c>
      <c r="E55" s="23">
        <f>E54-E53</f>
        <v>135404300.12</v>
      </c>
      <c r="F55" s="14">
        <f>F54-F53</f>
        <v>120014830.19</v>
      </c>
      <c r="G55" s="19">
        <f t="shared" si="21"/>
        <v>88.634430430672197</v>
      </c>
      <c r="H55" s="23">
        <f>H54-H53</f>
        <v>143369636.22999999</v>
      </c>
      <c r="I55" s="14">
        <f>I54-I53</f>
        <v>127419187.73999998</v>
      </c>
      <c r="J55" s="19">
        <f t="shared" si="22"/>
        <v>88.874597920851542</v>
      </c>
      <c r="K55" s="23">
        <f>K54-K53</f>
        <v>141275212.52000001</v>
      </c>
      <c r="L55" s="14">
        <f>L54-L53</f>
        <v>128334465.00999998</v>
      </c>
      <c r="M55" s="19">
        <f t="shared" si="23"/>
        <v>90.840043855415871</v>
      </c>
      <c r="N55" s="23">
        <f>N54-N53</f>
        <v>143530916.90000001</v>
      </c>
      <c r="O55" s="14">
        <f>O54-O53</f>
        <v>123484206.82999998</v>
      </c>
      <c r="P55" s="19">
        <f t="shared" si="24"/>
        <v>86.033176333732442</v>
      </c>
      <c r="Q55" s="23">
        <f>Q54-Q53</f>
        <v>148472673.32999998</v>
      </c>
      <c r="R55" s="14">
        <f>R54-R53</f>
        <v>129459150.89999998</v>
      </c>
      <c r="S55" s="19">
        <f t="shared" si="25"/>
        <v>87.193924643803001</v>
      </c>
      <c r="T55" s="23">
        <f>T54-T53</f>
        <v>161157172.89999998</v>
      </c>
      <c r="U55" s="14">
        <f>U54-U53</f>
        <v>137499275.16999999</v>
      </c>
      <c r="V55" s="19">
        <f t="shared" si="26"/>
        <v>85.319984643389091</v>
      </c>
      <c r="W55" s="23">
        <v>171084664.79999998</v>
      </c>
      <c r="X55" s="14">
        <v>147811267.06999999</v>
      </c>
      <c r="Y55" s="19">
        <f t="shared" si="27"/>
        <v>86.396561166246627</v>
      </c>
      <c r="Z55" s="109">
        <f t="shared" si="8"/>
        <v>6.1601303382010428</v>
      </c>
      <c r="AA55" s="109">
        <f t="shared" si="8"/>
        <v>7.4996700071695273</v>
      </c>
    </row>
    <row r="56" spans="1:27" s="104" customFormat="1" x14ac:dyDescent="0.3">
      <c r="A56" s="111" t="s">
        <v>71</v>
      </c>
      <c r="B56" s="113">
        <f>B14-B48</f>
        <v>18111909.349999979</v>
      </c>
      <c r="C56" s="113">
        <f>C14-C48</f>
        <v>-3631262.7600000054</v>
      </c>
      <c r="D56" s="20"/>
      <c r="E56" s="113">
        <f>E14-E48</f>
        <v>21263065.510000005</v>
      </c>
      <c r="F56" s="113">
        <f>F14-F48</f>
        <v>-1711973.0799999982</v>
      </c>
      <c r="G56" s="20"/>
      <c r="H56" s="113">
        <f>H14-H48</f>
        <v>31371217.25</v>
      </c>
      <c r="I56" s="113">
        <f>I14-I48</f>
        <v>12550775.330000013</v>
      </c>
      <c r="J56" s="20"/>
      <c r="K56" s="113">
        <f>K14-K48</f>
        <v>28279862.170000017</v>
      </c>
      <c r="L56" s="113">
        <f>L14-L48</f>
        <v>4747652.5900000185</v>
      </c>
      <c r="M56" s="20"/>
      <c r="N56" s="113">
        <f>N14-N48</f>
        <v>43204857.579999998</v>
      </c>
      <c r="O56" s="113">
        <f>O14-O48</f>
        <v>22969365.890000001</v>
      </c>
      <c r="P56" s="20"/>
      <c r="Q56" s="113">
        <f>Q14-Q48</f>
        <v>39408995.980000019</v>
      </c>
      <c r="R56" s="113">
        <f>R14-R48</f>
        <v>16570190.830000028</v>
      </c>
      <c r="S56" s="20"/>
      <c r="T56" s="113">
        <f>T14-T48</f>
        <v>34421921.99000001</v>
      </c>
      <c r="U56" s="113">
        <f>U14-U48</f>
        <v>12478246.969999999</v>
      </c>
      <c r="V56" s="20"/>
      <c r="W56" s="113">
        <f>W14-W48</f>
        <v>41404937.330000013</v>
      </c>
      <c r="X56" s="113">
        <f>X14-X48</f>
        <v>5556744.9599999934</v>
      </c>
      <c r="Y56" s="20"/>
      <c r="Z56" s="107">
        <f t="shared" ref="Z56:AA59" si="32">IF(T56&gt;0,W56/T56*100-100,"-")</f>
        <v>20.286535255145409</v>
      </c>
      <c r="AA56" s="107">
        <f t="shared" si="32"/>
        <v>-55.468544793516024</v>
      </c>
    </row>
    <row r="57" spans="1:27" s="104" customFormat="1" x14ac:dyDescent="0.3">
      <c r="A57" s="111" t="s">
        <v>72</v>
      </c>
      <c r="B57" s="113">
        <f>B15-B49</f>
        <v>-4738430.5300000012</v>
      </c>
      <c r="C57" s="113">
        <f>C15-C49</f>
        <v>-3681560.8899999997</v>
      </c>
      <c r="D57" s="20"/>
      <c r="E57" s="113">
        <f>E15-E49</f>
        <v>-2673668.2699999996</v>
      </c>
      <c r="F57" s="113">
        <f>F15-F49</f>
        <v>-2070344.580000001</v>
      </c>
      <c r="G57" s="20"/>
      <c r="H57" s="113">
        <f>H15-H49</f>
        <v>-6966048.3000000007</v>
      </c>
      <c r="I57" s="113">
        <f>I15-I49</f>
        <v>-5900980.6899999995</v>
      </c>
      <c r="J57" s="20"/>
      <c r="K57" s="113">
        <f>K15-K49</f>
        <v>-6173369.8399999999</v>
      </c>
      <c r="L57" s="113">
        <f>L15-L49</f>
        <v>-7255952.8099999987</v>
      </c>
      <c r="M57" s="20"/>
      <c r="N57" s="113">
        <f>N15-N49</f>
        <v>-3952869.84</v>
      </c>
      <c r="O57" s="113">
        <f>O15-O49</f>
        <v>-4756768.8499999987</v>
      </c>
      <c r="P57" s="20"/>
      <c r="Q57" s="113">
        <f>Q15-Q49</f>
        <v>-3970759.0300000012</v>
      </c>
      <c r="R57" s="113">
        <f>R15-R49</f>
        <v>-4705955.7100000018</v>
      </c>
      <c r="S57" s="20"/>
      <c r="T57" s="113">
        <f>T15-T49</f>
        <v>-1697008.1500000022</v>
      </c>
      <c r="U57" s="113">
        <f>U15-U49</f>
        <v>156650.32999999821</v>
      </c>
      <c r="V57" s="20"/>
      <c r="W57" s="113">
        <f>W15-W49</f>
        <v>-3540847.8800000027</v>
      </c>
      <c r="X57" s="113">
        <f>X15-X49</f>
        <v>-3612080.75</v>
      </c>
      <c r="Y57" s="20"/>
      <c r="Z57" s="107" t="str">
        <f t="shared" si="32"/>
        <v>-</v>
      </c>
      <c r="AA57" s="107">
        <f t="shared" si="32"/>
        <v>-2405.8239009136087</v>
      </c>
    </row>
    <row r="58" spans="1:27" s="104" customFormat="1" x14ac:dyDescent="0.3">
      <c r="A58" s="111" t="s">
        <v>357</v>
      </c>
      <c r="B58" s="113">
        <f>SUM(B14:B16)-SUM(B48:B50)</f>
        <v>13373478.819999963</v>
      </c>
      <c r="C58" s="113">
        <f>SUM(C14:C16)-SUM(C48:C50)</f>
        <v>-7312823.650000006</v>
      </c>
      <c r="D58" s="20"/>
      <c r="E58" s="113">
        <f>SUM(E14:E16)-SUM(E48:E50)</f>
        <v>18589397.24000001</v>
      </c>
      <c r="F58" s="113">
        <f>SUM(F14:F16)-SUM(F48:F50)</f>
        <v>-3782317.6599999964</v>
      </c>
      <c r="G58" s="20"/>
      <c r="H58" s="113">
        <f>SUM(H14:H16)-SUM(H48:H50)</f>
        <v>24405168.950000018</v>
      </c>
      <c r="I58" s="113">
        <f>SUM(I14:I16)-SUM(I48:I50)</f>
        <v>6649794.6400000155</v>
      </c>
      <c r="J58" s="20"/>
      <c r="K58" s="113">
        <f>SUM(K14:K16)-SUM(K48:K50)</f>
        <v>22106492.330000013</v>
      </c>
      <c r="L58" s="113">
        <f>SUM(L14:L16)-SUM(L48:L50)</f>
        <v>-2508300.2199999839</v>
      </c>
      <c r="M58" s="20"/>
      <c r="N58" s="113">
        <f>SUM(N14:N16)-SUM(N48:N50)</f>
        <v>39251987.74000001</v>
      </c>
      <c r="O58" s="113">
        <f>SUM(O14:O16)-SUM(O48:O50)</f>
        <v>18212597.040000021</v>
      </c>
      <c r="P58" s="20"/>
      <c r="Q58" s="113">
        <f>SUM(Q14:Q16)-SUM(Q48:Q50)</f>
        <v>35438236.950000018</v>
      </c>
      <c r="R58" s="113">
        <f>SUM(R14:R16)-SUM(R48:R50)</f>
        <v>11864235.120000005</v>
      </c>
      <c r="S58" s="20"/>
      <c r="T58" s="113">
        <f>SUM(T14:T16)-SUM(T48:T50)</f>
        <v>32724913.840000004</v>
      </c>
      <c r="U58" s="113">
        <f>SUM(U14:U16)-SUM(U48:U50)</f>
        <v>12634897.299999997</v>
      </c>
      <c r="V58" s="20"/>
      <c r="W58" s="113">
        <f>SUM(W14:W16)-SUM(W48:W50)</f>
        <v>37858089.450000018</v>
      </c>
      <c r="X58" s="113">
        <f>SUM(X14:X16)-SUM(X48:X50)</f>
        <v>1939664.2100000083</v>
      </c>
      <c r="Y58" s="20"/>
      <c r="Z58" s="107">
        <f t="shared" si="32"/>
        <v>15.685833842366549</v>
      </c>
      <c r="AA58" s="107">
        <f t="shared" si="32"/>
        <v>-84.648357925315239</v>
      </c>
    </row>
    <row r="59" spans="1:27" s="104" customFormat="1" x14ac:dyDescent="0.3">
      <c r="A59" s="111" t="s">
        <v>358</v>
      </c>
      <c r="B59" s="113">
        <f>B21-B55</f>
        <v>19952995.319999963</v>
      </c>
      <c r="C59" s="113">
        <f>C21-C55</f>
        <v>-4144913.7700000256</v>
      </c>
      <c r="D59" s="103"/>
      <c r="E59" s="113">
        <f>E21-E55</f>
        <v>17775877.269999981</v>
      </c>
      <c r="F59" s="113">
        <f>F21-F55</f>
        <v>-4595837.6299999952</v>
      </c>
      <c r="G59" s="103"/>
      <c r="H59" s="113">
        <f>H21-H55</f>
        <v>23199646.75000003</v>
      </c>
      <c r="I59" s="113">
        <f>I21-I55</f>
        <v>5444272.4400000125</v>
      </c>
      <c r="J59" s="103"/>
      <c r="K59" s="113">
        <f>K21-K55</f>
        <v>18205828.180000007</v>
      </c>
      <c r="L59" s="113">
        <f>L21-L55</f>
        <v>-6408964.369999975</v>
      </c>
      <c r="M59" s="103"/>
      <c r="N59" s="113">
        <f>N21-N55</f>
        <v>35896099.870000005</v>
      </c>
      <c r="O59" s="113">
        <f>O21-O55</f>
        <v>15396022.060000032</v>
      </c>
      <c r="P59" s="103"/>
      <c r="Q59" s="113">
        <f>Q21-Q55</f>
        <v>31551142.810000032</v>
      </c>
      <c r="R59" s="113">
        <f>R21-R55</f>
        <v>7977140.9800000191</v>
      </c>
      <c r="S59" s="103"/>
      <c r="T59" s="113">
        <f>T21-T55</f>
        <v>30016593.359999985</v>
      </c>
      <c r="U59" s="113">
        <f>U21-U55</f>
        <v>9318785.6200000048</v>
      </c>
      <c r="V59" s="103"/>
      <c r="W59" s="113">
        <f>W21-W55</f>
        <v>36445622.409999996</v>
      </c>
      <c r="X59" s="113">
        <f>X21-X55</f>
        <v>527197.17000001669</v>
      </c>
      <c r="Y59" s="103"/>
      <c r="Z59" s="107">
        <f t="shared" si="32"/>
        <v>21.418250142160744</v>
      </c>
      <c r="AA59" s="107">
        <f t="shared" si="32"/>
        <v>-94.342640860107949</v>
      </c>
    </row>
    <row r="60" spans="1:27" s="104" customFormat="1" x14ac:dyDescent="0.3">
      <c r="A60" s="111" t="s">
        <v>359</v>
      </c>
      <c r="C60" s="106">
        <f>SUM(C14:C16)/SUM(B14:B16)*100</f>
        <v>74.815293716639601</v>
      </c>
      <c r="D60" s="103"/>
      <c r="F60" s="106">
        <f>SUM(F14:F16)/SUM(E14:E16)*100</f>
        <v>74.949971209145971</v>
      </c>
      <c r="G60" s="103"/>
      <c r="I60" s="106">
        <f>SUM(I14:I16)/SUM(H14:H16)*100</f>
        <v>79.472111252324851</v>
      </c>
      <c r="J60" s="103"/>
      <c r="L60" s="106">
        <f>SUM(L14:L16)/SUM(K14:K16)*100</f>
        <v>76.451407706420852</v>
      </c>
      <c r="M60" s="103"/>
      <c r="O60" s="106">
        <f>SUM(O14:O16)/SUM(N14:N16)*100</f>
        <v>77.402072101563604</v>
      </c>
      <c r="P60" s="103"/>
      <c r="R60" s="106">
        <f>SUM(R14:R16)/SUM(Q14:Q16)*100</f>
        <v>76.343394350178215</v>
      </c>
      <c r="S60" s="103"/>
      <c r="U60" s="106">
        <f>SUM(U14:U16)/SUM(T14:T16)*100</f>
        <v>77.04316614955745</v>
      </c>
      <c r="V60" s="103"/>
      <c r="X60" s="106">
        <f>SUM(X14:X16)/SUM(W14:W16)*100</f>
        <v>71.200437768317371</v>
      </c>
      <c r="Y60" s="103"/>
    </row>
    <row r="61" spans="1:27" s="104" customFormat="1" x14ac:dyDescent="0.3">
      <c r="A61" s="111" t="s">
        <v>360</v>
      </c>
      <c r="C61" s="106">
        <f>SUM(C48:C50)/SUM(B48:B50)*100</f>
        <v>87.637697695346233</v>
      </c>
      <c r="D61" s="103"/>
      <c r="F61" s="106">
        <f>SUM(F48:F50)/SUM(E48:E50)*100</f>
        <v>88.354868619751684</v>
      </c>
      <c r="G61" s="103"/>
      <c r="I61" s="106">
        <f>SUM(I48:I50)/SUM(H48:H50)*100</f>
        <v>88.58971549302214</v>
      </c>
      <c r="J61" s="103"/>
      <c r="L61" s="106">
        <f>SUM(L48:L50)/SUM(K48:K50)*100</f>
        <v>90.579952645124735</v>
      </c>
      <c r="M61" s="103"/>
      <c r="O61" s="106">
        <f>SUM(O48:O50)/SUM(N48:N50)*100</f>
        <v>86.083543327945335</v>
      </c>
      <c r="P61" s="103"/>
      <c r="R61" s="106">
        <f>SUM(R48:R50)/SUM(Q48:Q50)*100</f>
        <v>86.849641204525426</v>
      </c>
      <c r="S61" s="103"/>
      <c r="U61" s="106">
        <f>SUM(U48:U50)/SUM(T48:T50)*100</f>
        <v>85.011569519907482</v>
      </c>
      <c r="V61" s="103"/>
      <c r="X61" s="106">
        <f>SUM(X48:X50)/SUM(W48:W50)*100</f>
        <v>86.119703778611694</v>
      </c>
      <c r="Y61" s="103"/>
    </row>
  </sheetData>
  <mergeCells count="9">
    <mergeCell ref="Z1:AA1"/>
    <mergeCell ref="B1:D1"/>
    <mergeCell ref="E1:G1"/>
    <mergeCell ref="W1:Y1"/>
    <mergeCell ref="H1:J1"/>
    <mergeCell ref="K1:M1"/>
    <mergeCell ref="N1:P1"/>
    <mergeCell ref="Q1:S1"/>
    <mergeCell ref="T1:V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showGridLines="0" workbookViewId="0">
      <selection activeCell="G14" sqref="G14"/>
    </sheetView>
  </sheetViews>
  <sheetFormatPr defaultRowHeight="14.4" x14ac:dyDescent="0.3"/>
  <cols>
    <col min="1" max="2" width="10.33203125" bestFit="1" customWidth="1"/>
    <col min="3" max="3" width="50.6640625" bestFit="1" customWidth="1"/>
    <col min="4" max="4" width="7.44140625" customWidth="1"/>
    <col min="5" max="7" width="7.5546875" customWidth="1"/>
    <col min="8" max="12" width="7.5546875" style="104" customWidth="1"/>
  </cols>
  <sheetData>
    <row r="1" spans="1:12" ht="23.25" customHeight="1" x14ac:dyDescent="0.3">
      <c r="A1" s="69" t="s">
        <v>311</v>
      </c>
      <c r="B1" s="69" t="s">
        <v>312</v>
      </c>
      <c r="C1" s="69" t="s">
        <v>322</v>
      </c>
      <c r="D1" s="40" t="s">
        <v>211</v>
      </c>
      <c r="E1" s="40">
        <v>2016</v>
      </c>
      <c r="F1" s="40">
        <v>2017</v>
      </c>
      <c r="G1" s="119">
        <v>2018</v>
      </c>
      <c r="H1" s="119">
        <v>2019</v>
      </c>
      <c r="I1" s="119">
        <v>2020</v>
      </c>
      <c r="J1" s="119">
        <v>2021</v>
      </c>
      <c r="K1" s="119">
        <v>2022</v>
      </c>
      <c r="L1" s="119">
        <v>2023</v>
      </c>
    </row>
    <row r="2" spans="1:12" ht="29.25" customHeight="1" x14ac:dyDescent="0.3">
      <c r="A2" s="70" t="s">
        <v>313</v>
      </c>
      <c r="B2" s="70" t="s">
        <v>78</v>
      </c>
      <c r="C2" s="72" t="s">
        <v>321</v>
      </c>
      <c r="D2" s="84" t="s">
        <v>328</v>
      </c>
      <c r="E2" s="77"/>
      <c r="F2" s="77">
        <f>Piano_indicatori!E3</f>
        <v>24.43</v>
      </c>
      <c r="G2" s="77">
        <f>Piano_indicatori!F3</f>
        <v>24.26</v>
      </c>
      <c r="H2" s="77">
        <f>Piano_indicatori!G3</f>
        <v>24.22</v>
      </c>
      <c r="I2" s="77">
        <f>Piano_indicatori!H3</f>
        <v>20.49</v>
      </c>
      <c r="J2" s="77">
        <f>Piano_indicatori!I3</f>
        <v>21.2</v>
      </c>
      <c r="K2" s="77">
        <f>Piano_indicatori!J3</f>
        <v>21.52</v>
      </c>
      <c r="L2" s="77">
        <f>Piano_indicatori!K3</f>
        <v>19.64</v>
      </c>
    </row>
    <row r="3" spans="1:12" ht="29.25" customHeight="1" x14ac:dyDescent="0.3">
      <c r="A3" s="71" t="s">
        <v>314</v>
      </c>
      <c r="B3" s="71" t="s">
        <v>95</v>
      </c>
      <c r="C3" s="73" t="s">
        <v>96</v>
      </c>
      <c r="D3" s="85" t="s">
        <v>329</v>
      </c>
      <c r="E3" s="78"/>
      <c r="F3" s="78">
        <f>Piano_indicatori!E12</f>
        <v>46.67</v>
      </c>
      <c r="G3" s="78">
        <f>Piano_indicatori!F12</f>
        <v>46.3</v>
      </c>
      <c r="H3" s="78">
        <f>Piano_indicatori!G12</f>
        <v>47.28</v>
      </c>
      <c r="I3" s="78">
        <f>Piano_indicatori!H12</f>
        <v>38.270000000000003</v>
      </c>
      <c r="J3" s="78">
        <f>Piano_indicatori!I12</f>
        <v>42.47</v>
      </c>
      <c r="K3" s="78">
        <f>Piano_indicatori!J12</f>
        <v>44.47</v>
      </c>
      <c r="L3" s="78">
        <f>Piano_indicatori!K12</f>
        <v>47.5</v>
      </c>
    </row>
    <row r="4" spans="1:12" ht="29.25" customHeight="1" x14ac:dyDescent="0.3">
      <c r="A4" s="70" t="s">
        <v>315</v>
      </c>
      <c r="B4" s="70" t="s">
        <v>100</v>
      </c>
      <c r="C4" s="74" t="s">
        <v>324</v>
      </c>
      <c r="D4" s="84" t="s">
        <v>330</v>
      </c>
      <c r="E4" s="79"/>
      <c r="F4" s="79">
        <f>Piano_indicatori!E15</f>
        <v>0</v>
      </c>
      <c r="G4" s="79">
        <f>Piano_indicatori!F15</f>
        <v>0</v>
      </c>
      <c r="H4" s="79">
        <f>Piano_indicatori!G15</f>
        <v>0</v>
      </c>
      <c r="I4" s="79">
        <f>Piano_indicatori!H15</f>
        <v>0</v>
      </c>
      <c r="J4" s="79">
        <f>Piano_indicatori!I15</f>
        <v>0</v>
      </c>
      <c r="K4" s="79">
        <f>Piano_indicatori!J15</f>
        <v>0</v>
      </c>
      <c r="L4" s="79">
        <f>Piano_indicatori!K15</f>
        <v>0</v>
      </c>
    </row>
    <row r="5" spans="1:12" ht="29.25" customHeight="1" x14ac:dyDescent="0.3">
      <c r="A5" s="71" t="s">
        <v>316</v>
      </c>
      <c r="B5" s="71" t="s">
        <v>165</v>
      </c>
      <c r="C5" s="75" t="s">
        <v>325</v>
      </c>
      <c r="D5" s="86" t="s">
        <v>331</v>
      </c>
      <c r="E5" s="80"/>
      <c r="F5" s="80">
        <f>Piano_indicatori!E51</f>
        <v>2.91</v>
      </c>
      <c r="G5" s="80">
        <f>Piano_indicatori!F51</f>
        <v>2.84</v>
      </c>
      <c r="H5" s="80">
        <f>Piano_indicatori!G51</f>
        <v>3.04</v>
      </c>
      <c r="I5" s="80">
        <f>Piano_indicatori!H51</f>
        <v>2.54</v>
      </c>
      <c r="J5" s="80">
        <f>Piano_indicatori!I51</f>
        <v>2.75</v>
      </c>
      <c r="K5" s="80">
        <f>Piano_indicatori!J51</f>
        <v>2.29</v>
      </c>
      <c r="L5" s="80">
        <f>Piano_indicatori!K51</f>
        <v>2.36</v>
      </c>
    </row>
    <row r="6" spans="1:12" ht="29.25" customHeight="1" x14ac:dyDescent="0.3">
      <c r="A6" s="70" t="s">
        <v>317</v>
      </c>
      <c r="B6" s="70" t="s">
        <v>185</v>
      </c>
      <c r="C6" s="88" t="s">
        <v>186</v>
      </c>
      <c r="D6" s="87" t="s">
        <v>332</v>
      </c>
      <c r="E6" s="81"/>
      <c r="F6" s="132">
        <f>Piano_indicatori!E62</f>
        <v>0.69</v>
      </c>
      <c r="G6" s="132">
        <f>Piano_indicatori!F62</f>
        <v>0.63</v>
      </c>
      <c r="H6" s="132">
        <f>Piano_indicatori!G62</f>
        <v>0.64</v>
      </c>
      <c r="I6" s="132">
        <f>Piano_indicatori!H62</f>
        <v>3.72</v>
      </c>
      <c r="J6" s="132">
        <f>Piano_indicatori!I62</f>
        <v>6.67</v>
      </c>
      <c r="K6" s="132">
        <f>Piano_indicatori!J62</f>
        <v>6.67</v>
      </c>
      <c r="L6" s="132">
        <f>Piano_indicatori!K62</f>
        <v>8.18</v>
      </c>
    </row>
    <row r="7" spans="1:12" ht="29.25" customHeight="1" x14ac:dyDescent="0.3">
      <c r="A7" s="71" t="s">
        <v>318</v>
      </c>
      <c r="B7" s="71" t="s">
        <v>188</v>
      </c>
      <c r="C7" s="75" t="s">
        <v>189</v>
      </c>
      <c r="D7" s="85" t="s">
        <v>333</v>
      </c>
      <c r="E7" s="82"/>
      <c r="F7" s="82">
        <f>Piano_indicatori!E64</f>
        <v>1.1299999999999999</v>
      </c>
      <c r="G7" s="82">
        <f>Piano_indicatori!F64</f>
        <v>0.13</v>
      </c>
      <c r="H7" s="82">
        <f>Piano_indicatori!G64</f>
        <v>0.26</v>
      </c>
      <c r="I7" s="82">
        <f>Piano_indicatori!H64</f>
        <v>0.5</v>
      </c>
      <c r="J7" s="82">
        <f>Piano_indicatori!I64</f>
        <v>0.15</v>
      </c>
      <c r="K7" s="82">
        <f>Piano_indicatori!J64</f>
        <v>0.21</v>
      </c>
      <c r="L7" s="82">
        <f>Piano_indicatori!K64</f>
        <v>0.34</v>
      </c>
    </row>
    <row r="8" spans="1:12" ht="29.25" customHeight="1" x14ac:dyDescent="0.3">
      <c r="A8" s="70" t="s">
        <v>319</v>
      </c>
      <c r="B8" s="70" t="s">
        <v>323</v>
      </c>
      <c r="C8" s="74" t="s">
        <v>326</v>
      </c>
      <c r="D8" s="84" t="s">
        <v>334</v>
      </c>
      <c r="E8" s="79"/>
      <c r="F8" s="79">
        <f>Piano_indicatori!E65+Piano_indicatori!E66</f>
        <v>1.05</v>
      </c>
      <c r="G8" s="79">
        <f>Piano_indicatori!F65+Piano_indicatori!F66</f>
        <v>0.1</v>
      </c>
      <c r="H8" s="79">
        <f>Piano_indicatori!G65+Piano_indicatori!G66</f>
        <v>0.05</v>
      </c>
      <c r="I8" s="79">
        <f>Piano_indicatori!H65+Piano_indicatori!H66</f>
        <v>0</v>
      </c>
      <c r="J8" s="79">
        <f>Piano_indicatori!I65+Piano_indicatori!I66</f>
        <v>0</v>
      </c>
      <c r="K8" s="79">
        <f>Piano_indicatori!J65+Piano_indicatori!J66</f>
        <v>0</v>
      </c>
      <c r="L8" s="79">
        <f>Piano_indicatori!K65+Piano_indicatori!K66</f>
        <v>0</v>
      </c>
    </row>
    <row r="9" spans="1:12" ht="29.25" customHeight="1" x14ac:dyDescent="0.3">
      <c r="A9" s="71" t="s">
        <v>320</v>
      </c>
      <c r="B9" s="71"/>
      <c r="C9" s="76" t="s">
        <v>327</v>
      </c>
      <c r="D9" s="86" t="s">
        <v>335</v>
      </c>
      <c r="E9" s="83"/>
      <c r="F9" s="83">
        <f>Piano_indicatori!E76</f>
        <v>63.430611138043226</v>
      </c>
      <c r="G9" s="83">
        <f>Piano_indicatori!F76</f>
        <v>59.85562168250663</v>
      </c>
      <c r="H9" s="83">
        <f>Piano_indicatori!G76</f>
        <v>56.185901117513836</v>
      </c>
      <c r="I9" s="83">
        <f>Piano_indicatori!H76</f>
        <v>57.332862504070846</v>
      </c>
      <c r="J9" s="83">
        <f>Piano_indicatori!I76</f>
        <v>58.207320224627956</v>
      </c>
      <c r="K9" s="83">
        <f>Piano_indicatori!J76</f>
        <v>57.709309256819928</v>
      </c>
      <c r="L9" s="83">
        <f>Piano_indicatori!K76</f>
        <v>58.942667781150703</v>
      </c>
    </row>
  </sheetData>
  <conditionalFormatting sqref="E2:H2 L2">
    <cfRule type="cellIs" dxfId="31" priority="32" operator="greaterThan">
      <formula>48</formula>
    </cfRule>
  </conditionalFormatting>
  <conditionalFormatting sqref="E3:H3 L3">
    <cfRule type="cellIs" dxfId="30" priority="31" operator="lessThan">
      <formula>22</formula>
    </cfRule>
  </conditionalFormatting>
  <conditionalFormatting sqref="E4:H4 L4">
    <cfRule type="cellIs" dxfId="29" priority="30" operator="greaterThan">
      <formula>0</formula>
    </cfRule>
  </conditionalFormatting>
  <conditionalFormatting sqref="E5:H5 L5">
    <cfRule type="cellIs" dxfId="28" priority="29" operator="greaterThan">
      <formula>16</formula>
    </cfRule>
  </conditionalFormatting>
  <conditionalFormatting sqref="E6:H6 L6">
    <cfRule type="cellIs" dxfId="27" priority="28" operator="greaterThan">
      <formula>1.2</formula>
    </cfRule>
  </conditionalFormatting>
  <conditionalFormatting sqref="E7:H7 L7">
    <cfRule type="cellIs" dxfId="26" priority="27" operator="greaterThan">
      <formula>1</formula>
    </cfRule>
  </conditionalFormatting>
  <conditionalFormatting sqref="E8:H8 L8">
    <cfRule type="cellIs" dxfId="25" priority="26" operator="greaterThan">
      <formula>0.6</formula>
    </cfRule>
  </conditionalFormatting>
  <conditionalFormatting sqref="E9:H9 L9">
    <cfRule type="cellIs" dxfId="24" priority="25" operator="lessThan">
      <formula>47</formula>
    </cfRule>
  </conditionalFormatting>
  <conditionalFormatting sqref="I2">
    <cfRule type="cellIs" dxfId="23" priority="24" operator="greaterThan">
      <formula>48</formula>
    </cfRule>
  </conditionalFormatting>
  <conditionalFormatting sqref="I3">
    <cfRule type="cellIs" dxfId="22" priority="23" operator="lessThan">
      <formula>22</formula>
    </cfRule>
  </conditionalFormatting>
  <conditionalFormatting sqref="I4">
    <cfRule type="cellIs" dxfId="21" priority="22" operator="greaterThan">
      <formula>0</formula>
    </cfRule>
  </conditionalFormatting>
  <conditionalFormatting sqref="I5">
    <cfRule type="cellIs" dxfId="20" priority="21" operator="greaterThan">
      <formula>16</formula>
    </cfRule>
  </conditionalFormatting>
  <conditionalFormatting sqref="I6">
    <cfRule type="cellIs" dxfId="19" priority="20" operator="greaterThan">
      <formula>1.2</formula>
    </cfRule>
  </conditionalFormatting>
  <conditionalFormatting sqref="I7">
    <cfRule type="cellIs" dxfId="18" priority="19" operator="greaterThan">
      <formula>1</formula>
    </cfRule>
  </conditionalFormatting>
  <conditionalFormatting sqref="I8">
    <cfRule type="cellIs" dxfId="17" priority="18" operator="greaterThan">
      <formula>0.6</formula>
    </cfRule>
  </conditionalFormatting>
  <conditionalFormatting sqref="I9">
    <cfRule type="cellIs" dxfId="16" priority="17" operator="lessThan">
      <formula>47</formula>
    </cfRule>
  </conditionalFormatting>
  <conditionalFormatting sqref="J2">
    <cfRule type="cellIs" dxfId="15" priority="16" operator="greaterThan">
      <formula>48</formula>
    </cfRule>
  </conditionalFormatting>
  <conditionalFormatting sqref="J3">
    <cfRule type="cellIs" dxfId="14" priority="15" operator="lessThan">
      <formula>22</formula>
    </cfRule>
  </conditionalFormatting>
  <conditionalFormatting sqref="J4">
    <cfRule type="cellIs" dxfId="13" priority="14" operator="greaterThan">
      <formula>0</formula>
    </cfRule>
  </conditionalFormatting>
  <conditionalFormatting sqref="J5">
    <cfRule type="cellIs" dxfId="12" priority="13" operator="greaterThan">
      <formula>16</formula>
    </cfRule>
  </conditionalFormatting>
  <conditionalFormatting sqref="J6">
    <cfRule type="cellIs" dxfId="11" priority="12" operator="greaterThan">
      <formula>1.2</formula>
    </cfRule>
  </conditionalFormatting>
  <conditionalFormatting sqref="J7">
    <cfRule type="cellIs" dxfId="10" priority="11" operator="greaterThan">
      <formula>1</formula>
    </cfRule>
  </conditionalFormatting>
  <conditionalFormatting sqref="J8">
    <cfRule type="cellIs" dxfId="9" priority="10" operator="greaterThan">
      <formula>0.6</formula>
    </cfRule>
  </conditionalFormatting>
  <conditionalFormatting sqref="J9">
    <cfRule type="cellIs" dxfId="8" priority="9" operator="lessThan">
      <formula>47</formula>
    </cfRule>
  </conditionalFormatting>
  <conditionalFormatting sqref="K2">
    <cfRule type="cellIs" dxfId="7" priority="8" operator="greaterThan">
      <formula>48</formula>
    </cfRule>
  </conditionalFormatting>
  <conditionalFormatting sqref="K3">
    <cfRule type="cellIs" dxfId="6" priority="7" operator="lessThan">
      <formula>22</formula>
    </cfRule>
  </conditionalFormatting>
  <conditionalFormatting sqref="K4">
    <cfRule type="cellIs" dxfId="5" priority="6" operator="greaterThan">
      <formula>0</formula>
    </cfRule>
  </conditionalFormatting>
  <conditionalFormatting sqref="K5">
    <cfRule type="cellIs" dxfId="4" priority="5" operator="greaterThan">
      <formula>16</formula>
    </cfRule>
  </conditionalFormatting>
  <conditionalFormatting sqref="K6">
    <cfRule type="cellIs" dxfId="3" priority="4" operator="greaterThan">
      <formula>1.2</formula>
    </cfRule>
  </conditionalFormatting>
  <conditionalFormatting sqref="K7">
    <cfRule type="cellIs" dxfId="2" priority="3" operator="greaterThan">
      <formula>1</formula>
    </cfRule>
  </conditionalFormatting>
  <conditionalFormatting sqref="K8">
    <cfRule type="cellIs" dxfId="1" priority="2" operator="greaterThan">
      <formula>0.6</formula>
    </cfRule>
  </conditionalFormatting>
  <conditionalFormatting sqref="K9">
    <cfRule type="cellIs" dxfId="0" priority="1" operator="lessThan">
      <formula>47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workbookViewId="0">
      <selection activeCell="B3" sqref="B3"/>
    </sheetView>
  </sheetViews>
  <sheetFormatPr defaultRowHeight="14.4" x14ac:dyDescent="0.3"/>
  <cols>
    <col min="2" max="2" width="12.33203125" bestFit="1" customWidth="1"/>
    <col min="5" max="5" width="10.33203125" customWidth="1"/>
    <col min="6" max="6" width="10.33203125" style="104" customWidth="1"/>
    <col min="7" max="7" width="8.88671875" style="104"/>
  </cols>
  <sheetData>
    <row r="1" spans="1:19" ht="43.2" x14ac:dyDescent="0.3">
      <c r="A1" s="94" t="s">
        <v>336</v>
      </c>
      <c r="B1" s="94" t="s">
        <v>337</v>
      </c>
      <c r="C1" s="94" t="s">
        <v>351</v>
      </c>
      <c r="D1" s="94" t="s">
        <v>352</v>
      </c>
      <c r="E1" s="94" t="s">
        <v>353</v>
      </c>
      <c r="F1" s="94" t="s">
        <v>363</v>
      </c>
      <c r="G1" s="94" t="s">
        <v>354</v>
      </c>
    </row>
    <row r="2" spans="1:19" s="104" customFormat="1" x14ac:dyDescent="0.3">
      <c r="A2" s="29">
        <v>2024</v>
      </c>
      <c r="B2" s="1">
        <v>120875</v>
      </c>
      <c r="C2" s="1">
        <v>473236</v>
      </c>
      <c r="D2" s="94"/>
    </row>
    <row r="3" spans="1:19" s="104" customFormat="1" x14ac:dyDescent="0.3">
      <c r="A3" s="29">
        <v>2023</v>
      </c>
      <c r="B3" s="1">
        <v>121409</v>
      </c>
      <c r="C3" s="1">
        <v>474739</v>
      </c>
      <c r="D3" s="94">
        <v>-776</v>
      </c>
      <c r="E3" s="104">
        <v>242</v>
      </c>
      <c r="G3" s="1">
        <f t="shared" ref="G3:G11" si="0">B2-B3-D3-E3-F3</f>
        <v>0</v>
      </c>
    </row>
    <row r="4" spans="1:19" s="104" customFormat="1" x14ac:dyDescent="0.3">
      <c r="A4" s="29">
        <v>2022</v>
      </c>
      <c r="B4" s="1">
        <v>122159</v>
      </c>
      <c r="C4" s="1">
        <v>476516</v>
      </c>
      <c r="D4" s="94">
        <v>-959</v>
      </c>
      <c r="E4" s="104">
        <v>-21</v>
      </c>
      <c r="F4" s="1">
        <v>230</v>
      </c>
      <c r="G4" s="1">
        <f t="shared" si="0"/>
        <v>0</v>
      </c>
    </row>
    <row r="5" spans="1:19" s="104" customFormat="1" x14ac:dyDescent="0.3">
      <c r="A5" s="29">
        <v>2021</v>
      </c>
      <c r="B5" s="1">
        <v>122506</v>
      </c>
      <c r="C5" s="1">
        <v>476357</v>
      </c>
      <c r="D5" s="94">
        <v>-759</v>
      </c>
      <c r="E5" s="104">
        <v>-99</v>
      </c>
      <c r="F5" s="1">
        <v>511</v>
      </c>
      <c r="G5" s="1">
        <f t="shared" si="0"/>
        <v>0</v>
      </c>
    </row>
    <row r="6" spans="1:19" x14ac:dyDescent="0.3">
      <c r="A6" s="29">
        <v>2020</v>
      </c>
      <c r="B6" s="1">
        <v>125273</v>
      </c>
      <c r="C6" s="1">
        <v>484407</v>
      </c>
      <c r="D6" s="104">
        <v>-933</v>
      </c>
      <c r="E6" s="1">
        <v>-202</v>
      </c>
      <c r="F6" s="1">
        <v>-1632</v>
      </c>
      <c r="G6" s="1">
        <f t="shared" si="0"/>
        <v>0</v>
      </c>
    </row>
    <row r="7" spans="1:19" x14ac:dyDescent="0.3">
      <c r="A7" s="29">
        <v>2019</v>
      </c>
      <c r="B7" s="1">
        <v>125998</v>
      </c>
      <c r="C7" s="1">
        <v>486689</v>
      </c>
      <c r="D7">
        <v>-492</v>
      </c>
      <c r="E7" s="1">
        <v>-252</v>
      </c>
      <c r="F7" s="1">
        <v>19</v>
      </c>
      <c r="G7" s="1">
        <f t="shared" si="0"/>
        <v>0</v>
      </c>
      <c r="J7" s="121"/>
      <c r="K7" s="122"/>
      <c r="L7" s="121"/>
      <c r="M7" s="122"/>
      <c r="N7" s="122"/>
      <c r="O7" s="122"/>
      <c r="P7" s="121"/>
      <c r="Q7" s="121"/>
      <c r="R7" s="122"/>
      <c r="S7" s="122"/>
    </row>
    <row r="8" spans="1:19" x14ac:dyDescent="0.3">
      <c r="A8" s="29">
        <v>2018</v>
      </c>
      <c r="B8" s="1">
        <v>125815</v>
      </c>
      <c r="C8" s="1">
        <v>487509</v>
      </c>
      <c r="D8">
        <v>-559</v>
      </c>
      <c r="E8">
        <v>742</v>
      </c>
      <c r="F8" s="1"/>
      <c r="G8" s="1">
        <f t="shared" si="0"/>
        <v>0</v>
      </c>
      <c r="J8" s="121"/>
      <c r="K8" s="122"/>
      <c r="L8" s="121"/>
      <c r="M8" s="122"/>
      <c r="N8" s="122"/>
      <c r="O8" s="122"/>
      <c r="P8" s="121"/>
      <c r="Q8" s="121"/>
      <c r="R8" s="122"/>
      <c r="S8" s="122"/>
    </row>
    <row r="9" spans="1:19" x14ac:dyDescent="0.3">
      <c r="A9" s="29">
        <v>2017</v>
      </c>
      <c r="B9" s="1">
        <v>126520</v>
      </c>
      <c r="C9" s="90">
        <v>488453</v>
      </c>
      <c r="D9">
        <v>-498</v>
      </c>
      <c r="E9">
        <v>-207</v>
      </c>
      <c r="F9" s="1"/>
      <c r="G9" s="1">
        <f t="shared" si="0"/>
        <v>0</v>
      </c>
      <c r="J9" s="121"/>
      <c r="K9" s="122"/>
      <c r="L9" s="121"/>
      <c r="M9" s="122"/>
      <c r="N9" s="122"/>
      <c r="O9" s="122"/>
      <c r="P9" s="121"/>
      <c r="Q9" s="121"/>
      <c r="R9" s="122"/>
      <c r="S9" s="122"/>
    </row>
    <row r="10" spans="1:19" x14ac:dyDescent="0.3">
      <c r="A10" s="29">
        <v>2016</v>
      </c>
      <c r="B10" s="1">
        <v>126529</v>
      </c>
      <c r="C10" s="90">
        <v>488904</v>
      </c>
      <c r="D10">
        <v>-392</v>
      </c>
      <c r="E10">
        <v>383</v>
      </c>
      <c r="F10" s="1"/>
      <c r="G10" s="1">
        <f t="shared" si="0"/>
        <v>0</v>
      </c>
      <c r="J10" s="121"/>
      <c r="K10" s="122"/>
      <c r="L10" s="121"/>
      <c r="M10" s="122"/>
      <c r="N10" s="122"/>
      <c r="O10" s="122"/>
      <c r="P10" s="122"/>
      <c r="Q10" s="121"/>
      <c r="R10" s="122"/>
      <c r="S10" s="122"/>
    </row>
    <row r="11" spans="1:19" x14ac:dyDescent="0.3">
      <c r="A11" s="29">
        <v>2015</v>
      </c>
      <c r="B11" s="1">
        <v>126633</v>
      </c>
      <c r="C11" s="90">
        <v>488917</v>
      </c>
      <c r="D11">
        <v>-282</v>
      </c>
      <c r="E11">
        <v>178</v>
      </c>
      <c r="F11" s="1"/>
      <c r="G11" s="1">
        <f t="shared" si="0"/>
        <v>0</v>
      </c>
    </row>
  </sheetData>
  <sortState ref="A2:B6">
    <sortCondition descending="1" ref="A2:A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topLeftCell="B1" workbookViewId="0">
      <selection activeCell="I1" sqref="I1:L1"/>
    </sheetView>
  </sheetViews>
  <sheetFormatPr defaultRowHeight="14.4" x14ac:dyDescent="0.3"/>
  <cols>
    <col min="1" max="1" width="55.6640625" bestFit="1" customWidth="1"/>
    <col min="2" max="3" width="12.5546875" bestFit="1" customWidth="1"/>
    <col min="4" max="8" width="12.5546875" style="104" bestFit="1" customWidth="1"/>
    <col min="9" max="9" width="12.5546875" bestFit="1" customWidth="1"/>
    <col min="10" max="10" width="8.44140625" customWidth="1"/>
    <col min="11" max="11" width="6.5546875" style="104" bestFit="1" customWidth="1"/>
    <col min="12" max="12" width="12.5546875" bestFit="1" customWidth="1"/>
    <col min="13" max="13" width="7" bestFit="1" customWidth="1"/>
  </cols>
  <sheetData>
    <row r="1" spans="1:13" ht="28.8" x14ac:dyDescent="0.3">
      <c r="A1" s="39"/>
      <c r="B1" s="40">
        <v>2016</v>
      </c>
      <c r="C1" s="40">
        <v>2017</v>
      </c>
      <c r="D1" s="119">
        <v>2018</v>
      </c>
      <c r="E1" s="119">
        <v>2019</v>
      </c>
      <c r="F1" s="119">
        <v>2020</v>
      </c>
      <c r="G1" s="119">
        <v>2021</v>
      </c>
      <c r="H1" s="119">
        <v>2022</v>
      </c>
      <c r="I1" s="119">
        <v>2023</v>
      </c>
      <c r="J1" s="120" t="s">
        <v>297</v>
      </c>
      <c r="K1" s="119" t="s">
        <v>233</v>
      </c>
      <c r="L1" s="120" t="s">
        <v>366</v>
      </c>
      <c r="M1" s="40" t="s">
        <v>269</v>
      </c>
    </row>
    <row r="2" spans="1:13" x14ac:dyDescent="0.3">
      <c r="A2" s="50" t="s">
        <v>20</v>
      </c>
      <c r="B2" s="51">
        <f>Entrate_Uscite!B3</f>
        <v>70964702.519999996</v>
      </c>
      <c r="C2" s="51">
        <f>Entrate_Uscite!E3</f>
        <v>73135238.560000002</v>
      </c>
      <c r="D2" s="116">
        <f>Entrate_Uscite!H3</f>
        <v>72408766.25</v>
      </c>
      <c r="E2" s="116">
        <f>Entrate_Uscite!K3</f>
        <v>73240520.370000005</v>
      </c>
      <c r="F2" s="116">
        <f>Entrate_Uscite!N3</f>
        <v>70203618.780000001</v>
      </c>
      <c r="G2" s="116">
        <f>Entrate_Uscite!Q3</f>
        <v>79049331.549999997</v>
      </c>
      <c r="H2" s="116">
        <f>Entrate_Uscite!T3</f>
        <v>77661738.109999999</v>
      </c>
      <c r="I2" s="51">
        <f>Entrate_Uscite!W3</f>
        <v>80873176.069999993</v>
      </c>
      <c r="J2" s="51">
        <f>I2/I$21*100</f>
        <v>38.969336551905023</v>
      </c>
      <c r="K2" s="52">
        <f>IF(H2&gt;0,I2/H2*100-100,"-")</f>
        <v>4.1351610692144334</v>
      </c>
      <c r="L2" s="51">
        <f>Entrate_Uscite!X3</f>
        <v>57464473.670000002</v>
      </c>
      <c r="M2" s="53">
        <f>IF(I2&gt;0,L2/I2*100,"-")</f>
        <v>71.055047498396092</v>
      </c>
    </row>
    <row r="3" spans="1:13" x14ac:dyDescent="0.3">
      <c r="A3" s="50" t="s">
        <v>21</v>
      </c>
      <c r="B3" s="51">
        <f>Entrate_Uscite!B4</f>
        <v>52715933.68</v>
      </c>
      <c r="C3" s="51">
        <f>Entrate_Uscite!E4</f>
        <v>52658318.780000001</v>
      </c>
      <c r="D3" s="116">
        <f>Entrate_Uscite!H4</f>
        <v>63405883.409999996</v>
      </c>
      <c r="E3" s="116">
        <f>Entrate_Uscite!K4</f>
        <v>58722840.920000002</v>
      </c>
      <c r="F3" s="116">
        <f>Entrate_Uscite!N4</f>
        <v>83407988.120000005</v>
      </c>
      <c r="G3" s="116">
        <f>Entrate_Uscite!Q4</f>
        <v>70226802.609999999</v>
      </c>
      <c r="H3" s="116">
        <f>Entrate_Uscite!T4</f>
        <v>73132269.909999996</v>
      </c>
      <c r="I3" s="51">
        <f>Entrate_Uscite!W4</f>
        <v>76288576.239999995</v>
      </c>
      <c r="J3" s="51">
        <f t="shared" ref="J3:J21" si="0">I3/I$21*100</f>
        <v>36.760213299759734</v>
      </c>
      <c r="K3" s="52">
        <f t="shared" ref="K3:K21" si="1">IF(H3&gt;0,I3/H3*100-100,"-")</f>
        <v>4.3158872736813692</v>
      </c>
      <c r="L3" s="51">
        <f>Entrate_Uscite!X4</f>
        <v>60337021.329999998</v>
      </c>
      <c r="M3" s="53">
        <f t="shared" ref="M3:M21" si="2">IF(I3&gt;0,L3/I3*100,"-")</f>
        <v>79.090506473974273</v>
      </c>
    </row>
    <row r="4" spans="1:13" x14ac:dyDescent="0.3">
      <c r="A4" s="50" t="s">
        <v>22</v>
      </c>
      <c r="B4" s="51">
        <f>Entrate_Uscite!B5</f>
        <v>15077981.24</v>
      </c>
      <c r="C4" s="51">
        <f>Entrate_Uscite!E5</f>
        <v>16293385.529999999</v>
      </c>
      <c r="D4" s="116">
        <f>Entrate_Uscite!H5</f>
        <v>19190401.02</v>
      </c>
      <c r="E4" s="116">
        <f>Entrate_Uscite!K5</f>
        <v>20218464.98</v>
      </c>
      <c r="F4" s="116">
        <f>Entrate_Uscite!N5</f>
        <v>15085160.15</v>
      </c>
      <c r="G4" s="116">
        <f>Entrate_Uscite!Q5</f>
        <v>21479301.550000001</v>
      </c>
      <c r="H4" s="116">
        <f>Entrate_Uscite!T5</f>
        <v>22998276.280000001</v>
      </c>
      <c r="I4" s="51">
        <f>Entrate_Uscite!W5</f>
        <v>31325793.870000001</v>
      </c>
      <c r="J4" s="51">
        <f t="shared" si="0"/>
        <v>15.094564890329199</v>
      </c>
      <c r="K4" s="52">
        <f t="shared" si="1"/>
        <v>36.209311900656928</v>
      </c>
      <c r="L4" s="51">
        <f>Entrate_Uscite!X5</f>
        <v>16708429.310000001</v>
      </c>
      <c r="M4" s="53">
        <f t="shared" si="2"/>
        <v>53.337608551403015</v>
      </c>
    </row>
    <row r="5" spans="1:13" x14ac:dyDescent="0.3">
      <c r="A5" s="4" t="s">
        <v>31</v>
      </c>
      <c r="B5" s="41">
        <f t="shared" ref="B5:I5" si="3">SUM(B2:B4)</f>
        <v>138758617.44</v>
      </c>
      <c r="C5" s="41">
        <f t="shared" si="3"/>
        <v>142086942.87</v>
      </c>
      <c r="D5" s="41">
        <f t="shared" si="3"/>
        <v>155005050.68000001</v>
      </c>
      <c r="E5" s="41">
        <f t="shared" si="3"/>
        <v>152181826.27000001</v>
      </c>
      <c r="F5" s="41">
        <f t="shared" si="3"/>
        <v>168696767.05000001</v>
      </c>
      <c r="G5" s="41">
        <f t="shared" ref="G5:H5" si="4">SUM(G2:G4)</f>
        <v>170755435.71000001</v>
      </c>
      <c r="H5" s="41">
        <f t="shared" si="4"/>
        <v>173792284.29999998</v>
      </c>
      <c r="I5" s="41">
        <f t="shared" si="3"/>
        <v>188487546.18000001</v>
      </c>
      <c r="J5" s="41">
        <f t="shared" si="0"/>
        <v>90.824114741993967</v>
      </c>
      <c r="K5" s="108">
        <f t="shared" si="1"/>
        <v>8.4556468885770926</v>
      </c>
      <c r="L5" s="41">
        <f>SUM(L2:L4)</f>
        <v>134509924.31</v>
      </c>
      <c r="M5" s="42">
        <f>IF(I5&gt;0,L5/I5*100,"-")</f>
        <v>71.36276482773404</v>
      </c>
    </row>
    <row r="6" spans="1:13" x14ac:dyDescent="0.3">
      <c r="A6" s="50" t="s">
        <v>23</v>
      </c>
      <c r="B6" s="51">
        <f>Entrate_Uscite!B6</f>
        <v>40302.25</v>
      </c>
      <c r="C6" s="51">
        <f>Entrate_Uscite!E6</f>
        <v>41496.42</v>
      </c>
      <c r="D6" s="116">
        <f>Entrate_Uscite!H6</f>
        <v>18651.45</v>
      </c>
      <c r="E6" s="116">
        <f>Entrate_Uscite!K6</f>
        <v>33581.129999999997</v>
      </c>
      <c r="F6" s="116">
        <f>Entrate_Uscite!N6</f>
        <v>28141.87</v>
      </c>
      <c r="G6" s="116">
        <f>Entrate_Uscite!Q6</f>
        <v>21105.58</v>
      </c>
      <c r="H6" s="116">
        <f>Entrate_Uscite!T6</f>
        <v>11014.66</v>
      </c>
      <c r="I6" s="51">
        <f>Entrate_Uscite!W6</f>
        <v>14118.19</v>
      </c>
      <c r="J6" s="51">
        <f t="shared" si="0"/>
        <v>6.8029540120636946E-3</v>
      </c>
      <c r="K6" s="52">
        <f t="shared" si="1"/>
        <v>28.176357690568778</v>
      </c>
      <c r="L6" s="51">
        <f>Entrate_Uscite!X6</f>
        <v>14118.19</v>
      </c>
      <c r="M6" s="53">
        <f t="shared" si="2"/>
        <v>100</v>
      </c>
    </row>
    <row r="7" spans="1:13" x14ac:dyDescent="0.3">
      <c r="A7" s="50" t="s">
        <v>24</v>
      </c>
      <c r="B7" s="51">
        <f>Entrate_Uscite!B7</f>
        <v>7582077.7400000002</v>
      </c>
      <c r="C7" s="51">
        <f>Entrate_Uscite!E7</f>
        <v>6178807.6900000004</v>
      </c>
      <c r="D7" s="116">
        <f>Entrate_Uscite!H7</f>
        <v>7444379.9100000001</v>
      </c>
      <c r="E7" s="116">
        <f>Entrate_Uscite!K7</f>
        <v>5242586.59</v>
      </c>
      <c r="F7" s="116">
        <f>Entrate_Uscite!N7</f>
        <v>8884807.1400000006</v>
      </c>
      <c r="G7" s="116">
        <f>Entrate_Uscite!Q7</f>
        <v>6450179.0499999998</v>
      </c>
      <c r="H7" s="116">
        <f>Entrate_Uscite!T7</f>
        <v>14540927.199999999</v>
      </c>
      <c r="I7" s="51">
        <f>Entrate_Uscite!W7</f>
        <v>13442504.25</v>
      </c>
      <c r="J7" s="51">
        <f t="shared" si="0"/>
        <v>6.4773698483814677</v>
      </c>
      <c r="K7" s="52">
        <f t="shared" si="1"/>
        <v>-7.5540090043226371</v>
      </c>
      <c r="L7" s="51">
        <f>Entrate_Uscite!X7</f>
        <v>8324004.3899999997</v>
      </c>
      <c r="M7" s="53">
        <f t="shared" si="2"/>
        <v>61.923018473287819</v>
      </c>
    </row>
    <row r="8" spans="1:13" x14ac:dyDescent="0.3">
      <c r="A8" s="50" t="s">
        <v>25</v>
      </c>
      <c r="B8" s="51">
        <f>Entrate_Uscite!B8</f>
        <v>0</v>
      </c>
      <c r="C8" s="51">
        <f>Entrate_Uscite!E8</f>
        <v>0</v>
      </c>
      <c r="D8" s="116">
        <f>Entrate_Uscite!H8</f>
        <v>0</v>
      </c>
      <c r="E8" s="116">
        <f>Entrate_Uscite!K8</f>
        <v>0</v>
      </c>
      <c r="F8" s="116">
        <f>Entrate_Uscite!N8</f>
        <v>0</v>
      </c>
      <c r="G8" s="116">
        <f>Entrate_Uscite!Q8</f>
        <v>0</v>
      </c>
      <c r="H8" s="116">
        <f>Entrate_Uscite!T8</f>
        <v>0</v>
      </c>
      <c r="I8" s="51">
        <f>Entrate_Uscite!W8</f>
        <v>1375</v>
      </c>
      <c r="J8" s="51">
        <f t="shared" si="0"/>
        <v>6.6255389441476412E-4</v>
      </c>
      <c r="K8" s="52" t="str">
        <f t="shared" si="1"/>
        <v>-</v>
      </c>
      <c r="L8" s="51">
        <f>Entrate_Uscite!X8</f>
        <v>1375</v>
      </c>
      <c r="M8" s="53">
        <f t="shared" si="2"/>
        <v>100</v>
      </c>
    </row>
    <row r="9" spans="1:13" x14ac:dyDescent="0.3">
      <c r="A9" s="50" t="s">
        <v>26</v>
      </c>
      <c r="B9" s="51">
        <f>Entrate_Uscite!B9</f>
        <v>317675.21000000002</v>
      </c>
      <c r="C9" s="51">
        <f>Entrate_Uscite!E9</f>
        <v>1205515.54</v>
      </c>
      <c r="D9" s="116">
        <f>Entrate_Uscite!H9</f>
        <v>397470.63</v>
      </c>
      <c r="E9" s="116">
        <f>Entrate_Uscite!K9</f>
        <v>443924.58</v>
      </c>
      <c r="F9" s="116">
        <f>Entrate_Uscite!N9</f>
        <v>741882.71</v>
      </c>
      <c r="G9" s="116">
        <f>Entrate_Uscite!Q9</f>
        <v>809407.64</v>
      </c>
      <c r="H9" s="116">
        <f>Entrate_Uscite!T9</f>
        <v>853314.54</v>
      </c>
      <c r="I9" s="51">
        <f>Entrate_Uscite!W9</f>
        <v>1066071.8</v>
      </c>
      <c r="J9" s="51">
        <f t="shared" si="0"/>
        <v>0.51369456204782371</v>
      </c>
      <c r="K9" s="52">
        <f t="shared" si="1"/>
        <v>24.933040517509525</v>
      </c>
      <c r="L9" s="51">
        <f>Entrate_Uscite!X9</f>
        <v>1023706.09</v>
      </c>
      <c r="M9" s="53">
        <f t="shared" si="2"/>
        <v>96.025998436503045</v>
      </c>
    </row>
    <row r="10" spans="1:13" x14ac:dyDescent="0.3">
      <c r="A10" s="50" t="s">
        <v>27</v>
      </c>
      <c r="B10" s="51">
        <f>Entrate_Uscite!B10</f>
        <v>1737085.75</v>
      </c>
      <c r="C10" s="51">
        <f>Entrate_Uscite!E10</f>
        <v>1230317.04</v>
      </c>
      <c r="D10" s="116">
        <f>Entrate_Uscite!H10</f>
        <v>1329719.5</v>
      </c>
      <c r="E10" s="116">
        <f>Entrate_Uscite!K10</f>
        <v>1579122.13</v>
      </c>
      <c r="F10" s="116">
        <f>Entrate_Uscite!N10</f>
        <v>1075418</v>
      </c>
      <c r="G10" s="116">
        <f>Entrate_Uscite!Q10</f>
        <v>1987688.16</v>
      </c>
      <c r="H10" s="116">
        <f>Entrate_Uscite!T10</f>
        <v>1368434.36</v>
      </c>
      <c r="I10" s="51">
        <f>Entrate_Uscite!W10</f>
        <v>2518671.79</v>
      </c>
      <c r="J10" s="51">
        <f t="shared" si="0"/>
        <v>1.2136405841578946</v>
      </c>
      <c r="K10" s="52">
        <f t="shared" si="1"/>
        <v>84.054994789812213</v>
      </c>
      <c r="L10" s="51">
        <f>Entrate_Uscite!X10</f>
        <v>2465336.2599999998</v>
      </c>
      <c r="M10" s="53">
        <f t="shared" si="2"/>
        <v>97.882394593382088</v>
      </c>
    </row>
    <row r="11" spans="1:13" x14ac:dyDescent="0.3">
      <c r="A11" s="4" t="s">
        <v>32</v>
      </c>
      <c r="B11" s="43">
        <f t="shared" ref="B11:I11" si="5">SUM(B6:B10)</f>
        <v>9677140.9499999993</v>
      </c>
      <c r="C11" s="43">
        <f t="shared" si="5"/>
        <v>8656136.6900000013</v>
      </c>
      <c r="D11" s="43">
        <f t="shared" si="5"/>
        <v>9190221.4900000002</v>
      </c>
      <c r="E11" s="43">
        <f t="shared" si="5"/>
        <v>7299214.4299999997</v>
      </c>
      <c r="F11" s="43">
        <f t="shared" si="5"/>
        <v>10730249.719999999</v>
      </c>
      <c r="G11" s="43">
        <f t="shared" ref="G11" si="6">SUM(G6:G10)</f>
        <v>9268380.4299999997</v>
      </c>
      <c r="H11" s="43">
        <f t="shared" ref="H11" si="7">SUM(H6:H10)</f>
        <v>16773690.759999998</v>
      </c>
      <c r="I11" s="43">
        <f t="shared" si="5"/>
        <v>17042741.030000001</v>
      </c>
      <c r="J11" s="43">
        <f t="shared" si="0"/>
        <v>8.2121705024936649</v>
      </c>
      <c r="K11" s="108">
        <f t="shared" si="1"/>
        <v>1.6040016109132296</v>
      </c>
      <c r="L11" s="43">
        <f>SUM(L6:L10)</f>
        <v>11828539.93</v>
      </c>
      <c r="M11" s="42">
        <f>IF(I11&gt;0,L11/I11*100,"-")</f>
        <v>69.405149730189848</v>
      </c>
    </row>
    <row r="12" spans="1:13" x14ac:dyDescent="0.3">
      <c r="A12" s="50" t="s">
        <v>28</v>
      </c>
      <c r="B12" s="51">
        <f>Entrate_Uscite!B11</f>
        <v>0</v>
      </c>
      <c r="C12" s="51">
        <f>Entrate_Uscite!E11</f>
        <v>0</v>
      </c>
      <c r="D12" s="116">
        <f>Entrate_Uscite!H11</f>
        <v>0</v>
      </c>
      <c r="E12" s="116">
        <f>Entrate_Uscite!K11</f>
        <v>0</v>
      </c>
      <c r="F12" s="116">
        <f>Entrate_Uscite!N11</f>
        <v>0</v>
      </c>
      <c r="G12" s="116">
        <f>Entrate_Uscite!Q11</f>
        <v>0</v>
      </c>
      <c r="H12" s="116">
        <f>Entrate_Uscite!T11</f>
        <v>0</v>
      </c>
      <c r="I12" s="51">
        <f>Entrate_Uscite!W11</f>
        <v>0</v>
      </c>
      <c r="J12" s="51">
        <f t="shared" si="0"/>
        <v>0</v>
      </c>
      <c r="K12" s="52" t="str">
        <f t="shared" si="1"/>
        <v>-</v>
      </c>
      <c r="L12" s="51">
        <f>Entrate_Uscite!X11</f>
        <v>0</v>
      </c>
      <c r="M12" s="53" t="str">
        <f t="shared" si="2"/>
        <v>-</v>
      </c>
    </row>
    <row r="13" spans="1:13" x14ac:dyDescent="0.3">
      <c r="A13" s="50" t="s">
        <v>29</v>
      </c>
      <c r="B13" s="51">
        <f>Entrate_Uscite!B12</f>
        <v>0</v>
      </c>
      <c r="C13" s="51">
        <f>Entrate_Uscite!E12</f>
        <v>0</v>
      </c>
      <c r="D13" s="116">
        <f>Entrate_Uscite!H12</f>
        <v>0</v>
      </c>
      <c r="E13" s="116">
        <f>Entrate_Uscite!K12</f>
        <v>0</v>
      </c>
      <c r="F13" s="116">
        <f>Entrate_Uscite!N12</f>
        <v>0</v>
      </c>
      <c r="G13" s="116">
        <f>Entrate_Uscite!Q12</f>
        <v>0</v>
      </c>
      <c r="H13" s="116">
        <f>Entrate_Uscite!T12</f>
        <v>0</v>
      </c>
      <c r="I13" s="51">
        <f>Entrate_Uscite!W12</f>
        <v>0</v>
      </c>
      <c r="J13" s="51">
        <f t="shared" si="0"/>
        <v>0</v>
      </c>
      <c r="K13" s="52" t="str">
        <f t="shared" si="1"/>
        <v>-</v>
      </c>
      <c r="L13" s="51">
        <f>Entrate_Uscite!X12</f>
        <v>0</v>
      </c>
      <c r="M13" s="53" t="str">
        <f t="shared" si="2"/>
        <v>-</v>
      </c>
    </row>
    <row r="14" spans="1:13" x14ac:dyDescent="0.3">
      <c r="A14" s="50" t="s">
        <v>30</v>
      </c>
      <c r="B14" s="51">
        <f>Entrate_Uscite!B13</f>
        <v>0</v>
      </c>
      <c r="C14" s="51">
        <f>Entrate_Uscite!E13</f>
        <v>0</v>
      </c>
      <c r="D14" s="116">
        <f>Entrate_Uscite!H13</f>
        <v>0</v>
      </c>
      <c r="E14" s="116">
        <f>Entrate_Uscite!K13</f>
        <v>0</v>
      </c>
      <c r="F14" s="116">
        <f>Entrate_Uscite!N13</f>
        <v>0</v>
      </c>
      <c r="G14" s="116">
        <f>Entrate_Uscite!Q13</f>
        <v>0</v>
      </c>
      <c r="H14" s="116">
        <f>Entrate_Uscite!T13</f>
        <v>0</v>
      </c>
      <c r="I14" s="51">
        <f>Entrate_Uscite!W13</f>
        <v>0</v>
      </c>
      <c r="J14" s="51">
        <f t="shared" si="0"/>
        <v>0</v>
      </c>
      <c r="K14" s="52" t="str">
        <f t="shared" si="1"/>
        <v>-</v>
      </c>
      <c r="L14" s="51">
        <f>Entrate_Uscite!X13</f>
        <v>0</v>
      </c>
      <c r="M14" s="53" t="str">
        <f t="shared" si="2"/>
        <v>-</v>
      </c>
    </row>
    <row r="15" spans="1:13" x14ac:dyDescent="0.3">
      <c r="A15" s="4" t="s">
        <v>33</v>
      </c>
      <c r="B15" s="41">
        <f t="shared" ref="B15:I15" si="8">SUM(B12:B14)</f>
        <v>0</v>
      </c>
      <c r="C15" s="41">
        <f t="shared" si="8"/>
        <v>0</v>
      </c>
      <c r="D15" s="41">
        <f t="shared" si="8"/>
        <v>0</v>
      </c>
      <c r="E15" s="41">
        <f t="shared" si="8"/>
        <v>0</v>
      </c>
      <c r="F15" s="41">
        <f t="shared" si="8"/>
        <v>0</v>
      </c>
      <c r="G15" s="41">
        <f t="shared" ref="G15" si="9">SUM(G12:G14)</f>
        <v>0</v>
      </c>
      <c r="H15" s="41">
        <f t="shared" ref="H15" si="10">SUM(H12:H14)</f>
        <v>0</v>
      </c>
      <c r="I15" s="41">
        <f t="shared" si="8"/>
        <v>0</v>
      </c>
      <c r="J15" s="41">
        <f t="shared" si="0"/>
        <v>0</v>
      </c>
      <c r="K15" s="108" t="str">
        <f t="shared" si="1"/>
        <v>-</v>
      </c>
      <c r="L15" s="41">
        <f>SUM(L12:L14)</f>
        <v>0</v>
      </c>
      <c r="M15" s="42" t="str">
        <f t="shared" si="2"/>
        <v>-</v>
      </c>
    </row>
    <row r="16" spans="1:13" x14ac:dyDescent="0.3">
      <c r="A16" s="44" t="s">
        <v>348</v>
      </c>
      <c r="B16" s="45">
        <f t="shared" ref="B16:I16" si="11">B5+B11+B15</f>
        <v>148435758.38999999</v>
      </c>
      <c r="C16" s="45">
        <f t="shared" si="11"/>
        <v>150743079.56</v>
      </c>
      <c r="D16" s="45">
        <f t="shared" si="11"/>
        <v>164195272.17000002</v>
      </c>
      <c r="E16" s="45">
        <f t="shared" si="11"/>
        <v>159481040.70000002</v>
      </c>
      <c r="F16" s="45">
        <f t="shared" si="11"/>
        <v>179427016.77000001</v>
      </c>
      <c r="G16" s="45">
        <f t="shared" ref="G16:H16" si="12">G5+G11+G15</f>
        <v>180023816.14000002</v>
      </c>
      <c r="H16" s="45">
        <f t="shared" si="12"/>
        <v>190565975.05999997</v>
      </c>
      <c r="I16" s="45">
        <f t="shared" si="11"/>
        <v>205530287.21000001</v>
      </c>
      <c r="J16" s="45">
        <f t="shared" si="0"/>
        <v>99.03628524448763</v>
      </c>
      <c r="K16" s="118">
        <f t="shared" si="1"/>
        <v>7.8525624237424836</v>
      </c>
      <c r="L16" s="45">
        <f>L5+L11+L15</f>
        <v>146338464.24000001</v>
      </c>
      <c r="M16" s="46">
        <f t="shared" si="2"/>
        <v>71.200437768317371</v>
      </c>
    </row>
    <row r="17" spans="1:13" x14ac:dyDescent="0.3">
      <c r="A17" s="4" t="s">
        <v>34</v>
      </c>
      <c r="B17" s="41">
        <f>Entrate_Uscite!B17</f>
        <v>9632063.9600000009</v>
      </c>
      <c r="C17" s="41">
        <f>Entrate_Uscite!E17</f>
        <v>2437097.83</v>
      </c>
      <c r="D17" s="41">
        <f>Entrate_Uscite!H17</f>
        <v>2374010.81</v>
      </c>
      <c r="E17" s="41">
        <f>Entrate_Uscite!K17</f>
        <v>0</v>
      </c>
      <c r="F17" s="41">
        <f>Entrate_Uscite!N17</f>
        <v>0</v>
      </c>
      <c r="G17" s="41">
        <f>Entrate_Uscite!Q17</f>
        <v>0</v>
      </c>
      <c r="H17" s="41">
        <f>Entrate_Uscite!T17</f>
        <v>607791.19999999995</v>
      </c>
      <c r="I17" s="41">
        <f>Entrate_Uscite!W17</f>
        <v>2000000</v>
      </c>
      <c r="J17" s="41">
        <f t="shared" si="0"/>
        <v>0.96371475551238417</v>
      </c>
      <c r="K17" s="108">
        <f t="shared" si="1"/>
        <v>229.06037468130506</v>
      </c>
      <c r="L17" s="41">
        <f>Entrate_Uscite!X17</f>
        <v>2000000</v>
      </c>
      <c r="M17" s="42">
        <f t="shared" si="2"/>
        <v>100</v>
      </c>
    </row>
    <row r="18" spans="1:13" x14ac:dyDescent="0.3">
      <c r="A18" s="4" t="s">
        <v>35</v>
      </c>
      <c r="B18" s="41">
        <f>Entrate_Uscite!B18</f>
        <v>0</v>
      </c>
      <c r="C18" s="41">
        <f>Entrate_Uscite!E18</f>
        <v>0</v>
      </c>
      <c r="D18" s="41">
        <f>Entrate_Uscite!H18</f>
        <v>0</v>
      </c>
      <c r="E18" s="41">
        <f>Entrate_Uscite!K18</f>
        <v>0</v>
      </c>
      <c r="F18" s="41">
        <f>Entrate_Uscite!N18</f>
        <v>0</v>
      </c>
      <c r="G18" s="41">
        <f>Entrate_Uscite!Q18</f>
        <v>0</v>
      </c>
      <c r="H18" s="41">
        <f>Entrate_Uscite!T18</f>
        <v>0</v>
      </c>
      <c r="I18" s="41">
        <f>Entrate_Uscite!W18</f>
        <v>0</v>
      </c>
      <c r="J18" s="41">
        <f t="shared" si="0"/>
        <v>0</v>
      </c>
      <c r="K18" s="108" t="str">
        <f t="shared" si="1"/>
        <v>-</v>
      </c>
      <c r="L18" s="41">
        <f>Entrate_Uscite!X18</f>
        <v>0</v>
      </c>
      <c r="M18" s="42" t="str">
        <f t="shared" si="2"/>
        <v>-</v>
      </c>
    </row>
    <row r="19" spans="1:13" x14ac:dyDescent="0.3">
      <c r="A19" s="4" t="s">
        <v>36</v>
      </c>
      <c r="B19" s="41">
        <f>Entrate_Uscite!B19</f>
        <v>83208655.150000006</v>
      </c>
      <c r="C19" s="41">
        <f>Entrate_Uscite!E19</f>
        <v>49675499.420000002</v>
      </c>
      <c r="D19" s="41">
        <f>Entrate_Uscite!H19</f>
        <v>17980859.899999999</v>
      </c>
      <c r="E19" s="41">
        <f>Entrate_Uscite!K19</f>
        <v>24901584.789999999</v>
      </c>
      <c r="F19" s="41">
        <f>Entrate_Uscite!N19</f>
        <v>23430966.32</v>
      </c>
      <c r="G19" s="41">
        <f>Entrate_Uscite!Q19</f>
        <v>25097089.719999999</v>
      </c>
      <c r="H19" s="41">
        <f>Entrate_Uscite!T19</f>
        <v>22042607.34</v>
      </c>
      <c r="I19" s="41">
        <f>Entrate_Uscite!W19</f>
        <v>19513409.420000002</v>
      </c>
      <c r="J19" s="41"/>
      <c r="K19" s="108">
        <f t="shared" si="1"/>
        <v>-11.474132261161074</v>
      </c>
      <c r="L19" s="41">
        <f>Entrate_Uscite!X19</f>
        <v>19491384.890000001</v>
      </c>
      <c r="M19" s="42">
        <f t="shared" si="2"/>
        <v>99.887131307881916</v>
      </c>
    </row>
    <row r="20" spans="1:13" x14ac:dyDescent="0.3">
      <c r="A20" s="44" t="s">
        <v>37</v>
      </c>
      <c r="B20" s="45">
        <f t="shared" ref="B20:I20" si="13">B5+B11+B15+B17+B18+B19</f>
        <v>241276477.5</v>
      </c>
      <c r="C20" s="45">
        <f t="shared" si="13"/>
        <v>202855676.81</v>
      </c>
      <c r="D20" s="45">
        <f t="shared" si="13"/>
        <v>184550142.88000003</v>
      </c>
      <c r="E20" s="45">
        <f t="shared" si="13"/>
        <v>184382625.49000001</v>
      </c>
      <c r="F20" s="45">
        <f t="shared" si="13"/>
        <v>202857983.09</v>
      </c>
      <c r="G20" s="45">
        <f t="shared" ref="G20:H20" si="14">G5+G11+G15+G17+G18+G19</f>
        <v>205120905.86000001</v>
      </c>
      <c r="H20" s="45">
        <f t="shared" si="14"/>
        <v>213216373.59999996</v>
      </c>
      <c r="I20" s="45">
        <f t="shared" si="13"/>
        <v>227043696.63</v>
      </c>
      <c r="J20" s="45"/>
      <c r="K20" s="118">
        <f t="shared" si="1"/>
        <v>6.4851131254771701</v>
      </c>
      <c r="L20" s="45">
        <f>L5+L11+L15+L17+L18+L19</f>
        <v>167829849.13</v>
      </c>
      <c r="M20" s="46">
        <f t="shared" si="2"/>
        <v>73.919624997782961</v>
      </c>
    </row>
    <row r="21" spans="1:13" x14ac:dyDescent="0.3">
      <c r="A21" s="36" t="s">
        <v>38</v>
      </c>
      <c r="B21" s="47">
        <f t="shared" ref="B21:I21" si="15">B20-B19</f>
        <v>158067822.34999999</v>
      </c>
      <c r="C21" s="47">
        <f t="shared" si="15"/>
        <v>153180177.38999999</v>
      </c>
      <c r="D21" s="47">
        <f t="shared" si="15"/>
        <v>166569282.98000002</v>
      </c>
      <c r="E21" s="47">
        <f t="shared" si="15"/>
        <v>159481040.70000002</v>
      </c>
      <c r="F21" s="47">
        <f t="shared" si="15"/>
        <v>179427016.77000001</v>
      </c>
      <c r="G21" s="47">
        <f t="shared" ref="G21:H21" si="16">G20-G19</f>
        <v>180023816.14000002</v>
      </c>
      <c r="H21" s="47">
        <f t="shared" si="16"/>
        <v>191173766.25999996</v>
      </c>
      <c r="I21" s="47">
        <f t="shared" si="15"/>
        <v>207530287.20999998</v>
      </c>
      <c r="J21" s="47">
        <f t="shared" si="0"/>
        <v>100</v>
      </c>
      <c r="K21" s="48">
        <f t="shared" si="1"/>
        <v>8.5558396792553992</v>
      </c>
      <c r="L21" s="47">
        <f>L20-L19</f>
        <v>148338464.24000001</v>
      </c>
      <c r="M21" s="49">
        <f t="shared" si="2"/>
        <v>71.477983399067085</v>
      </c>
    </row>
    <row r="22" spans="1:13" x14ac:dyDescent="0.3">
      <c r="L22" s="6"/>
    </row>
    <row r="23" spans="1:13" x14ac:dyDescent="0.3">
      <c r="L23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workbookViewId="0">
      <selection activeCell="A11" sqref="A11"/>
    </sheetView>
  </sheetViews>
  <sheetFormatPr defaultRowHeight="14.4" x14ac:dyDescent="0.3"/>
  <cols>
    <col min="1" max="1" width="50.6640625" bestFit="1" customWidth="1"/>
    <col min="2" max="3" width="12.5546875" bestFit="1" customWidth="1"/>
    <col min="4" max="8" width="12.5546875" style="104" bestFit="1" customWidth="1"/>
    <col min="9" max="9" width="12.5546875" bestFit="1" customWidth="1"/>
    <col min="10" max="10" width="8.5546875" customWidth="1"/>
    <col min="11" max="11" width="6.5546875" style="104" bestFit="1" customWidth="1"/>
    <col min="12" max="12" width="12.5546875" bestFit="1" customWidth="1"/>
    <col min="13" max="13" width="7" bestFit="1" customWidth="1"/>
  </cols>
  <sheetData>
    <row r="1" spans="1:13" ht="28.8" x14ac:dyDescent="0.3">
      <c r="A1" s="39"/>
      <c r="B1" s="40">
        <v>2016</v>
      </c>
      <c r="C1" s="40">
        <v>2017</v>
      </c>
      <c r="D1" s="119">
        <v>2018</v>
      </c>
      <c r="E1" s="119">
        <v>2019</v>
      </c>
      <c r="F1" s="119">
        <v>2020</v>
      </c>
      <c r="G1" s="119">
        <v>2021</v>
      </c>
      <c r="H1" s="119">
        <v>2022</v>
      </c>
      <c r="I1" s="119">
        <v>2023</v>
      </c>
      <c r="J1" s="120" t="s">
        <v>297</v>
      </c>
      <c r="K1" s="119" t="s">
        <v>233</v>
      </c>
      <c r="L1" s="120" t="s">
        <v>367</v>
      </c>
      <c r="M1" s="40" t="s">
        <v>339</v>
      </c>
    </row>
    <row r="2" spans="1:13" x14ac:dyDescent="0.3">
      <c r="A2" s="54" t="s">
        <v>270</v>
      </c>
      <c r="B2" s="51">
        <f>Entrate_Uscite!B23</f>
        <v>27395533.260000002</v>
      </c>
      <c r="C2" s="51">
        <f>Entrate_Uscite!E23</f>
        <v>27505342.02</v>
      </c>
      <c r="D2" s="116">
        <f>Entrate_Uscite!H23</f>
        <v>29724360.48</v>
      </c>
      <c r="E2" s="116">
        <f>Entrate_Uscite!K23</f>
        <v>28993633.449999999</v>
      </c>
      <c r="F2" s="116">
        <f>Entrate_Uscite!N23</f>
        <v>28517087.030000001</v>
      </c>
      <c r="G2" s="116">
        <f>Entrate_Uscite!Q23</f>
        <v>27737956.809999999</v>
      </c>
      <c r="H2" s="116">
        <f>Entrate_Uscite!T23</f>
        <v>31161969.699999999</v>
      </c>
      <c r="I2" s="51">
        <f>Entrate_Uscite!W23</f>
        <v>30211595.629999999</v>
      </c>
      <c r="J2" s="51">
        <f>I2/I$31*100</f>
        <v>17.658856604896599</v>
      </c>
      <c r="K2" s="52">
        <f>IF(H2&gt;0,I2/H2*100-100,"-")</f>
        <v>-3.0497881846024626</v>
      </c>
      <c r="L2" s="51">
        <f>Entrate_Uscite!X23</f>
        <v>30014956.300000001</v>
      </c>
      <c r="M2" s="53">
        <f>IF(I2&gt;0,L2/I2*100,"-")</f>
        <v>99.34912630101293</v>
      </c>
    </row>
    <row r="3" spans="1:13" x14ac:dyDescent="0.3">
      <c r="A3" s="54" t="s">
        <v>271</v>
      </c>
      <c r="B3" s="51">
        <f>Entrate_Uscite!B24</f>
        <v>2091087.84</v>
      </c>
      <c r="C3" s="51">
        <f>Entrate_Uscite!E24</f>
        <v>2331714.46</v>
      </c>
      <c r="D3" s="116">
        <f>Entrate_Uscite!H24</f>
        <v>2204344.14</v>
      </c>
      <c r="E3" s="116">
        <f>Entrate_Uscite!K24</f>
        <v>2459627.06</v>
      </c>
      <c r="F3" s="116">
        <f>Entrate_Uscite!N24</f>
        <v>2891939.07</v>
      </c>
      <c r="G3" s="116">
        <f>Entrate_Uscite!Q24</f>
        <v>2791979.71</v>
      </c>
      <c r="H3" s="116">
        <f>Entrate_Uscite!T24</f>
        <v>3102380.34</v>
      </c>
      <c r="I3" s="51">
        <f>Entrate_Uscite!W24</f>
        <v>3066232.89</v>
      </c>
      <c r="J3" s="51">
        <f t="shared" ref="J3:J31" si="0">I3/I$31*100</f>
        <v>1.7922312871141681</v>
      </c>
      <c r="K3" s="52">
        <f t="shared" ref="K3:K31" si="1">IF(H3&gt;0,I3/H3*100-100,"-")</f>
        <v>-1.1651521102664049</v>
      </c>
      <c r="L3" s="51">
        <f>Entrate_Uscite!X24</f>
        <v>2783617.66</v>
      </c>
      <c r="M3" s="53">
        <f>IF(I3&gt;0,L3/I3*100,"-")</f>
        <v>90.782982241117367</v>
      </c>
    </row>
    <row r="4" spans="1:13" x14ac:dyDescent="0.3">
      <c r="A4" s="54" t="s">
        <v>272</v>
      </c>
      <c r="B4" s="51">
        <f>Entrate_Uscite!B25</f>
        <v>71478501.260000005</v>
      </c>
      <c r="C4" s="51">
        <f>Entrate_Uscite!E25</f>
        <v>69632658.790000007</v>
      </c>
      <c r="D4" s="116">
        <f>Entrate_Uscite!H25</f>
        <v>71918688.129999995</v>
      </c>
      <c r="E4" s="116">
        <f>Entrate_Uscite!K25</f>
        <v>65170214.5</v>
      </c>
      <c r="F4" s="116">
        <f>Entrate_Uscite!N25</f>
        <v>61862512.789999999</v>
      </c>
      <c r="G4" s="116">
        <f>Entrate_Uscite!Q25</f>
        <v>70740644.930000007</v>
      </c>
      <c r="H4" s="116">
        <f>Entrate_Uscite!T25</f>
        <v>72740062.219999999</v>
      </c>
      <c r="I4" s="51">
        <f>Entrate_Uscite!W25</f>
        <v>79782751.599999994</v>
      </c>
      <c r="J4" s="51">
        <f t="shared" si="0"/>
        <v>46.63349090537541</v>
      </c>
      <c r="K4" s="52">
        <f t="shared" si="1"/>
        <v>9.6819952651395909</v>
      </c>
      <c r="L4" s="51">
        <f>Entrate_Uscite!X25</f>
        <v>67762757.219999999</v>
      </c>
      <c r="M4" s="53">
        <f t="shared" ref="M4:M9" si="2">IF(I4&gt;0,L4/I4*100,"-")</f>
        <v>84.934093975269718</v>
      </c>
    </row>
    <row r="5" spans="1:13" x14ac:dyDescent="0.3">
      <c r="A5" s="54" t="s">
        <v>273</v>
      </c>
      <c r="B5" s="51">
        <f>Entrate_Uscite!B26</f>
        <v>13431115.17</v>
      </c>
      <c r="C5" s="51">
        <f>Entrate_Uscite!E26</f>
        <v>15787926.109999999</v>
      </c>
      <c r="D5" s="116">
        <f>Entrate_Uscite!H26</f>
        <v>14818189.880000001</v>
      </c>
      <c r="E5" s="116">
        <f>Entrate_Uscite!K26</f>
        <v>21889989.870000001</v>
      </c>
      <c r="F5" s="116">
        <f>Entrate_Uscite!N26</f>
        <v>26640378.260000002</v>
      </c>
      <c r="G5" s="116">
        <f>Entrate_Uscite!Q26</f>
        <v>23905889.41</v>
      </c>
      <c r="H5" s="116">
        <f>Entrate_Uscite!T26</f>
        <v>25754452.059999999</v>
      </c>
      <c r="I5" s="51">
        <f>Entrate_Uscite!W26</f>
        <v>26988443.649999999</v>
      </c>
      <c r="J5" s="51">
        <f t="shared" si="0"/>
        <v>15.774905180163174</v>
      </c>
      <c r="K5" s="52">
        <f t="shared" si="1"/>
        <v>4.791371942704032</v>
      </c>
      <c r="L5" s="51">
        <f>Entrate_Uscite!X26</f>
        <v>22514832.300000001</v>
      </c>
      <c r="M5" s="53">
        <f t="shared" si="2"/>
        <v>83.423974320208728</v>
      </c>
    </row>
    <row r="6" spans="1:13" x14ac:dyDescent="0.3">
      <c r="A6" s="54" t="s">
        <v>274</v>
      </c>
      <c r="B6" s="51">
        <f>Entrate_Uscite!B27</f>
        <v>985160.98</v>
      </c>
      <c r="C6" s="51">
        <f>Entrate_Uscite!E27</f>
        <v>878600.88</v>
      </c>
      <c r="D6" s="116">
        <f>Entrate_Uscite!H27</f>
        <v>827575.4</v>
      </c>
      <c r="E6" s="116">
        <f>Entrate_Uscite!K27</f>
        <v>729771.74</v>
      </c>
      <c r="F6" s="116">
        <f>Entrate_Uscite!N27</f>
        <v>921365.06</v>
      </c>
      <c r="G6" s="116">
        <f>Entrate_Uscite!Q27</f>
        <v>804254.57</v>
      </c>
      <c r="H6" s="116">
        <f>Entrate_Uscite!T27</f>
        <v>664953.24</v>
      </c>
      <c r="I6" s="51">
        <f>Entrate_Uscite!W27</f>
        <v>1033331.49</v>
      </c>
      <c r="J6" s="51">
        <f t="shared" si="0"/>
        <v>0.60398837687058438</v>
      </c>
      <c r="K6" s="52">
        <f t="shared" si="1"/>
        <v>55.399120996838803</v>
      </c>
      <c r="L6" s="51">
        <f>Entrate_Uscite!X27</f>
        <v>553492.93000000005</v>
      </c>
      <c r="M6" s="53">
        <f t="shared" si="2"/>
        <v>53.563927486619036</v>
      </c>
    </row>
    <row r="7" spans="1:13" x14ac:dyDescent="0.3">
      <c r="A7" s="54" t="s">
        <v>275</v>
      </c>
      <c r="B7" s="51">
        <f>Entrate_Uscite!B28</f>
        <v>0</v>
      </c>
      <c r="C7" s="51">
        <f>Entrate_Uscite!E28</f>
        <v>0</v>
      </c>
      <c r="D7" s="116">
        <f>Entrate_Uscite!H28</f>
        <v>0</v>
      </c>
      <c r="E7" s="116">
        <f>Entrate_Uscite!K28</f>
        <v>0</v>
      </c>
      <c r="F7" s="116">
        <f>Entrate_Uscite!N28</f>
        <v>0</v>
      </c>
      <c r="G7" s="116">
        <f>Entrate_Uscite!Q28</f>
        <v>0</v>
      </c>
      <c r="H7" s="116">
        <f>Entrate_Uscite!T28</f>
        <v>0</v>
      </c>
      <c r="I7" s="51">
        <f>Entrate_Uscite!W28</f>
        <v>0</v>
      </c>
      <c r="J7" s="51">
        <f t="shared" si="0"/>
        <v>0</v>
      </c>
      <c r="K7" s="52" t="str">
        <f t="shared" si="1"/>
        <v>-</v>
      </c>
      <c r="L7" s="51">
        <f>Entrate_Uscite!X28</f>
        <v>0</v>
      </c>
      <c r="M7" s="53" t="str">
        <f t="shared" si="2"/>
        <v>-</v>
      </c>
    </row>
    <row r="8" spans="1:13" x14ac:dyDescent="0.3">
      <c r="A8" s="54" t="s">
        <v>276</v>
      </c>
      <c r="B8" s="51">
        <f>Entrate_Uscite!B29</f>
        <v>112507.99</v>
      </c>
      <c r="C8" s="51">
        <f>Entrate_Uscite!E29</f>
        <v>464158.99</v>
      </c>
      <c r="D8" s="116">
        <f>Entrate_Uscite!H29</f>
        <v>162022.68</v>
      </c>
      <c r="E8" s="116">
        <f>Entrate_Uscite!K29</f>
        <v>322224.51</v>
      </c>
      <c r="F8" s="116">
        <f>Entrate_Uscite!N29</f>
        <v>433055.81</v>
      </c>
      <c r="G8" s="116">
        <f>Entrate_Uscite!Q29</f>
        <v>1039618.84</v>
      </c>
      <c r="H8" s="116">
        <f>Entrate_Uscite!T29</f>
        <v>969328.59</v>
      </c>
      <c r="I8" s="51">
        <f>Entrate_Uscite!W29</f>
        <v>607926.18999999994</v>
      </c>
      <c r="J8" s="51">
        <f t="shared" si="0"/>
        <v>0.35533645912137884</v>
      </c>
      <c r="K8" s="52">
        <f t="shared" si="1"/>
        <v>-37.283786295831845</v>
      </c>
      <c r="L8" s="51">
        <f>Entrate_Uscite!X29</f>
        <v>560512.39</v>
      </c>
      <c r="M8" s="53">
        <f t="shared" si="2"/>
        <v>92.200730815693277</v>
      </c>
    </row>
    <row r="9" spans="1:13" x14ac:dyDescent="0.3">
      <c r="A9" s="54" t="s">
        <v>277</v>
      </c>
      <c r="B9" s="51">
        <f>Entrate_Uscite!B30</f>
        <v>5152801.59</v>
      </c>
      <c r="C9" s="51">
        <f>Entrate_Uscite!E30</f>
        <v>4223476.1100000003</v>
      </c>
      <c r="D9" s="116">
        <f>Entrate_Uscite!H30</f>
        <v>3978652.72</v>
      </c>
      <c r="E9" s="116">
        <f>Entrate_Uscite!K30</f>
        <v>4336502.97</v>
      </c>
      <c r="F9" s="116">
        <f>Entrate_Uscite!N30</f>
        <v>4225571.45</v>
      </c>
      <c r="G9" s="116">
        <f>Entrate_Uscite!Q30</f>
        <v>4326095.46</v>
      </c>
      <c r="H9" s="116">
        <f>Entrate_Uscite!T30</f>
        <v>4977216.16</v>
      </c>
      <c r="I9" s="51">
        <f>Entrate_Uscite!W30</f>
        <v>5392327.4000000004</v>
      </c>
      <c r="J9" s="51">
        <f t="shared" si="0"/>
        <v>3.1518473068896595</v>
      </c>
      <c r="K9" s="52">
        <f t="shared" si="1"/>
        <v>8.3402292899410639</v>
      </c>
      <c r="L9" s="51">
        <f>Entrate_Uscite!X30</f>
        <v>4763010.55</v>
      </c>
      <c r="M9" s="53">
        <f t="shared" si="2"/>
        <v>88.329402068576172</v>
      </c>
    </row>
    <row r="10" spans="1:13" x14ac:dyDescent="0.3">
      <c r="A10" s="4" t="s">
        <v>282</v>
      </c>
      <c r="B10" s="41">
        <f t="shared" ref="B10:I10" si="3">SUM(B2:B9)</f>
        <v>120646708.09000002</v>
      </c>
      <c r="C10" s="41">
        <f t="shared" si="3"/>
        <v>120823877.36</v>
      </c>
      <c r="D10" s="41">
        <f t="shared" si="3"/>
        <v>123633833.43000001</v>
      </c>
      <c r="E10" s="41">
        <f t="shared" si="3"/>
        <v>123901964.09999999</v>
      </c>
      <c r="F10" s="41">
        <f t="shared" si="3"/>
        <v>125491909.47000001</v>
      </c>
      <c r="G10" s="41">
        <f t="shared" ref="G10:H10" si="4">SUM(G2:G9)</f>
        <v>131346439.72999999</v>
      </c>
      <c r="H10" s="41">
        <f t="shared" si="4"/>
        <v>139370362.30999997</v>
      </c>
      <c r="I10" s="41">
        <f t="shared" si="3"/>
        <v>147082608.84999999</v>
      </c>
      <c r="J10" s="41">
        <f t="shared" si="0"/>
        <v>85.970656120430959</v>
      </c>
      <c r="K10" s="108">
        <f t="shared" si="1"/>
        <v>5.5336345634560189</v>
      </c>
      <c r="L10" s="41">
        <f>SUM(L2:L9)</f>
        <v>128953179.35000001</v>
      </c>
      <c r="M10" s="42">
        <f t="shared" ref="M10:M17" si="5">IF(I10&gt;0,L10/I10*100,"-")</f>
        <v>87.673981552442399</v>
      </c>
    </row>
    <row r="11" spans="1:13" x14ac:dyDescent="0.3">
      <c r="A11" s="54" t="s">
        <v>278</v>
      </c>
      <c r="B11" s="51">
        <f>Entrate_Uscite!B32</f>
        <v>14150816.880000001</v>
      </c>
      <c r="C11" s="51">
        <f>Entrate_Uscite!E32</f>
        <v>10714759.390000001</v>
      </c>
      <c r="D11" s="116">
        <f>Entrate_Uscite!H32</f>
        <v>15787087.09</v>
      </c>
      <c r="E11" s="116">
        <f>Entrate_Uscite!K32</f>
        <v>13154425.83</v>
      </c>
      <c r="F11" s="116">
        <f>Entrate_Uscite!N32</f>
        <v>14501070.779999999</v>
      </c>
      <c r="G11" s="116">
        <f>Entrate_Uscite!Q32</f>
        <v>12450971.49</v>
      </c>
      <c r="H11" s="116">
        <f>Entrate_Uscite!T32</f>
        <v>18234404.25</v>
      </c>
      <c r="I11" s="51">
        <f>Entrate_Uscite!W32</f>
        <v>19745285.280000001</v>
      </c>
      <c r="J11" s="51">
        <f t="shared" si="0"/>
        <v>11.541236207863793</v>
      </c>
      <c r="K11" s="52">
        <f t="shared" si="1"/>
        <v>8.285880960437737</v>
      </c>
      <c r="L11" s="51">
        <f>Entrate_Uscite!X32</f>
        <v>14797146.51</v>
      </c>
      <c r="M11" s="53">
        <f t="shared" si="5"/>
        <v>74.940150522859398</v>
      </c>
    </row>
    <row r="12" spans="1:13" x14ac:dyDescent="0.3">
      <c r="A12" s="54" t="s">
        <v>279</v>
      </c>
      <c r="B12" s="51">
        <f>Entrate_Uscite!B33</f>
        <v>104575.65</v>
      </c>
      <c r="C12" s="51">
        <f>Entrate_Uscite!E33</f>
        <v>77041.19</v>
      </c>
      <c r="D12" s="116">
        <f>Entrate_Uscite!H33</f>
        <v>73440</v>
      </c>
      <c r="E12" s="116">
        <f>Entrate_Uscite!K33</f>
        <v>99960.79</v>
      </c>
      <c r="F12" s="116">
        <f>Entrate_Uscite!N33</f>
        <v>108948.03</v>
      </c>
      <c r="G12" s="116">
        <f>Entrate_Uscite!Q33</f>
        <v>275019.07</v>
      </c>
      <c r="H12" s="116">
        <f>Entrate_Uscite!T33</f>
        <v>102670.5</v>
      </c>
      <c r="I12" s="51">
        <f>Entrate_Uscite!W33</f>
        <v>355446.46</v>
      </c>
      <c r="J12" s="51">
        <f t="shared" si="0"/>
        <v>0.20776056136622251</v>
      </c>
      <c r="K12" s="52">
        <f t="shared" si="1"/>
        <v>246.20115807364334</v>
      </c>
      <c r="L12" s="51">
        <f>Entrate_Uscite!X33</f>
        <v>160617</v>
      </c>
      <c r="M12" s="53">
        <f t="shared" si="5"/>
        <v>45.187396155246553</v>
      </c>
    </row>
    <row r="13" spans="1:13" x14ac:dyDescent="0.3">
      <c r="A13" s="54" t="s">
        <v>280</v>
      </c>
      <c r="B13" s="51">
        <f>Entrate_Uscite!B34</f>
        <v>0</v>
      </c>
      <c r="C13" s="51">
        <f>Entrate_Uscite!E34</f>
        <v>0</v>
      </c>
      <c r="D13" s="116">
        <f>Entrate_Uscite!H34</f>
        <v>167423.99</v>
      </c>
      <c r="E13" s="116">
        <f>Entrate_Uscite!K34</f>
        <v>18126.310000000001</v>
      </c>
      <c r="F13" s="116">
        <f>Entrate_Uscite!N34</f>
        <v>0</v>
      </c>
      <c r="G13" s="116">
        <f>Entrate_Uscite!Q34</f>
        <v>0</v>
      </c>
      <c r="H13" s="116">
        <f>Entrate_Uscite!T34</f>
        <v>0</v>
      </c>
      <c r="I13" s="51">
        <f>Entrate_Uscite!W34</f>
        <v>0</v>
      </c>
      <c r="J13" s="51">
        <f t="shared" si="0"/>
        <v>0</v>
      </c>
      <c r="K13" s="52" t="str">
        <f t="shared" si="1"/>
        <v>-</v>
      </c>
      <c r="L13" s="51">
        <f>Entrate_Uscite!X34</f>
        <v>0</v>
      </c>
      <c r="M13" s="53" t="str">
        <f t="shared" si="5"/>
        <v>-</v>
      </c>
    </row>
    <row r="14" spans="1:13" x14ac:dyDescent="0.3">
      <c r="A14" s="54" t="s">
        <v>281</v>
      </c>
      <c r="B14" s="51">
        <f>Entrate_Uscite!B35</f>
        <v>160178.95000000001</v>
      </c>
      <c r="C14" s="51">
        <f>Entrate_Uscite!E35</f>
        <v>538004.38</v>
      </c>
      <c r="D14" s="116">
        <f>Entrate_Uscite!H35</f>
        <v>128318.71</v>
      </c>
      <c r="E14" s="116">
        <f>Entrate_Uscite!K35</f>
        <v>200071.34</v>
      </c>
      <c r="F14" s="116">
        <f>Entrate_Uscite!N35</f>
        <v>73100.75</v>
      </c>
      <c r="G14" s="116">
        <f>Entrate_Uscite!Q35</f>
        <v>513148.9</v>
      </c>
      <c r="H14" s="116">
        <f>Entrate_Uscite!T35</f>
        <v>133624.16</v>
      </c>
      <c r="I14" s="51">
        <f>Entrate_Uscite!W35</f>
        <v>482857.17</v>
      </c>
      <c r="J14" s="51">
        <f t="shared" si="0"/>
        <v>0.28223287608183106</v>
      </c>
      <c r="K14" s="52">
        <f t="shared" si="1"/>
        <v>261.3546906487569</v>
      </c>
      <c r="L14" s="51">
        <f>Entrate_Uscite!X35</f>
        <v>482857.17</v>
      </c>
      <c r="M14" s="53">
        <f t="shared" si="5"/>
        <v>100</v>
      </c>
    </row>
    <row r="15" spans="1:13" x14ac:dyDescent="0.3">
      <c r="A15" s="4" t="s">
        <v>283</v>
      </c>
      <c r="B15" s="43">
        <f t="shared" ref="B15:I15" si="6">SUM(B11:B14)</f>
        <v>14415571.48</v>
      </c>
      <c r="C15" s="43">
        <f t="shared" si="6"/>
        <v>11329804.960000001</v>
      </c>
      <c r="D15" s="43">
        <f t="shared" si="6"/>
        <v>16156269.790000001</v>
      </c>
      <c r="E15" s="43">
        <f t="shared" si="6"/>
        <v>13472584.27</v>
      </c>
      <c r="F15" s="43">
        <f t="shared" si="6"/>
        <v>14683119.559999999</v>
      </c>
      <c r="G15" s="43">
        <f t="shared" ref="G15:H15" si="7">SUM(G11:G14)</f>
        <v>13239139.460000001</v>
      </c>
      <c r="H15" s="43">
        <f t="shared" si="7"/>
        <v>18470698.91</v>
      </c>
      <c r="I15" s="43">
        <f t="shared" si="6"/>
        <v>20583588.910000004</v>
      </c>
      <c r="J15" s="43">
        <f t="shared" si="0"/>
        <v>12.031229645311848</v>
      </c>
      <c r="K15" s="108">
        <f t="shared" si="1"/>
        <v>11.439144833096123</v>
      </c>
      <c r="L15" s="43">
        <f>SUM(L11:L14)</f>
        <v>15440620.68</v>
      </c>
      <c r="M15" s="42">
        <f t="shared" si="5"/>
        <v>75.014229770681894</v>
      </c>
    </row>
    <row r="16" spans="1:13" x14ac:dyDescent="0.3">
      <c r="A16" s="54" t="s">
        <v>284</v>
      </c>
      <c r="B16" s="51">
        <f>Entrate_Uscite!B36</f>
        <v>0</v>
      </c>
      <c r="C16" s="51">
        <f>Entrate_Uscite!E36</f>
        <v>0</v>
      </c>
      <c r="D16" s="116">
        <f>Entrate_Uscite!H36</f>
        <v>0</v>
      </c>
      <c r="E16" s="116">
        <f>Entrate_Uscite!K36</f>
        <v>0</v>
      </c>
      <c r="F16" s="116">
        <f>Entrate_Uscite!N36</f>
        <v>0</v>
      </c>
      <c r="G16" s="116">
        <f>Entrate_Uscite!Q36</f>
        <v>0</v>
      </c>
      <c r="H16" s="116">
        <f>Entrate_Uscite!T36</f>
        <v>0</v>
      </c>
      <c r="I16" s="51">
        <f>Entrate_Uscite!W36</f>
        <v>6000</v>
      </c>
      <c r="J16" s="51">
        <f t="shared" si="0"/>
        <v>3.5070355411538912E-3</v>
      </c>
      <c r="K16" s="52" t="str">
        <f t="shared" si="1"/>
        <v>-</v>
      </c>
      <c r="L16" s="51">
        <f>Entrate_Uscite!X36</f>
        <v>5000</v>
      </c>
      <c r="M16" s="53">
        <f t="shared" si="5"/>
        <v>83.333333333333343</v>
      </c>
    </row>
    <row r="17" spans="1:13" x14ac:dyDescent="0.3">
      <c r="A17" s="54" t="s">
        <v>285</v>
      </c>
      <c r="B17" s="51">
        <f>Entrate_Uscite!B37</f>
        <v>0</v>
      </c>
      <c r="C17" s="51">
        <f>Entrate_Uscite!E37</f>
        <v>0</v>
      </c>
      <c r="D17" s="116">
        <f>Entrate_Uscite!H37</f>
        <v>0</v>
      </c>
      <c r="E17" s="116">
        <f>Entrate_Uscite!K37</f>
        <v>0</v>
      </c>
      <c r="F17" s="116">
        <f>Entrate_Uscite!N37</f>
        <v>0</v>
      </c>
      <c r="G17" s="116">
        <f>Entrate_Uscite!Q37</f>
        <v>0</v>
      </c>
      <c r="H17" s="116">
        <f>Entrate_Uscite!T37</f>
        <v>0</v>
      </c>
      <c r="I17" s="51">
        <f>Entrate_Uscite!W37</f>
        <v>0</v>
      </c>
      <c r="J17" s="51">
        <f t="shared" si="0"/>
        <v>0</v>
      </c>
      <c r="K17" s="52" t="str">
        <f t="shared" si="1"/>
        <v>-</v>
      </c>
      <c r="L17" s="51">
        <f>Entrate_Uscite!X37</f>
        <v>0</v>
      </c>
      <c r="M17" s="53" t="str">
        <f t="shared" si="5"/>
        <v>-</v>
      </c>
    </row>
    <row r="18" spans="1:13" x14ac:dyDescent="0.3">
      <c r="A18" s="54" t="s">
        <v>286</v>
      </c>
      <c r="B18" s="51">
        <f>Entrate_Uscite!B38</f>
        <v>0</v>
      </c>
      <c r="C18" s="51">
        <f>Entrate_Uscite!E38</f>
        <v>0</v>
      </c>
      <c r="D18" s="116">
        <f>Entrate_Uscite!H38</f>
        <v>0</v>
      </c>
      <c r="E18" s="116">
        <f>Entrate_Uscite!K38</f>
        <v>0</v>
      </c>
      <c r="F18" s="116">
        <f>Entrate_Uscite!N38</f>
        <v>0</v>
      </c>
      <c r="G18" s="116">
        <f>Entrate_Uscite!Q38</f>
        <v>0</v>
      </c>
      <c r="H18" s="116">
        <f>Entrate_Uscite!T38</f>
        <v>0</v>
      </c>
      <c r="I18" s="51">
        <f>Entrate_Uscite!W38</f>
        <v>0</v>
      </c>
      <c r="J18" s="51">
        <f t="shared" si="0"/>
        <v>0</v>
      </c>
      <c r="K18" s="52" t="str">
        <f t="shared" si="1"/>
        <v>-</v>
      </c>
      <c r="L18" s="51">
        <f>Entrate_Uscite!X38</f>
        <v>0</v>
      </c>
      <c r="M18" s="53" t="str">
        <f t="shared" ref="M18:M26" si="8">IF(I18&gt;0,L18/I18*100,"-")</f>
        <v>-</v>
      </c>
    </row>
    <row r="19" spans="1:13" x14ac:dyDescent="0.3">
      <c r="A19" s="54" t="s">
        <v>287</v>
      </c>
      <c r="B19" s="51">
        <f>Entrate_Uscite!B39</f>
        <v>0</v>
      </c>
      <c r="C19" s="51">
        <f>Entrate_Uscite!E39</f>
        <v>0</v>
      </c>
      <c r="D19" s="116">
        <f>Entrate_Uscite!H39</f>
        <v>0</v>
      </c>
      <c r="E19" s="116">
        <f>Entrate_Uscite!K39</f>
        <v>0</v>
      </c>
      <c r="F19" s="116">
        <f>Entrate_Uscite!N39</f>
        <v>0</v>
      </c>
      <c r="G19" s="116">
        <f>Entrate_Uscite!Q39</f>
        <v>0</v>
      </c>
      <c r="H19" s="116">
        <f>Entrate_Uscite!T39</f>
        <v>0</v>
      </c>
      <c r="I19" s="51">
        <f>Entrate_Uscite!W39</f>
        <v>0</v>
      </c>
      <c r="J19" s="51">
        <f t="shared" si="0"/>
        <v>0</v>
      </c>
      <c r="K19" s="52" t="str">
        <f t="shared" si="1"/>
        <v>-</v>
      </c>
      <c r="L19" s="51">
        <f>Entrate_Uscite!X39</f>
        <v>0</v>
      </c>
      <c r="M19" s="53" t="str">
        <f t="shared" si="8"/>
        <v>-</v>
      </c>
    </row>
    <row r="20" spans="1:13" x14ac:dyDescent="0.3">
      <c r="A20" s="4" t="s">
        <v>288</v>
      </c>
      <c r="B20" s="41">
        <f t="shared" ref="B20:I20" si="9">SUM(B16:B19)</f>
        <v>0</v>
      </c>
      <c r="C20" s="41">
        <f t="shared" si="9"/>
        <v>0</v>
      </c>
      <c r="D20" s="41">
        <f t="shared" si="9"/>
        <v>0</v>
      </c>
      <c r="E20" s="41">
        <f t="shared" si="9"/>
        <v>0</v>
      </c>
      <c r="F20" s="41">
        <f t="shared" si="9"/>
        <v>0</v>
      </c>
      <c r="G20" s="41">
        <f t="shared" ref="G20:H20" si="10">SUM(G16:G19)</f>
        <v>0</v>
      </c>
      <c r="H20" s="41">
        <f t="shared" si="10"/>
        <v>0</v>
      </c>
      <c r="I20" s="41">
        <f t="shared" si="9"/>
        <v>6000</v>
      </c>
      <c r="J20" s="41">
        <f t="shared" si="0"/>
        <v>3.5070355411538912E-3</v>
      </c>
      <c r="K20" s="108" t="str">
        <f t="shared" si="1"/>
        <v>-</v>
      </c>
      <c r="L20" s="41">
        <f>SUM(L16:L19)</f>
        <v>5000</v>
      </c>
      <c r="M20" s="38">
        <f t="shared" si="8"/>
        <v>83.333333333333343</v>
      </c>
    </row>
    <row r="21" spans="1:13" x14ac:dyDescent="0.3">
      <c r="A21" s="44" t="s">
        <v>349</v>
      </c>
      <c r="B21" s="45">
        <f t="shared" ref="B21:I21" si="11">B10+B15+B20</f>
        <v>135062279.57000002</v>
      </c>
      <c r="C21" s="45">
        <f t="shared" si="11"/>
        <v>132153682.31999999</v>
      </c>
      <c r="D21" s="45">
        <f t="shared" si="11"/>
        <v>139790103.22</v>
      </c>
      <c r="E21" s="45">
        <f t="shared" si="11"/>
        <v>137374548.37</v>
      </c>
      <c r="F21" s="45">
        <f t="shared" si="11"/>
        <v>140175029.03</v>
      </c>
      <c r="G21" s="45">
        <f t="shared" ref="G21:H21" si="12">G10+G15+G20</f>
        <v>144585579.19</v>
      </c>
      <c r="H21" s="45">
        <f t="shared" si="12"/>
        <v>157841061.21999997</v>
      </c>
      <c r="I21" s="45">
        <f t="shared" si="11"/>
        <v>167672197.75999999</v>
      </c>
      <c r="J21" s="45">
        <f>I21/I$31*100</f>
        <v>98.005392801283961</v>
      </c>
      <c r="K21" s="118">
        <f t="shared" si="1"/>
        <v>6.2285038278457279</v>
      </c>
      <c r="L21" s="45">
        <f>L10+L15+L20</f>
        <v>144398800.03</v>
      </c>
      <c r="M21" s="46">
        <f>IF(I21&gt;0,L21/I21*100,"-")</f>
        <v>86.119703778611694</v>
      </c>
    </row>
    <row r="22" spans="1:13" x14ac:dyDescent="0.3">
      <c r="A22" s="54" t="s">
        <v>289</v>
      </c>
      <c r="B22" s="55">
        <f>Entrate_Uscite!B40</f>
        <v>1648282.44</v>
      </c>
      <c r="C22" s="55">
        <f>Entrate_Uscite!E40</f>
        <v>1709639.28</v>
      </c>
      <c r="D22" s="55">
        <f>Entrate_Uscite!H40</f>
        <v>1773566.04</v>
      </c>
      <c r="E22" s="55">
        <f>Entrate_Uscite!K40</f>
        <v>1839741.48</v>
      </c>
      <c r="F22" s="55">
        <f>Entrate_Uscite!N40</f>
        <v>1908165.6</v>
      </c>
      <c r="G22" s="55">
        <f>Entrate_Uscite!Q40</f>
        <v>1979480.88</v>
      </c>
      <c r="H22" s="55">
        <f>Entrate_Uscite!T40</f>
        <v>2053687.32</v>
      </c>
      <c r="I22" s="55">
        <f>Entrate_Uscite!W40</f>
        <v>2130142.44</v>
      </c>
      <c r="J22" s="55">
        <f t="shared" si="0"/>
        <v>1.2450808741333783</v>
      </c>
      <c r="K22" s="56">
        <f t="shared" si="1"/>
        <v>3.722821836383531</v>
      </c>
      <c r="L22" s="55">
        <f>Entrate_Uscite!X40</f>
        <v>2130142.44</v>
      </c>
      <c r="M22" s="53">
        <f t="shared" si="8"/>
        <v>100</v>
      </c>
    </row>
    <row r="23" spans="1:13" x14ac:dyDescent="0.3">
      <c r="A23" s="54" t="s">
        <v>290</v>
      </c>
      <c r="B23" s="55">
        <f>Entrate_Uscite!B41</f>
        <v>0</v>
      </c>
      <c r="C23" s="55">
        <f>Entrate_Uscite!E41</f>
        <v>0</v>
      </c>
      <c r="D23" s="55">
        <f>Entrate_Uscite!H41</f>
        <v>0</v>
      </c>
      <c r="E23" s="55">
        <f>Entrate_Uscite!K41</f>
        <v>0</v>
      </c>
      <c r="F23" s="55">
        <f>Entrate_Uscite!N41</f>
        <v>0</v>
      </c>
      <c r="G23" s="55">
        <f>Entrate_Uscite!Q41</f>
        <v>0</v>
      </c>
      <c r="H23" s="55">
        <f>Entrate_Uscite!T41</f>
        <v>0</v>
      </c>
      <c r="I23" s="55">
        <f>Entrate_Uscite!W41</f>
        <v>0</v>
      </c>
      <c r="J23" s="55">
        <f t="shared" si="0"/>
        <v>0</v>
      </c>
      <c r="K23" s="56" t="str">
        <f t="shared" si="1"/>
        <v>-</v>
      </c>
      <c r="L23" s="55">
        <f>Entrate_Uscite!X41</f>
        <v>0</v>
      </c>
      <c r="M23" s="53" t="str">
        <f t="shared" si="8"/>
        <v>-</v>
      </c>
    </row>
    <row r="24" spans="1:13" x14ac:dyDescent="0.3">
      <c r="A24" s="54" t="s">
        <v>291</v>
      </c>
      <c r="B24" s="55">
        <f>Entrate_Uscite!B42</f>
        <v>1404265.02</v>
      </c>
      <c r="C24" s="55">
        <f>Entrate_Uscite!E42</f>
        <v>1540978.52</v>
      </c>
      <c r="D24" s="55">
        <f>Entrate_Uscite!H42</f>
        <v>1805966.97</v>
      </c>
      <c r="E24" s="55">
        <f>Entrate_Uscite!K42</f>
        <v>2060922.67</v>
      </c>
      <c r="F24" s="55">
        <f>Entrate_Uscite!N42</f>
        <v>1447722.27</v>
      </c>
      <c r="G24" s="55">
        <f>Entrate_Uscite!Q42</f>
        <v>1907613.26</v>
      </c>
      <c r="H24" s="55">
        <f>Entrate_Uscite!T42</f>
        <v>1262424.3600000001</v>
      </c>
      <c r="I24" s="55">
        <f>Entrate_Uscite!W42</f>
        <v>1282324.6000000001</v>
      </c>
      <c r="J24" s="55">
        <f t="shared" si="0"/>
        <v>0.74952632458265789</v>
      </c>
      <c r="K24" s="56">
        <f t="shared" si="1"/>
        <v>1.5763510773825686</v>
      </c>
      <c r="L24" s="55">
        <f>Entrate_Uscite!X42</f>
        <v>1282324.6000000001</v>
      </c>
      <c r="M24" s="53">
        <f t="shared" si="8"/>
        <v>100</v>
      </c>
    </row>
    <row r="25" spans="1:13" x14ac:dyDescent="0.3">
      <c r="A25" s="54" t="s">
        <v>292</v>
      </c>
      <c r="B25" s="55">
        <f>Entrate_Uscite!B43</f>
        <v>0</v>
      </c>
      <c r="C25" s="55">
        <f>Entrate_Uscite!E43</f>
        <v>0</v>
      </c>
      <c r="D25" s="55">
        <f>Entrate_Uscite!H43</f>
        <v>0</v>
      </c>
      <c r="E25" s="55">
        <f>Entrate_Uscite!K43</f>
        <v>0</v>
      </c>
      <c r="F25" s="55">
        <f>Entrate_Uscite!N43</f>
        <v>0</v>
      </c>
      <c r="G25" s="55">
        <f>Entrate_Uscite!Q43</f>
        <v>0</v>
      </c>
      <c r="H25" s="55">
        <f>Entrate_Uscite!T43</f>
        <v>0</v>
      </c>
      <c r="I25" s="55">
        <f>Entrate_Uscite!W43</f>
        <v>0</v>
      </c>
      <c r="J25" s="55">
        <f t="shared" si="0"/>
        <v>0</v>
      </c>
      <c r="K25" s="56" t="str">
        <f t="shared" si="1"/>
        <v>-</v>
      </c>
      <c r="L25" s="55">
        <f>Entrate_Uscite!X43</f>
        <v>0</v>
      </c>
      <c r="M25" s="53" t="str">
        <f t="shared" si="8"/>
        <v>-</v>
      </c>
    </row>
    <row r="26" spans="1:13" x14ac:dyDescent="0.3">
      <c r="A26" s="54" t="s">
        <v>293</v>
      </c>
      <c r="B26" s="55">
        <f>Entrate_Uscite!B44</f>
        <v>0</v>
      </c>
      <c r="C26" s="55">
        <f>Entrate_Uscite!E44</f>
        <v>0</v>
      </c>
      <c r="D26" s="55">
        <f>Entrate_Uscite!H44</f>
        <v>0</v>
      </c>
      <c r="E26" s="55">
        <f>Entrate_Uscite!K44</f>
        <v>0</v>
      </c>
      <c r="F26" s="55">
        <f>Entrate_Uscite!N44</f>
        <v>0</v>
      </c>
      <c r="G26" s="55">
        <f>Entrate_Uscite!Q44</f>
        <v>0</v>
      </c>
      <c r="H26" s="55">
        <f>Entrate_Uscite!T44</f>
        <v>0</v>
      </c>
      <c r="I26" s="55">
        <f>Entrate_Uscite!W44</f>
        <v>0</v>
      </c>
      <c r="J26" s="55">
        <f t="shared" si="0"/>
        <v>0</v>
      </c>
      <c r="K26" s="56" t="str">
        <f t="shared" si="1"/>
        <v>-</v>
      </c>
      <c r="L26" s="55">
        <f>Entrate_Uscite!X44</f>
        <v>0</v>
      </c>
      <c r="M26" s="53" t="str">
        <f t="shared" si="8"/>
        <v>-</v>
      </c>
    </row>
    <row r="27" spans="1:13" x14ac:dyDescent="0.3">
      <c r="A27" s="4" t="s">
        <v>294</v>
      </c>
      <c r="B27" s="41">
        <f t="shared" ref="B27:I27" si="13">SUM(B22:B26)</f>
        <v>3052547.46</v>
      </c>
      <c r="C27" s="41">
        <f t="shared" si="13"/>
        <v>3250617.8</v>
      </c>
      <c r="D27" s="41">
        <f t="shared" si="13"/>
        <v>3579533.01</v>
      </c>
      <c r="E27" s="41">
        <f t="shared" si="13"/>
        <v>3900664.15</v>
      </c>
      <c r="F27" s="41">
        <f t="shared" si="13"/>
        <v>3355887.87</v>
      </c>
      <c r="G27" s="41">
        <f t="shared" ref="G27" si="14">SUM(G22:G26)</f>
        <v>3887094.1399999997</v>
      </c>
      <c r="H27" s="41">
        <f t="shared" ref="H27" si="15">SUM(H22:H26)</f>
        <v>3316111.68</v>
      </c>
      <c r="I27" s="41">
        <f t="shared" si="13"/>
        <v>3412467.04</v>
      </c>
      <c r="J27" s="41">
        <f t="shared" si="0"/>
        <v>1.9946071987160363</v>
      </c>
      <c r="K27" s="108">
        <f t="shared" si="1"/>
        <v>2.9056729476614009</v>
      </c>
      <c r="L27" s="41">
        <f>SUM(L22:L26)</f>
        <v>3412467.04</v>
      </c>
      <c r="M27" s="42">
        <f>IF(I27&gt;0,L27/I27*100,"-")</f>
        <v>100</v>
      </c>
    </row>
    <row r="28" spans="1:13" x14ac:dyDescent="0.3">
      <c r="A28" s="4" t="s">
        <v>295</v>
      </c>
      <c r="B28" s="41">
        <f>Entrate_Uscite!B52</f>
        <v>0</v>
      </c>
      <c r="C28" s="41">
        <f>Entrate_Uscite!E52</f>
        <v>0</v>
      </c>
      <c r="D28" s="41">
        <f>Entrate_Uscite!H52</f>
        <v>0</v>
      </c>
      <c r="E28" s="41">
        <f>Entrate_Uscite!K52</f>
        <v>0</v>
      </c>
      <c r="F28" s="41">
        <f>Entrate_Uscite!N52</f>
        <v>0</v>
      </c>
      <c r="G28" s="41">
        <f>Entrate_Uscite!Q52</f>
        <v>0</v>
      </c>
      <c r="H28" s="41">
        <f>Entrate_Uscite!T52</f>
        <v>0</v>
      </c>
      <c r="I28" s="41">
        <f>Entrate_Uscite!W52</f>
        <v>0</v>
      </c>
      <c r="J28" s="41">
        <f t="shared" si="0"/>
        <v>0</v>
      </c>
      <c r="K28" s="108" t="str">
        <f t="shared" si="1"/>
        <v>-</v>
      </c>
      <c r="L28" s="41">
        <f>Entrate_Uscite!X52</f>
        <v>0</v>
      </c>
      <c r="M28" s="42" t="str">
        <f>IF(I28&gt;0,L28/I28*100,"-")</f>
        <v>-</v>
      </c>
    </row>
    <row r="29" spans="1:13" x14ac:dyDescent="0.3">
      <c r="A29" s="4" t="s">
        <v>296</v>
      </c>
      <c r="B29" s="41">
        <f>Entrate_Uscite!B53</f>
        <v>83208655.150000006</v>
      </c>
      <c r="C29" s="41">
        <f>Entrate_Uscite!E53</f>
        <v>49675499.419999994</v>
      </c>
      <c r="D29" s="41">
        <f>Entrate_Uscite!H53</f>
        <v>17980859.899999999</v>
      </c>
      <c r="E29" s="41">
        <f>Entrate_Uscite!K53</f>
        <v>24901584.789999999</v>
      </c>
      <c r="F29" s="41">
        <f>Entrate_Uscite!N53</f>
        <v>23430966.32</v>
      </c>
      <c r="G29" s="41">
        <f>Entrate_Uscite!Q53</f>
        <v>25097089.719999999</v>
      </c>
      <c r="H29" s="41">
        <f>Entrate_Uscite!T53</f>
        <v>22042607.34</v>
      </c>
      <c r="I29" s="41">
        <f>Entrate_Uscite!W53</f>
        <v>19513409.419999998</v>
      </c>
      <c r="J29" s="41"/>
      <c r="K29" s="108">
        <f t="shared" si="1"/>
        <v>-11.474132261161088</v>
      </c>
      <c r="L29" s="41">
        <f>Entrate_Uscite!X53</f>
        <v>18159843.280000001</v>
      </c>
      <c r="M29" s="42">
        <f>IF(I29&gt;0,L29/I29*100,"-")</f>
        <v>93.063405216042469</v>
      </c>
    </row>
    <row r="30" spans="1:13" x14ac:dyDescent="0.3">
      <c r="A30" s="44" t="s">
        <v>69</v>
      </c>
      <c r="B30" s="45">
        <f t="shared" ref="B30:I30" si="16">B10+B15+B20+B27+B28+B29</f>
        <v>221323482.18000004</v>
      </c>
      <c r="C30" s="45">
        <f t="shared" si="16"/>
        <v>185079799.53999999</v>
      </c>
      <c r="D30" s="45">
        <f t="shared" si="16"/>
        <v>161350496.13</v>
      </c>
      <c r="E30" s="45">
        <f t="shared" si="16"/>
        <v>166176797.31</v>
      </c>
      <c r="F30" s="45">
        <f t="shared" si="16"/>
        <v>166961883.22</v>
      </c>
      <c r="G30" s="45">
        <f t="shared" ref="G30:H30" si="17">G10+G15+G20+G27+G28+G29</f>
        <v>173569763.04999998</v>
      </c>
      <c r="H30" s="45">
        <f t="shared" si="17"/>
        <v>183199780.23999998</v>
      </c>
      <c r="I30" s="45">
        <f t="shared" si="16"/>
        <v>190598074.21999997</v>
      </c>
      <c r="J30" s="45"/>
      <c r="K30" s="118">
        <f t="shared" si="1"/>
        <v>4.0383749207056212</v>
      </c>
      <c r="L30" s="45">
        <f>L10+L15+L20+L27+L28+L29</f>
        <v>165971110.34999999</v>
      </c>
      <c r="M30" s="46">
        <f>IF(I30&gt;0,L30/I30*100,"-")</f>
        <v>87.07911191087166</v>
      </c>
    </row>
    <row r="31" spans="1:13" x14ac:dyDescent="0.3">
      <c r="A31" s="36" t="s">
        <v>70</v>
      </c>
      <c r="B31" s="47">
        <f t="shared" ref="B31:I31" si="18">B30-B29</f>
        <v>138114827.03000003</v>
      </c>
      <c r="C31" s="47">
        <f t="shared" si="18"/>
        <v>135404300.12</v>
      </c>
      <c r="D31" s="47">
        <f t="shared" si="18"/>
        <v>143369636.22999999</v>
      </c>
      <c r="E31" s="47">
        <f t="shared" si="18"/>
        <v>141275212.52000001</v>
      </c>
      <c r="F31" s="47">
        <f t="shared" si="18"/>
        <v>143530916.90000001</v>
      </c>
      <c r="G31" s="47">
        <f t="shared" ref="G31:H31" si="19">G30-G29</f>
        <v>148472673.32999998</v>
      </c>
      <c r="H31" s="47">
        <f t="shared" si="19"/>
        <v>161157172.89999998</v>
      </c>
      <c r="I31" s="47">
        <f t="shared" si="18"/>
        <v>171084664.79999998</v>
      </c>
      <c r="J31" s="47">
        <f t="shared" si="0"/>
        <v>100</v>
      </c>
      <c r="K31" s="48">
        <f t="shared" si="1"/>
        <v>6.1601303382010428</v>
      </c>
      <c r="L31" s="47">
        <f>L30-L29</f>
        <v>147811267.06999999</v>
      </c>
      <c r="M31" s="49">
        <f>IF(I31&gt;0,L31/I31*100,"-")</f>
        <v>86.396561166246627</v>
      </c>
    </row>
    <row r="32" spans="1:13" x14ac:dyDescent="0.3">
      <c r="L32" s="6"/>
    </row>
    <row r="33" spans="12:12" x14ac:dyDescent="0.3">
      <c r="L33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showGridLines="0" workbookViewId="0">
      <selection activeCell="J2" sqref="J2:J6"/>
    </sheetView>
  </sheetViews>
  <sheetFormatPr defaultRowHeight="14.4" x14ac:dyDescent="0.3"/>
  <cols>
    <col min="1" max="1" width="39.33203125" bestFit="1" customWidth="1"/>
    <col min="2" max="4" width="10.5546875" bestFit="1" customWidth="1"/>
    <col min="5" max="8" width="10.5546875" style="104" bestFit="1" customWidth="1"/>
    <col min="9" max="10" width="10.5546875" bestFit="1" customWidth="1"/>
    <col min="11" max="11" width="10.33203125" bestFit="1" customWidth="1"/>
  </cols>
  <sheetData>
    <row r="1" spans="1:11" x14ac:dyDescent="0.3">
      <c r="A1" s="39"/>
      <c r="B1" s="119">
        <v>2016</v>
      </c>
      <c r="C1" s="119">
        <v>2017</v>
      </c>
      <c r="D1" s="119">
        <v>2018</v>
      </c>
      <c r="E1" s="119">
        <v>2019</v>
      </c>
      <c r="F1" s="119">
        <v>2020</v>
      </c>
      <c r="G1" s="119">
        <v>2021</v>
      </c>
      <c r="H1" s="119">
        <v>2022</v>
      </c>
      <c r="I1" s="119">
        <v>2023</v>
      </c>
      <c r="J1" s="119" t="s">
        <v>266</v>
      </c>
      <c r="K1" s="119" t="s">
        <v>340</v>
      </c>
    </row>
    <row r="2" spans="1:11" x14ac:dyDescent="0.3">
      <c r="A2" s="57" t="s">
        <v>298</v>
      </c>
      <c r="B2" s="59">
        <f>Entrate_Uscite!B56</f>
        <v>18111909.349999979</v>
      </c>
      <c r="C2" s="59">
        <f>Entrate_Uscite!E56</f>
        <v>21263065.510000005</v>
      </c>
      <c r="D2" s="59">
        <f>Entrate_Uscite!H56</f>
        <v>31371217.25</v>
      </c>
      <c r="E2" s="59">
        <f>Entrate_Uscite!K56</f>
        <v>28279862.170000017</v>
      </c>
      <c r="F2" s="59">
        <f>Entrate_Uscite!N56</f>
        <v>43204857.579999998</v>
      </c>
      <c r="G2" s="59">
        <f>Entrate_Uscite!Q56</f>
        <v>39408995.980000019</v>
      </c>
      <c r="H2" s="59">
        <f>Entrate_Uscite!T56</f>
        <v>34421921.99000001</v>
      </c>
      <c r="I2" s="59">
        <f>Entrate_Uscite!W56</f>
        <v>41404937.330000013</v>
      </c>
      <c r="J2" s="59">
        <f>I2-H2</f>
        <v>6983015.3400000036</v>
      </c>
      <c r="K2" s="59">
        <f>Entrate_Uscite!X56</f>
        <v>5556744.9599999934</v>
      </c>
    </row>
    <row r="3" spans="1:11" x14ac:dyDescent="0.3">
      <c r="A3" s="57" t="s">
        <v>72</v>
      </c>
      <c r="B3" s="60">
        <f>Entrate_Uscite!B57</f>
        <v>-4738430.5300000012</v>
      </c>
      <c r="C3" s="60">
        <f>Entrate_Uscite!E57</f>
        <v>-2673668.2699999996</v>
      </c>
      <c r="D3" s="60">
        <f>Entrate_Uscite!H57</f>
        <v>-6966048.3000000007</v>
      </c>
      <c r="E3" s="60">
        <f>Entrate_Uscite!K57</f>
        <v>-6173369.8399999999</v>
      </c>
      <c r="F3" s="60">
        <f>Entrate_Uscite!N57</f>
        <v>-3952869.84</v>
      </c>
      <c r="G3" s="60">
        <f>Entrate_Uscite!Q57</f>
        <v>-3970759.0300000012</v>
      </c>
      <c r="H3" s="60">
        <f>Entrate_Uscite!T57</f>
        <v>-1697008.1500000022</v>
      </c>
      <c r="I3" s="60">
        <f>Entrate_Uscite!W57</f>
        <v>-3540847.8800000027</v>
      </c>
      <c r="J3" s="59">
        <f t="shared" ref="J3:J6" si="0">I3-H3</f>
        <v>-1843839.7300000004</v>
      </c>
      <c r="K3" s="59">
        <f>Entrate_Uscite!X57</f>
        <v>-3612080.75</v>
      </c>
    </row>
    <row r="4" spans="1:11" x14ac:dyDescent="0.3">
      <c r="A4" s="57" t="s">
        <v>301</v>
      </c>
      <c r="B4" s="60">
        <f>Entrate_Uscite!B16-Entrate_Uscite!B50</f>
        <v>0</v>
      </c>
      <c r="C4" s="60">
        <f>Entrate_Uscite!E16-Entrate_Uscite!E50</f>
        <v>0</v>
      </c>
      <c r="D4" s="60">
        <f>Entrate_Uscite!H16-Entrate_Uscite!H50</f>
        <v>0</v>
      </c>
      <c r="E4" s="60">
        <f>Entrate_Uscite!K16-Entrate_Uscite!K50</f>
        <v>0</v>
      </c>
      <c r="F4" s="60">
        <f>Entrate_Uscite!N16-Entrate_Uscite!N50</f>
        <v>0</v>
      </c>
      <c r="G4" s="60">
        <f>Entrate_Uscite!Q16-Entrate_Uscite!Q50</f>
        <v>0</v>
      </c>
      <c r="H4" s="60">
        <f>Entrate_Uscite!T16-Entrate_Uscite!T50</f>
        <v>0</v>
      </c>
      <c r="I4" s="60">
        <f>Entrate_Uscite!W16-Entrate_Uscite!W50</f>
        <v>-6000</v>
      </c>
      <c r="J4" s="59">
        <f t="shared" si="0"/>
        <v>-6000</v>
      </c>
      <c r="K4" s="60">
        <f>Entrate_Uscite!X16-Entrate_Uscite!X50</f>
        <v>-5000</v>
      </c>
    </row>
    <row r="5" spans="1:11" x14ac:dyDescent="0.3">
      <c r="A5" s="117" t="s">
        <v>299</v>
      </c>
      <c r="B5" s="61">
        <f>Entrate_Uscite!B58</f>
        <v>13373478.819999963</v>
      </c>
      <c r="C5" s="61">
        <f>Entrate_Uscite!E58</f>
        <v>18589397.24000001</v>
      </c>
      <c r="D5" s="61">
        <f>Entrate_Uscite!H58</f>
        <v>24405168.950000018</v>
      </c>
      <c r="E5" s="61">
        <f>Entrate_Uscite!K58</f>
        <v>22106492.330000013</v>
      </c>
      <c r="F5" s="61">
        <f>Entrate_Uscite!N58</f>
        <v>39251987.74000001</v>
      </c>
      <c r="G5" s="61">
        <f>Entrate_Uscite!Q58</f>
        <v>35438236.950000018</v>
      </c>
      <c r="H5" s="61">
        <f>Entrate_Uscite!T58</f>
        <v>32724913.840000004</v>
      </c>
      <c r="I5" s="61">
        <f>Entrate_Uscite!W58</f>
        <v>37858089.450000018</v>
      </c>
      <c r="J5" s="61">
        <f t="shared" si="0"/>
        <v>5133175.6100000143</v>
      </c>
      <c r="K5" s="61">
        <f>Entrate_Uscite!X58</f>
        <v>1939664.2100000083</v>
      </c>
    </row>
    <row r="6" spans="1:11" x14ac:dyDescent="0.3">
      <c r="A6" s="36" t="s">
        <v>300</v>
      </c>
      <c r="B6" s="62">
        <f>Entrate_Uscite!B59</f>
        <v>19952995.319999963</v>
      </c>
      <c r="C6" s="62">
        <f>Entrate_Uscite!E59</f>
        <v>17775877.269999981</v>
      </c>
      <c r="D6" s="62">
        <f>Entrate_Uscite!H59</f>
        <v>23199646.75000003</v>
      </c>
      <c r="E6" s="62">
        <f>Entrate_Uscite!K59</f>
        <v>18205828.180000007</v>
      </c>
      <c r="F6" s="62">
        <f>Entrate_Uscite!N59</f>
        <v>35896099.870000005</v>
      </c>
      <c r="G6" s="62">
        <f>Entrate_Uscite!Q59</f>
        <v>31551142.810000032</v>
      </c>
      <c r="H6" s="62">
        <f>Entrate_Uscite!T59</f>
        <v>30016593.359999985</v>
      </c>
      <c r="I6" s="62">
        <f>Entrate_Uscite!W59</f>
        <v>36445622.409999996</v>
      </c>
      <c r="J6" s="62">
        <f t="shared" si="0"/>
        <v>6429029.0500000119</v>
      </c>
      <c r="K6" s="62">
        <f>Entrate_Uscite!X59</f>
        <v>527197.17000001669</v>
      </c>
    </row>
    <row r="7" spans="1:11" x14ac:dyDescent="0.3">
      <c r="J7" s="6"/>
    </row>
    <row r="8" spans="1:11" x14ac:dyDescent="0.3">
      <c r="J8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workbookViewId="0">
      <selection activeCell="J2" sqref="J2:J23"/>
    </sheetView>
  </sheetViews>
  <sheetFormatPr defaultRowHeight="14.4" x14ac:dyDescent="0.3"/>
  <cols>
    <col min="1" max="1" width="36.44140625" bestFit="1" customWidth="1"/>
    <col min="2" max="6" width="13.5546875" bestFit="1" customWidth="1"/>
    <col min="7" max="10" width="13.5546875" style="104" bestFit="1" customWidth="1"/>
    <col min="13" max="13" width="10" bestFit="1" customWidth="1"/>
  </cols>
  <sheetData>
    <row r="1" spans="1:11" x14ac:dyDescent="0.3">
      <c r="A1" s="39"/>
      <c r="B1" s="97">
        <v>2015</v>
      </c>
      <c r="C1" s="97">
        <v>2016</v>
      </c>
      <c r="D1" s="97">
        <v>2017</v>
      </c>
      <c r="E1" s="64">
        <v>2018</v>
      </c>
      <c r="F1" s="97">
        <v>2019</v>
      </c>
      <c r="G1" s="64">
        <v>2020</v>
      </c>
      <c r="H1" s="64">
        <v>2021</v>
      </c>
      <c r="I1" s="64">
        <v>2022</v>
      </c>
      <c r="J1" s="64">
        <v>2023</v>
      </c>
    </row>
    <row r="2" spans="1:11" x14ac:dyDescent="0.3">
      <c r="A2" t="s">
        <v>5</v>
      </c>
      <c r="B2" s="1">
        <v>20695761.059999999</v>
      </c>
      <c r="C2" s="1">
        <v>36127081.259999998</v>
      </c>
      <c r="D2" s="1">
        <v>48084977.170000002</v>
      </c>
      <c r="E2" s="1">
        <v>65221338.890000001</v>
      </c>
      <c r="F2" s="1">
        <v>67497550.090000004</v>
      </c>
      <c r="G2" s="1">
        <v>90854376.689999998</v>
      </c>
      <c r="H2" s="1">
        <v>107293522.53</v>
      </c>
      <c r="I2" s="1">
        <v>127803109.98999999</v>
      </c>
      <c r="J2" s="1">
        <v>137539313.84</v>
      </c>
    </row>
    <row r="3" spans="1:11" x14ac:dyDescent="0.3">
      <c r="A3" t="s">
        <v>6</v>
      </c>
      <c r="B3" s="1">
        <v>112910882.72</v>
      </c>
      <c r="C3" s="1">
        <v>111354733.87</v>
      </c>
      <c r="D3" s="1">
        <v>112218204.11</v>
      </c>
      <c r="E3" s="1">
        <v>117186963.28</v>
      </c>
      <c r="F3" s="1">
        <v>131600937.58</v>
      </c>
      <c r="G3" s="1">
        <v>135638507.59999999</v>
      </c>
      <c r="H3" s="1">
        <v>134911036.24000001</v>
      </c>
      <c r="I3" s="1">
        <v>142512500.99000001</v>
      </c>
      <c r="J3" s="1">
        <v>141475177.68000001</v>
      </c>
    </row>
    <row r="4" spans="1:11" x14ac:dyDescent="0.3">
      <c r="A4" t="s">
        <v>7</v>
      </c>
      <c r="B4" s="1">
        <v>34828493.539999999</v>
      </c>
      <c r="C4" s="1">
        <v>29727250.52</v>
      </c>
      <c r="D4" s="1">
        <v>29831407.640000001</v>
      </c>
      <c r="E4" s="1">
        <v>30797157.25</v>
      </c>
      <c r="F4" s="1">
        <v>28645349.5</v>
      </c>
      <c r="G4" s="1">
        <v>35686402.710000001</v>
      </c>
      <c r="H4" s="1">
        <v>36111718.799999997</v>
      </c>
      <c r="I4" s="1">
        <v>42001567.57</v>
      </c>
      <c r="J4" s="1">
        <v>32774132.800000001</v>
      </c>
    </row>
    <row r="5" spans="1:11" x14ac:dyDescent="0.3">
      <c r="A5" t="s">
        <v>8</v>
      </c>
      <c r="B5" s="1">
        <v>5273369.97</v>
      </c>
      <c r="C5" s="1">
        <v>6505922.2300000004</v>
      </c>
      <c r="D5" s="1">
        <v>4170081.33</v>
      </c>
      <c r="E5" s="1">
        <v>9358813.1300000008</v>
      </c>
      <c r="F5" s="1">
        <v>4490812.95</v>
      </c>
      <c r="G5" s="1">
        <v>4147743.59</v>
      </c>
      <c r="H5" s="1">
        <v>5789812.71</v>
      </c>
      <c r="I5" s="1">
        <v>5059255.75</v>
      </c>
      <c r="J5" s="1">
        <v>6542514.7699999996</v>
      </c>
    </row>
    <row r="6" spans="1:11" x14ac:dyDescent="0.3">
      <c r="A6" t="s">
        <v>9</v>
      </c>
      <c r="B6" s="1">
        <v>13715243.57</v>
      </c>
      <c r="C6" s="1">
        <v>9110727</v>
      </c>
      <c r="D6" s="1">
        <v>10637622.119999999</v>
      </c>
      <c r="E6" s="1">
        <v>11383767.029999999</v>
      </c>
      <c r="F6" s="1">
        <v>16245044.76</v>
      </c>
      <c r="G6" s="1">
        <v>14064427.869999999</v>
      </c>
      <c r="H6" s="1">
        <v>15941136.98</v>
      </c>
      <c r="I6" s="1">
        <v>14128374.91</v>
      </c>
      <c r="J6" s="1">
        <v>20446288.32</v>
      </c>
    </row>
    <row r="7" spans="1:11" x14ac:dyDescent="0.3">
      <c r="A7" s="4" t="s">
        <v>0</v>
      </c>
      <c r="B7" s="3">
        <f t="shared" ref="B7:J7" si="0">B2+B3-B4-B5-B6</f>
        <v>79789536.700000018</v>
      </c>
      <c r="C7" s="3">
        <f t="shared" si="0"/>
        <v>102137915.38</v>
      </c>
      <c r="D7" s="3">
        <f t="shared" si="0"/>
        <v>115664070.19</v>
      </c>
      <c r="E7" s="3">
        <f t="shared" si="0"/>
        <v>130868564.76000002</v>
      </c>
      <c r="F7" s="3">
        <f t="shared" si="0"/>
        <v>149717280.46000004</v>
      </c>
      <c r="G7" s="3">
        <f t="shared" ref="G7:I7" si="1">G2+G3-G4-G5-G6</f>
        <v>172594310.11999997</v>
      </c>
      <c r="H7" s="3">
        <f t="shared" si="1"/>
        <v>184361890.28000003</v>
      </c>
      <c r="I7" s="3">
        <f t="shared" si="1"/>
        <v>209126412.75000003</v>
      </c>
      <c r="J7" s="3">
        <f t="shared" si="0"/>
        <v>219251555.62999997</v>
      </c>
    </row>
    <row r="8" spans="1:11" x14ac:dyDescent="0.3">
      <c r="A8" t="s">
        <v>10</v>
      </c>
      <c r="B8" s="1">
        <v>39642371.979999997</v>
      </c>
      <c r="C8" s="1">
        <v>47641118.009999998</v>
      </c>
      <c r="D8" s="1">
        <v>59045922.479999997</v>
      </c>
      <c r="E8" s="1">
        <v>71391051.75</v>
      </c>
      <c r="F8" s="1">
        <v>90757949.090000004</v>
      </c>
      <c r="G8" s="1">
        <v>84878472.870000005</v>
      </c>
      <c r="H8" s="1">
        <v>85220416.950000003</v>
      </c>
      <c r="I8" s="1">
        <v>90901678.900000006</v>
      </c>
      <c r="J8" s="1">
        <v>90901678.900000006</v>
      </c>
    </row>
    <row r="9" spans="1:11" x14ac:dyDescent="0.3">
      <c r="A9" t="s">
        <v>11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</row>
    <row r="10" spans="1:11" x14ac:dyDescent="0.3">
      <c r="A10" t="s">
        <v>12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</row>
    <row r="11" spans="1:11" x14ac:dyDescent="0.3">
      <c r="A11" t="s">
        <v>13</v>
      </c>
      <c r="B11" s="1">
        <v>12855000</v>
      </c>
      <c r="C11" s="1">
        <v>12312793.74</v>
      </c>
      <c r="D11" s="1">
        <v>11302295.74</v>
      </c>
      <c r="E11" s="1">
        <v>9192094</v>
      </c>
      <c r="F11" s="1">
        <v>8636908.4499999993</v>
      </c>
      <c r="G11" s="1">
        <v>10325632.310000001</v>
      </c>
      <c r="H11" s="1">
        <v>8726269.8499999996</v>
      </c>
      <c r="I11" s="1">
        <v>8404258.6500000004</v>
      </c>
      <c r="J11" s="1">
        <v>10013710.85</v>
      </c>
    </row>
    <row r="12" spans="1:11" x14ac:dyDescent="0.3">
      <c r="A12" t="s">
        <v>14</v>
      </c>
      <c r="B12" s="1">
        <v>8242.89</v>
      </c>
      <c r="C12" s="1">
        <v>427256.18000000156</v>
      </c>
      <c r="D12" s="1">
        <v>1547957.8100000042</v>
      </c>
      <c r="E12" s="1">
        <v>2768769.49</v>
      </c>
      <c r="F12" s="1">
        <v>5069114.45</v>
      </c>
      <c r="G12" s="1">
        <v>5227120.4800000004</v>
      </c>
      <c r="H12" s="1">
        <v>5242188.8600000003</v>
      </c>
      <c r="I12" s="1">
        <v>7716063.6399999997</v>
      </c>
      <c r="J12" s="1">
        <v>7241778.1699999999</v>
      </c>
      <c r="K12" s="98"/>
    </row>
    <row r="13" spans="1:11" x14ac:dyDescent="0.3">
      <c r="A13" s="4" t="s">
        <v>1</v>
      </c>
      <c r="B13" s="3">
        <f t="shared" ref="B13:J13" si="2">SUM(B8:B12)</f>
        <v>52505614.869999997</v>
      </c>
      <c r="C13" s="3">
        <f t="shared" si="2"/>
        <v>60381167.93</v>
      </c>
      <c r="D13" s="3">
        <f t="shared" si="2"/>
        <v>71896176.030000001</v>
      </c>
      <c r="E13" s="3">
        <f t="shared" si="2"/>
        <v>83351915.239999995</v>
      </c>
      <c r="F13" s="3">
        <f t="shared" si="2"/>
        <v>104463971.99000001</v>
      </c>
      <c r="G13" s="3">
        <f t="shared" ref="G13" si="3">SUM(G8:G12)</f>
        <v>100431225.66000001</v>
      </c>
      <c r="H13" s="3">
        <f t="shared" ref="H13" si="4">SUM(H8:H12)</f>
        <v>99188875.659999996</v>
      </c>
      <c r="I13" s="3">
        <f t="shared" ref="I13" si="5">SUM(I8:I12)</f>
        <v>107022001.19000001</v>
      </c>
      <c r="J13" s="3">
        <f t="shared" si="2"/>
        <v>108157167.92</v>
      </c>
      <c r="K13" s="98"/>
    </row>
    <row r="14" spans="1:11" x14ac:dyDescent="0.3">
      <c r="A14" t="s">
        <v>16</v>
      </c>
      <c r="B14" s="1">
        <v>34332390.5</v>
      </c>
      <c r="C14" s="1">
        <v>35455576.57</v>
      </c>
      <c r="D14" s="1">
        <v>35112706.280000001</v>
      </c>
      <c r="E14" s="1">
        <v>37585509.049999997</v>
      </c>
      <c r="F14" s="1">
        <v>39680473.310000002</v>
      </c>
      <c r="G14" s="1">
        <v>45023223.359999999</v>
      </c>
      <c r="H14" s="1">
        <v>46263367.460000001</v>
      </c>
      <c r="I14" s="1">
        <v>45216122.640000001</v>
      </c>
      <c r="J14" s="1">
        <v>47003557.670000002</v>
      </c>
    </row>
    <row r="15" spans="1:11" x14ac:dyDescent="0.3">
      <c r="A15" t="s">
        <v>15</v>
      </c>
      <c r="B15" s="1">
        <v>13564345.24</v>
      </c>
      <c r="C15" s="1">
        <v>17802523.629999999</v>
      </c>
      <c r="D15" s="1">
        <v>20273984.91</v>
      </c>
      <c r="E15" s="1">
        <v>21100612.850000001</v>
      </c>
      <c r="F15" s="1">
        <v>24032102.039999999</v>
      </c>
      <c r="G15" s="1">
        <v>36322911.560000002</v>
      </c>
      <c r="H15" s="1">
        <v>41798862.549999997</v>
      </c>
      <c r="I15" s="1">
        <v>51043355.649999999</v>
      </c>
      <c r="J15" s="1">
        <v>50688931.109999999</v>
      </c>
    </row>
    <row r="16" spans="1:11" x14ac:dyDescent="0.3">
      <c r="A16" t="s">
        <v>17</v>
      </c>
      <c r="B16" s="1">
        <v>603199.81000000006</v>
      </c>
      <c r="C16" s="1">
        <v>9449138.2100000009</v>
      </c>
      <c r="D16" s="1">
        <v>10308128.17</v>
      </c>
      <c r="E16" s="1">
        <v>10811109.58</v>
      </c>
      <c r="F16" s="1">
        <v>2384389.88</v>
      </c>
      <c r="G16" s="1">
        <v>830186.95</v>
      </c>
      <c r="H16" s="1">
        <v>594668.5</v>
      </c>
      <c r="I16" s="1">
        <v>1059723.54</v>
      </c>
      <c r="J16" s="1">
        <v>2057335.91</v>
      </c>
    </row>
    <row r="17" spans="1:10" x14ac:dyDescent="0.3">
      <c r="A17" t="s">
        <v>18</v>
      </c>
      <c r="B17" s="1">
        <v>4247688.5</v>
      </c>
      <c r="C17" s="1">
        <v>2922167.48</v>
      </c>
      <c r="D17" s="1">
        <v>2639991.39</v>
      </c>
      <c r="E17" s="1">
        <v>1148907.3600000001</v>
      </c>
      <c r="F17" s="1">
        <v>1143934.4099999999</v>
      </c>
      <c r="G17" s="1">
        <v>1672661.19</v>
      </c>
      <c r="H17" s="1">
        <v>871091.67</v>
      </c>
      <c r="I17" s="1">
        <v>1184760.6399999999</v>
      </c>
      <c r="J17" s="1">
        <v>5616276.7400000002</v>
      </c>
    </row>
    <row r="18" spans="1:10" x14ac:dyDescent="0.3">
      <c r="A18" t="s">
        <v>19</v>
      </c>
      <c r="B18" s="1">
        <v>565292.66</v>
      </c>
      <c r="C18" s="1">
        <v>904086.18</v>
      </c>
      <c r="D18" s="1">
        <v>840309.35</v>
      </c>
      <c r="E18" s="1">
        <v>822092.14</v>
      </c>
      <c r="F18" s="1">
        <v>2186.87</v>
      </c>
      <c r="G18" s="1">
        <v>2186.87</v>
      </c>
      <c r="H18" s="1">
        <v>2186.87</v>
      </c>
      <c r="I18" s="1">
        <v>2186.87</v>
      </c>
      <c r="J18" s="1">
        <v>2186.87</v>
      </c>
    </row>
    <row r="19" spans="1:10" x14ac:dyDescent="0.3">
      <c r="A19" s="4" t="s">
        <v>2</v>
      </c>
      <c r="B19" s="3">
        <f t="shared" ref="B19:J19" si="6">SUM(B14:B18)</f>
        <v>53312916.710000001</v>
      </c>
      <c r="C19" s="3">
        <f t="shared" si="6"/>
        <v>66533492.07</v>
      </c>
      <c r="D19" s="3">
        <f t="shared" si="6"/>
        <v>69175120.099999994</v>
      </c>
      <c r="E19" s="3">
        <f t="shared" si="6"/>
        <v>71468230.980000004</v>
      </c>
      <c r="F19" s="3">
        <f t="shared" si="6"/>
        <v>67243086.510000005</v>
      </c>
      <c r="G19" s="3">
        <f t="shared" ref="G19:I19" si="7">SUM(G14:G18)</f>
        <v>83851169.930000007</v>
      </c>
      <c r="H19" s="3">
        <f t="shared" si="7"/>
        <v>89530177.049999997</v>
      </c>
      <c r="I19" s="3">
        <f t="shared" si="7"/>
        <v>98506149.340000004</v>
      </c>
      <c r="J19" s="3">
        <f t="shared" si="6"/>
        <v>105368288.3</v>
      </c>
    </row>
    <row r="20" spans="1:10" x14ac:dyDescent="0.3">
      <c r="A20" s="4" t="s">
        <v>3</v>
      </c>
      <c r="B20" s="3">
        <v>2196801.9700000002</v>
      </c>
      <c r="C20" s="3">
        <v>2363423.56</v>
      </c>
      <c r="D20" s="3">
        <v>450345.73</v>
      </c>
      <c r="E20" s="3">
        <v>842689.55</v>
      </c>
      <c r="F20" s="3">
        <v>118415.7</v>
      </c>
      <c r="G20" s="3">
        <v>1609368.78</v>
      </c>
      <c r="H20" s="3">
        <v>1302875.1000000001</v>
      </c>
      <c r="I20" s="3">
        <v>539385.81000000006</v>
      </c>
      <c r="J20" s="3">
        <v>1220427.42</v>
      </c>
    </row>
    <row r="21" spans="1:10" x14ac:dyDescent="0.3">
      <c r="A21" s="65" t="s">
        <v>4</v>
      </c>
      <c r="B21" s="35">
        <f t="shared" ref="B21:J21" si="8">B7-B13-B19-B20</f>
        <v>-28225796.849999979</v>
      </c>
      <c r="C21" s="35">
        <f t="shared" si="8"/>
        <v>-27140168.180000003</v>
      </c>
      <c r="D21" s="35">
        <f t="shared" si="8"/>
        <v>-25857571.669999998</v>
      </c>
      <c r="E21" s="35">
        <f t="shared" si="8"/>
        <v>-24794271.009999979</v>
      </c>
      <c r="F21" s="35">
        <f t="shared" si="8"/>
        <v>-22108193.739999976</v>
      </c>
      <c r="G21" s="35">
        <f t="shared" ref="G21:I21" si="9">G7-G13-G19-G20</f>
        <v>-13297454.250000043</v>
      </c>
      <c r="H21" s="35">
        <f t="shared" si="9"/>
        <v>-5660037.5299999621</v>
      </c>
      <c r="I21" s="35">
        <f t="shared" si="9"/>
        <v>3058876.4100000137</v>
      </c>
      <c r="J21" s="35">
        <f t="shared" si="8"/>
        <v>4505671.9899999667</v>
      </c>
    </row>
    <row r="22" spans="1:10" x14ac:dyDescent="0.3">
      <c r="A22" t="s">
        <v>356</v>
      </c>
      <c r="B22" s="1"/>
      <c r="C22" s="1">
        <v>-3408522.93</v>
      </c>
      <c r="D22" s="1">
        <v>-7346644.0099999998</v>
      </c>
      <c r="E22" s="1">
        <v>-4854589.22</v>
      </c>
      <c r="F22" s="1">
        <v>-1207511.4099999999</v>
      </c>
      <c r="G22" s="1">
        <v>-16559676.560000001</v>
      </c>
      <c r="H22" s="1">
        <v>-17949206.100000001</v>
      </c>
      <c r="I22" s="1">
        <v>-11144261.810000001</v>
      </c>
      <c r="J22" s="1">
        <v>-24976630.379999999</v>
      </c>
    </row>
    <row r="23" spans="1:10" x14ac:dyDescent="0.3">
      <c r="A23" t="s">
        <v>355</v>
      </c>
      <c r="B23" s="6">
        <f t="shared" ref="B23:J23" si="10">B8/B3*100</f>
        <v>35.109434117441459</v>
      </c>
      <c r="C23" s="6">
        <f t="shared" si="10"/>
        <v>42.783199559004068</v>
      </c>
      <c r="D23" s="6">
        <f t="shared" si="10"/>
        <v>52.617062399360115</v>
      </c>
      <c r="E23" s="6">
        <f t="shared" si="10"/>
        <v>60.920643177195565</v>
      </c>
      <c r="F23" s="6">
        <f t="shared" si="10"/>
        <v>68.96451557180464</v>
      </c>
      <c r="G23" s="106">
        <f t="shared" ref="G23:I23" si="11">G8/G3*100</f>
        <v>62.57697343611882</v>
      </c>
      <c r="H23" s="106">
        <f t="shared" si="11"/>
        <v>63.167861818507667</v>
      </c>
      <c r="I23" s="106">
        <f t="shared" si="11"/>
        <v>63.785056236139248</v>
      </c>
      <c r="J23" s="106">
        <f t="shared" si="10"/>
        <v>64.252740580124083</v>
      </c>
    </row>
  </sheetData>
  <conditionalFormatting sqref="C21:F21 J21">
    <cfRule type="cellIs" dxfId="104" priority="24" operator="greaterThan">
      <formula>0</formula>
    </cfRule>
  </conditionalFormatting>
  <conditionalFormatting sqref="C21:F21 J21">
    <cfRule type="cellIs" dxfId="103" priority="21" operator="greaterThan">
      <formula>0</formula>
    </cfRule>
    <cfRule type="cellIs" dxfId="102" priority="22" operator="lessThan">
      <formula>0</formula>
    </cfRule>
  </conditionalFormatting>
  <conditionalFormatting sqref="B21">
    <cfRule type="cellIs" dxfId="101" priority="15" operator="greaterThan">
      <formula>0</formula>
    </cfRule>
  </conditionalFormatting>
  <conditionalFormatting sqref="B21">
    <cfRule type="cellIs" dxfId="100" priority="13" operator="greaterThan">
      <formula>0</formula>
    </cfRule>
    <cfRule type="cellIs" dxfId="99" priority="14" operator="lessThan">
      <formula>0</formula>
    </cfRule>
  </conditionalFormatting>
  <conditionalFormatting sqref="G21">
    <cfRule type="cellIs" dxfId="98" priority="9" operator="greaterThan">
      <formula>0</formula>
    </cfRule>
  </conditionalFormatting>
  <conditionalFormatting sqref="G21">
    <cfRule type="cellIs" dxfId="97" priority="7" operator="greaterThan">
      <formula>0</formula>
    </cfRule>
    <cfRule type="cellIs" dxfId="96" priority="8" operator="lessThan">
      <formula>0</formula>
    </cfRule>
  </conditionalFormatting>
  <conditionalFormatting sqref="H21">
    <cfRule type="cellIs" dxfId="95" priority="6" operator="greaterThan">
      <formula>0</formula>
    </cfRule>
  </conditionalFormatting>
  <conditionalFormatting sqref="H21">
    <cfRule type="cellIs" dxfId="94" priority="4" operator="greaterThan">
      <formula>0</formula>
    </cfRule>
    <cfRule type="cellIs" dxfId="93" priority="5" operator="lessThan">
      <formula>0</formula>
    </cfRule>
  </conditionalFormatting>
  <conditionalFormatting sqref="I21">
    <cfRule type="cellIs" dxfId="92" priority="3" operator="greaterThan">
      <formula>0</formula>
    </cfRule>
  </conditionalFormatting>
  <conditionalFormatting sqref="I21">
    <cfRule type="cellIs" dxfId="91" priority="1" operator="greaterThan">
      <formula>0</formula>
    </cfRule>
    <cfRule type="cellIs" dxfId="90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pane xSplit="2" ySplit="1" topLeftCell="G2" activePane="bottomRight" state="frozen"/>
      <selection pane="topRight" activeCell="C1" sqref="C1"/>
      <selection pane="bottomLeft" activeCell="A2" sqref="A2"/>
      <selection pane="bottomRight" activeCell="K2" sqref="K2:K29"/>
    </sheetView>
  </sheetViews>
  <sheetFormatPr defaultRowHeight="14.4" x14ac:dyDescent="0.3"/>
  <cols>
    <col min="1" max="1" width="65.33203125" bestFit="1" customWidth="1"/>
    <col min="2" max="2" width="10.88671875" customWidth="1"/>
    <col min="3" max="7" width="11.109375" bestFit="1" customWidth="1"/>
    <col min="8" max="11" width="11.109375" style="104" bestFit="1" customWidth="1"/>
    <col min="12" max="12" width="10.88671875" style="104" bestFit="1" customWidth="1"/>
  </cols>
  <sheetData>
    <row r="1" spans="1:12" x14ac:dyDescent="0.3">
      <c r="C1" s="96">
        <v>2015</v>
      </c>
      <c r="D1" s="95">
        <v>2016</v>
      </c>
      <c r="E1" s="95">
        <v>2017</v>
      </c>
      <c r="F1" s="95">
        <v>2018</v>
      </c>
      <c r="G1" s="100">
        <v>2019</v>
      </c>
      <c r="H1" s="126">
        <v>2020</v>
      </c>
      <c r="I1" s="129">
        <v>2021</v>
      </c>
      <c r="J1" s="137">
        <v>2022</v>
      </c>
      <c r="K1" s="123">
        <v>2023</v>
      </c>
      <c r="L1" s="115" t="s">
        <v>266</v>
      </c>
    </row>
    <row r="2" spans="1:12" x14ac:dyDescent="0.3">
      <c r="A2" t="s">
        <v>236</v>
      </c>
      <c r="B2" s="24" t="s">
        <v>260</v>
      </c>
      <c r="C2" s="90">
        <v>68372256.159999996</v>
      </c>
      <c r="D2" s="1">
        <v>61620484.18</v>
      </c>
      <c r="E2" s="1">
        <v>63698019.479999997</v>
      </c>
      <c r="F2" s="1">
        <v>63217641.390000001</v>
      </c>
      <c r="G2" s="1">
        <v>63959885.259999998</v>
      </c>
      <c r="H2" s="1">
        <v>60671714.909999996</v>
      </c>
      <c r="I2" s="1">
        <v>68910100.409999996</v>
      </c>
      <c r="J2" s="1">
        <v>64039945.090000004</v>
      </c>
      <c r="K2" s="1">
        <v>67915946.959999993</v>
      </c>
      <c r="L2" s="1">
        <f>K2-J2</f>
        <v>3876001.8699999899</v>
      </c>
    </row>
    <row r="3" spans="1:12" x14ac:dyDescent="0.3">
      <c r="A3" t="s">
        <v>237</v>
      </c>
      <c r="B3" s="24" t="s">
        <v>260</v>
      </c>
      <c r="C3" s="90">
        <v>0</v>
      </c>
      <c r="D3" s="1">
        <v>9384520.5899999999</v>
      </c>
      <c r="E3" s="1">
        <v>9321540.7300000004</v>
      </c>
      <c r="F3" s="1">
        <v>9209776.3100000005</v>
      </c>
      <c r="G3" s="1">
        <v>9314216.2400000002</v>
      </c>
      <c r="H3" s="1">
        <v>9560045.7400000002</v>
      </c>
      <c r="I3" s="1">
        <v>9922560.9900000002</v>
      </c>
      <c r="J3" s="1">
        <v>11479587.560000001</v>
      </c>
      <c r="K3" s="1">
        <v>11997698.85</v>
      </c>
      <c r="L3" s="1">
        <f t="shared" ref="L3:L29" si="0">K3-J3</f>
        <v>518111.28999999911</v>
      </c>
    </row>
    <row r="4" spans="1:12" x14ac:dyDescent="0.3">
      <c r="A4" t="s">
        <v>238</v>
      </c>
      <c r="B4" s="24" t="s">
        <v>260</v>
      </c>
      <c r="C4" s="90">
        <v>52885027.200000003</v>
      </c>
      <c r="D4" s="1">
        <v>59915889.799999997</v>
      </c>
      <c r="E4" s="1">
        <v>58820961.149999999</v>
      </c>
      <c r="F4" s="1">
        <v>70843028.150000006</v>
      </c>
      <c r="G4" s="1">
        <v>63965136.240000002</v>
      </c>
      <c r="H4" s="1">
        <v>88477019.790000007</v>
      </c>
      <c r="I4" s="1">
        <v>54817408.450000003</v>
      </c>
      <c r="J4" s="1">
        <v>67122402.530000001</v>
      </c>
      <c r="K4" s="1">
        <v>73318786.299999997</v>
      </c>
      <c r="L4" s="1">
        <f t="shared" si="0"/>
        <v>6196383.7699999958</v>
      </c>
    </row>
    <row r="5" spans="1:12" x14ac:dyDescent="0.3">
      <c r="A5" t="s">
        <v>239</v>
      </c>
      <c r="B5" s="24" t="s">
        <v>260</v>
      </c>
      <c r="C5" s="90">
        <v>8697654.7599999998</v>
      </c>
      <c r="D5" s="1">
        <v>8318859.6200000001</v>
      </c>
      <c r="E5" s="1">
        <v>8716250.0600000005</v>
      </c>
      <c r="F5" s="1">
        <v>9323240.7200000007</v>
      </c>
      <c r="G5" s="1">
        <v>8161450.8799999999</v>
      </c>
      <c r="H5" s="1">
        <v>6279529.3899999997</v>
      </c>
      <c r="I5" s="1">
        <v>10742425.300000001</v>
      </c>
      <c r="J5" s="1">
        <v>11213353.939999999</v>
      </c>
      <c r="K5" s="1">
        <v>11159812.41</v>
      </c>
      <c r="L5" s="1">
        <f t="shared" si="0"/>
        <v>-53541.529999999329</v>
      </c>
    </row>
    <row r="6" spans="1:12" x14ac:dyDescent="0.3">
      <c r="A6" t="s">
        <v>240</v>
      </c>
      <c r="B6" s="24" t="s">
        <v>260</v>
      </c>
      <c r="C6" s="90">
        <v>0</v>
      </c>
      <c r="D6" s="90">
        <v>0</v>
      </c>
      <c r="E6" s="90">
        <v>0</v>
      </c>
      <c r="F6" s="90">
        <v>0</v>
      </c>
      <c r="G6" s="90">
        <v>0</v>
      </c>
      <c r="H6" s="90">
        <v>0</v>
      </c>
      <c r="I6" s="90">
        <v>0</v>
      </c>
      <c r="J6" s="1">
        <v>0</v>
      </c>
      <c r="K6" s="1">
        <v>0</v>
      </c>
      <c r="L6" s="1">
        <f t="shared" si="0"/>
        <v>0</v>
      </c>
    </row>
    <row r="7" spans="1:12" x14ac:dyDescent="0.3">
      <c r="A7" t="s">
        <v>241</v>
      </c>
      <c r="B7" s="24" t="s">
        <v>260</v>
      </c>
      <c r="C7" s="90">
        <v>0</v>
      </c>
      <c r="D7" s="90">
        <v>0</v>
      </c>
      <c r="E7" s="90">
        <v>0</v>
      </c>
      <c r="F7" s="90">
        <v>0</v>
      </c>
      <c r="G7" s="90">
        <v>0</v>
      </c>
      <c r="H7" s="90">
        <v>0</v>
      </c>
      <c r="I7" s="90">
        <v>0</v>
      </c>
      <c r="J7" s="1">
        <v>0</v>
      </c>
      <c r="K7" s="1">
        <v>0</v>
      </c>
      <c r="L7" s="1">
        <f t="shared" si="0"/>
        <v>0</v>
      </c>
    </row>
    <row r="8" spans="1:12" x14ac:dyDescent="0.3">
      <c r="A8" t="s">
        <v>242</v>
      </c>
      <c r="B8" s="24" t="s">
        <v>260</v>
      </c>
      <c r="C8" s="90">
        <v>0</v>
      </c>
      <c r="D8" s="90">
        <v>0</v>
      </c>
      <c r="E8" s="90">
        <v>0</v>
      </c>
      <c r="F8" s="90">
        <v>0</v>
      </c>
      <c r="G8" s="90">
        <v>0</v>
      </c>
      <c r="H8" s="90">
        <v>0</v>
      </c>
      <c r="I8" s="90">
        <v>0</v>
      </c>
      <c r="J8" s="1">
        <v>0</v>
      </c>
      <c r="K8" s="1">
        <v>0</v>
      </c>
      <c r="L8" s="1">
        <f t="shared" si="0"/>
        <v>0</v>
      </c>
    </row>
    <row r="9" spans="1:12" x14ac:dyDescent="0.3">
      <c r="A9" s="30" t="s">
        <v>243</v>
      </c>
      <c r="B9" s="31" t="s">
        <v>260</v>
      </c>
      <c r="C9" s="91">
        <f>3517848.39+6910631.4+1227263.04</f>
        <v>11655742.830000002</v>
      </c>
      <c r="D9" s="32">
        <v>4652286.49</v>
      </c>
      <c r="E9" s="32">
        <v>4888547.04</v>
      </c>
      <c r="F9" s="32">
        <v>8215947.75</v>
      </c>
      <c r="G9" s="32">
        <v>9985422.2899999991</v>
      </c>
      <c r="H9" s="32">
        <v>7092627.2400000002</v>
      </c>
      <c r="I9" s="32">
        <v>7362180.7300000004</v>
      </c>
      <c r="J9" s="1">
        <v>7932971.3799999999</v>
      </c>
      <c r="K9" s="1">
        <v>13857569.609999999</v>
      </c>
      <c r="L9" s="1">
        <f t="shared" si="0"/>
        <v>5924598.2299999995</v>
      </c>
    </row>
    <row r="10" spans="1:12" x14ac:dyDescent="0.3">
      <c r="A10" s="33" t="s">
        <v>264</v>
      </c>
      <c r="B10" s="34" t="s">
        <v>260</v>
      </c>
      <c r="C10" s="89">
        <f t="shared" ref="C10:K10" si="1">SUM(C2:C9)</f>
        <v>141610680.95000002</v>
      </c>
      <c r="D10" s="89">
        <f t="shared" si="1"/>
        <v>143892040.68000001</v>
      </c>
      <c r="E10" s="89">
        <f t="shared" si="1"/>
        <v>145445318.45999998</v>
      </c>
      <c r="F10" s="89">
        <f t="shared" si="1"/>
        <v>160809634.32000002</v>
      </c>
      <c r="G10" s="89">
        <f t="shared" si="1"/>
        <v>155386110.91</v>
      </c>
      <c r="H10" s="89">
        <f t="shared" ref="H10" si="2">SUM(H2:H9)</f>
        <v>172080937.06999999</v>
      </c>
      <c r="I10" s="89">
        <f t="shared" ref="I10" si="3">SUM(I2:I9)</f>
        <v>151754675.88</v>
      </c>
      <c r="J10" s="89">
        <f t="shared" ref="J10" si="4">SUM(J2:J9)</f>
        <v>161788260.5</v>
      </c>
      <c r="K10" s="89">
        <f t="shared" si="1"/>
        <v>178249814.13</v>
      </c>
      <c r="L10" s="11">
        <f t="shared" si="0"/>
        <v>16461553.629999995</v>
      </c>
    </row>
    <row r="11" spans="1:12" x14ac:dyDescent="0.3">
      <c r="A11" t="s">
        <v>244</v>
      </c>
      <c r="B11" s="24" t="s">
        <v>261</v>
      </c>
      <c r="C11" s="90">
        <v>3941513.87</v>
      </c>
      <c r="D11" s="1">
        <v>3357824.42</v>
      </c>
      <c r="E11" s="1">
        <v>3294565.96</v>
      </c>
      <c r="F11" s="1">
        <v>3236044.32</v>
      </c>
      <c r="G11" s="1">
        <v>2259956.62</v>
      </c>
      <c r="H11" s="1">
        <v>3344158.96</v>
      </c>
      <c r="I11" s="1">
        <v>3970904.13</v>
      </c>
      <c r="J11" s="1">
        <v>3519241.34</v>
      </c>
      <c r="K11" s="1">
        <v>3129092.42</v>
      </c>
      <c r="L11" s="1">
        <f t="shared" si="0"/>
        <v>-390148.91999999993</v>
      </c>
    </row>
    <row r="12" spans="1:12" x14ac:dyDescent="0.3">
      <c r="A12" t="s">
        <v>245</v>
      </c>
      <c r="B12" s="24" t="s">
        <v>261</v>
      </c>
      <c r="C12" s="90">
        <v>75686166.890000001</v>
      </c>
      <c r="D12" s="1">
        <v>67265846.629999995</v>
      </c>
      <c r="E12" s="1">
        <v>64989691.549999997</v>
      </c>
      <c r="F12" s="1">
        <v>67961063.900000006</v>
      </c>
      <c r="G12" s="1">
        <v>60684037.149999999</v>
      </c>
      <c r="H12" s="1">
        <v>57215330.469999999</v>
      </c>
      <c r="I12" s="1">
        <v>65257906.229999997</v>
      </c>
      <c r="J12" s="1">
        <v>67381394.430000007</v>
      </c>
      <c r="K12" s="1">
        <v>71138817.170000002</v>
      </c>
      <c r="L12" s="1">
        <f t="shared" si="0"/>
        <v>3757422.7399999946</v>
      </c>
    </row>
    <row r="13" spans="1:12" x14ac:dyDescent="0.3">
      <c r="A13" t="s">
        <v>246</v>
      </c>
      <c r="B13" s="24" t="s">
        <v>261</v>
      </c>
      <c r="C13" s="90">
        <v>2395749.13</v>
      </c>
      <c r="D13" s="1">
        <v>394413.14</v>
      </c>
      <c r="E13" s="1">
        <v>350478.44</v>
      </c>
      <c r="F13" s="1">
        <v>389444.22</v>
      </c>
      <c r="G13" s="1">
        <v>395740.65</v>
      </c>
      <c r="H13" s="1">
        <v>271811.42</v>
      </c>
      <c r="I13" s="1">
        <v>290925.28999999998</v>
      </c>
      <c r="J13" s="1">
        <v>430267.23</v>
      </c>
      <c r="K13" s="1">
        <v>485322.29</v>
      </c>
      <c r="L13" s="1">
        <f t="shared" si="0"/>
        <v>55055.06</v>
      </c>
    </row>
    <row r="14" spans="1:12" x14ac:dyDescent="0.3">
      <c r="A14" t="s">
        <v>247</v>
      </c>
      <c r="B14" s="24" t="s">
        <v>261</v>
      </c>
      <c r="C14" s="90">
        <v>15104974.640000001</v>
      </c>
      <c r="D14" s="1">
        <v>13535824.07</v>
      </c>
      <c r="E14" s="1">
        <v>15864967.300000001</v>
      </c>
      <c r="F14" s="1">
        <v>14891629.880000001</v>
      </c>
      <c r="G14" s="1">
        <v>21992508.609999999</v>
      </c>
      <c r="H14" s="1">
        <v>26749326.289999999</v>
      </c>
      <c r="I14" s="1">
        <v>24185317.109999999</v>
      </c>
      <c r="J14" s="1">
        <v>25921367.469999999</v>
      </c>
      <c r="K14" s="1">
        <v>27359890.109999999</v>
      </c>
      <c r="L14" s="1">
        <f t="shared" si="0"/>
        <v>1438522.6400000006</v>
      </c>
    </row>
    <row r="15" spans="1:12" x14ac:dyDescent="0.3">
      <c r="A15" t="s">
        <v>248</v>
      </c>
      <c r="B15" s="24" t="s">
        <v>261</v>
      </c>
      <c r="C15" s="90">
        <v>26998573.600000001</v>
      </c>
      <c r="D15" s="1">
        <v>27338387.960000001</v>
      </c>
      <c r="E15" s="1">
        <v>27352724.48</v>
      </c>
      <c r="F15" s="1">
        <v>29004349.07</v>
      </c>
      <c r="G15" s="1">
        <v>26944368.579999998</v>
      </c>
      <c r="H15" s="1">
        <v>28416714.370000001</v>
      </c>
      <c r="I15" s="1">
        <v>27087809.219999999</v>
      </c>
      <c r="J15" s="1">
        <v>29627951.190000001</v>
      </c>
      <c r="K15" s="1">
        <v>29526281.010000002</v>
      </c>
      <c r="L15" s="1">
        <f t="shared" si="0"/>
        <v>-101670.1799999997</v>
      </c>
    </row>
    <row r="16" spans="1:12" x14ac:dyDescent="0.3">
      <c r="A16" t="s">
        <v>249</v>
      </c>
      <c r="B16" s="24" t="s">
        <v>261</v>
      </c>
      <c r="C16" s="90">
        <v>14390215.76</v>
      </c>
      <c r="D16" s="1">
        <v>20221218.559999999</v>
      </c>
      <c r="E16" s="1">
        <v>30657113.199999999</v>
      </c>
      <c r="F16" s="1">
        <v>39983780.25</v>
      </c>
      <c r="G16" s="1">
        <v>33869998.259999998</v>
      </c>
      <c r="H16" s="1">
        <v>33815265.920000002</v>
      </c>
      <c r="I16" s="1">
        <v>30122537.68</v>
      </c>
      <c r="J16" s="1">
        <v>29246530.73</v>
      </c>
      <c r="K16" s="1">
        <v>31704496.23</v>
      </c>
      <c r="L16" s="1">
        <f t="shared" si="0"/>
        <v>2457965.5</v>
      </c>
    </row>
    <row r="17" spans="1:12" x14ac:dyDescent="0.3">
      <c r="A17" t="s">
        <v>250</v>
      </c>
      <c r="B17" s="24" t="s">
        <v>261</v>
      </c>
      <c r="C17" s="90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f t="shared" si="0"/>
        <v>0</v>
      </c>
    </row>
    <row r="18" spans="1:12" x14ac:dyDescent="0.3">
      <c r="A18" t="s">
        <v>251</v>
      </c>
      <c r="B18" s="24" t="s">
        <v>261</v>
      </c>
      <c r="C18" s="90">
        <v>0</v>
      </c>
      <c r="D18" s="1">
        <v>161100</v>
      </c>
      <c r="E18" s="1">
        <v>0</v>
      </c>
      <c r="F18" s="1">
        <v>1635451.27</v>
      </c>
      <c r="G18" s="1">
        <v>2210344.96</v>
      </c>
      <c r="H18" s="1">
        <v>1531729.89</v>
      </c>
      <c r="I18" s="1">
        <v>0</v>
      </c>
      <c r="J18" s="1">
        <v>0</v>
      </c>
      <c r="K18" s="1">
        <v>0</v>
      </c>
      <c r="L18" s="1">
        <f t="shared" si="0"/>
        <v>0</v>
      </c>
    </row>
    <row r="19" spans="1:12" x14ac:dyDescent="0.3">
      <c r="A19" t="s">
        <v>14</v>
      </c>
      <c r="B19" s="24" t="s">
        <v>261</v>
      </c>
      <c r="C19" s="90">
        <v>0</v>
      </c>
      <c r="D19" s="1">
        <v>257913.29</v>
      </c>
      <c r="E19" s="1">
        <v>483701.63</v>
      </c>
      <c r="F19" s="1">
        <v>444360.41</v>
      </c>
      <c r="G19" s="1">
        <v>90000</v>
      </c>
      <c r="H19" s="1">
        <v>315000</v>
      </c>
      <c r="I19" s="1">
        <v>701277.5</v>
      </c>
      <c r="J19" s="1">
        <v>3316295.55</v>
      </c>
      <c r="K19" s="1">
        <v>6157531.46</v>
      </c>
      <c r="L19" s="1">
        <f t="shared" si="0"/>
        <v>2841235.91</v>
      </c>
    </row>
    <row r="20" spans="1:12" x14ac:dyDescent="0.3">
      <c r="A20" s="30" t="s">
        <v>252</v>
      </c>
      <c r="B20" s="31" t="s">
        <v>261</v>
      </c>
      <c r="C20" s="91">
        <v>0</v>
      </c>
      <c r="D20" s="32">
        <v>4387381.13</v>
      </c>
      <c r="E20" s="32">
        <v>4746163.46</v>
      </c>
      <c r="F20" s="32">
        <v>4357075.4400000004</v>
      </c>
      <c r="G20" s="32">
        <v>4772973.7699999996</v>
      </c>
      <c r="H20" s="32">
        <v>4888073.43</v>
      </c>
      <c r="I20" s="32">
        <v>4964912.1399999997</v>
      </c>
      <c r="J20" s="1">
        <v>5847243.7599999998</v>
      </c>
      <c r="K20" s="1">
        <v>5805447.3499999996</v>
      </c>
      <c r="L20" s="1">
        <f t="shared" si="0"/>
        <v>-41796.410000000149</v>
      </c>
    </row>
    <row r="21" spans="1:12" x14ac:dyDescent="0.3">
      <c r="A21" s="33" t="s">
        <v>265</v>
      </c>
      <c r="B21" s="34" t="s">
        <v>261</v>
      </c>
      <c r="C21" s="89">
        <f t="shared" ref="C21:K21" si="5">SUM(C11:C20)</f>
        <v>138517193.88999999</v>
      </c>
      <c r="D21" s="89">
        <f t="shared" si="5"/>
        <v>136919909.20000002</v>
      </c>
      <c r="E21" s="89">
        <f t="shared" si="5"/>
        <v>147739406.01999998</v>
      </c>
      <c r="F21" s="89">
        <f t="shared" si="5"/>
        <v>161903198.75999999</v>
      </c>
      <c r="G21" s="89">
        <f t="shared" si="5"/>
        <v>153219928.60000002</v>
      </c>
      <c r="H21" s="89">
        <f t="shared" ref="H21:J21" si="6">SUM(H11:H20)</f>
        <v>156547410.75</v>
      </c>
      <c r="I21" s="89">
        <f t="shared" si="6"/>
        <v>156581589.29999998</v>
      </c>
      <c r="J21" s="89">
        <f t="shared" si="6"/>
        <v>165290291.70000002</v>
      </c>
      <c r="K21" s="89">
        <f t="shared" si="5"/>
        <v>175306878.04000002</v>
      </c>
      <c r="L21" s="11">
        <f t="shared" si="0"/>
        <v>10016586.340000004</v>
      </c>
    </row>
    <row r="22" spans="1:12" x14ac:dyDescent="0.3">
      <c r="A22" t="s">
        <v>253</v>
      </c>
      <c r="B22" s="24" t="s">
        <v>260</v>
      </c>
      <c r="C22" s="90">
        <v>432373.73</v>
      </c>
      <c r="D22" s="1">
        <v>359217.91999999998</v>
      </c>
      <c r="E22" s="1">
        <v>202013.29</v>
      </c>
      <c r="F22" s="1">
        <v>322991.28999999998</v>
      </c>
      <c r="G22" s="1">
        <v>378017.5</v>
      </c>
      <c r="H22" s="1">
        <v>235882.02</v>
      </c>
      <c r="I22" s="1">
        <v>294838.33</v>
      </c>
      <c r="J22" s="1">
        <v>260467.7</v>
      </c>
      <c r="K22" s="1">
        <v>2326806.08</v>
      </c>
      <c r="L22" s="1">
        <f t="shared" si="0"/>
        <v>2066338.3800000001</v>
      </c>
    </row>
    <row r="23" spans="1:12" x14ac:dyDescent="0.3">
      <c r="A23" t="s">
        <v>254</v>
      </c>
      <c r="B23" s="24" t="s">
        <v>261</v>
      </c>
      <c r="C23" s="90">
        <v>1106877.3799999999</v>
      </c>
      <c r="D23" s="1">
        <v>985160.98</v>
      </c>
      <c r="E23" s="1">
        <v>878600.88</v>
      </c>
      <c r="F23" s="1">
        <v>827575.4</v>
      </c>
      <c r="G23" s="1">
        <v>729771.74</v>
      </c>
      <c r="H23" s="1">
        <v>921365.06</v>
      </c>
      <c r="I23" s="1">
        <v>804254.57</v>
      </c>
      <c r="J23" s="1">
        <v>664953.24</v>
      </c>
      <c r="K23" s="1">
        <v>1033331.49</v>
      </c>
      <c r="L23" s="1">
        <f t="shared" si="0"/>
        <v>368378.25</v>
      </c>
    </row>
    <row r="24" spans="1:12" x14ac:dyDescent="0.3">
      <c r="A24" t="s">
        <v>255</v>
      </c>
      <c r="B24" s="24" t="s">
        <v>260</v>
      </c>
      <c r="C24" s="90">
        <v>0</v>
      </c>
      <c r="D24" s="1">
        <v>0</v>
      </c>
      <c r="E24" s="1">
        <v>0</v>
      </c>
      <c r="F24" s="1">
        <v>2726862.11</v>
      </c>
      <c r="G24" s="1">
        <v>-2095445.38</v>
      </c>
      <c r="H24" s="1">
        <v>-203287.53</v>
      </c>
      <c r="I24" s="1">
        <v>0</v>
      </c>
      <c r="J24" s="1">
        <v>-317477.61</v>
      </c>
      <c r="K24" s="1">
        <v>-362886.56</v>
      </c>
      <c r="L24" s="1">
        <f t="shared" si="0"/>
        <v>-45408.950000000012</v>
      </c>
    </row>
    <row r="25" spans="1:12" x14ac:dyDescent="0.3">
      <c r="A25" t="s">
        <v>256</v>
      </c>
      <c r="B25" s="24" t="s">
        <v>260</v>
      </c>
      <c r="C25" s="90">
        <v>24160149.59</v>
      </c>
      <c r="D25" s="1">
        <v>8530457.2300000004</v>
      </c>
      <c r="E25" s="1">
        <v>9121027.3200000003</v>
      </c>
      <c r="F25" s="1">
        <v>24203552.739999998</v>
      </c>
      <c r="G25" s="1">
        <v>11071154</v>
      </c>
      <c r="H25" s="1">
        <v>14635100.18</v>
      </c>
      <c r="I25" s="1">
        <v>6612130.1699999999</v>
      </c>
      <c r="J25" s="1">
        <v>6785384.2800000003</v>
      </c>
      <c r="K25" s="1">
        <v>13718097.49</v>
      </c>
      <c r="L25" s="1">
        <f t="shared" si="0"/>
        <v>6932713.21</v>
      </c>
    </row>
    <row r="26" spans="1:12" x14ac:dyDescent="0.3">
      <c r="A26" t="s">
        <v>257</v>
      </c>
      <c r="B26" s="24" t="s">
        <v>261</v>
      </c>
      <c r="C26" s="90">
        <v>62036803.210000001</v>
      </c>
      <c r="D26" s="1">
        <v>7183783.2599999998</v>
      </c>
      <c r="E26" s="1">
        <v>2889732.58</v>
      </c>
      <c r="F26" s="1">
        <v>3724548.33</v>
      </c>
      <c r="G26" s="1">
        <v>9800244.3900000006</v>
      </c>
      <c r="H26" s="1">
        <v>1864714.98</v>
      </c>
      <c r="I26" s="1">
        <v>4850961.8899999997</v>
      </c>
      <c r="J26" s="1">
        <v>3965098.95</v>
      </c>
      <c r="K26" s="1">
        <v>13656849.859999999</v>
      </c>
      <c r="L26" s="1">
        <f t="shared" si="0"/>
        <v>9691750.9100000001</v>
      </c>
    </row>
    <row r="27" spans="1:12" x14ac:dyDescent="0.3">
      <c r="A27" t="s">
        <v>258</v>
      </c>
      <c r="B27" s="24" t="s">
        <v>261</v>
      </c>
      <c r="C27" s="90">
        <v>2898969</v>
      </c>
      <c r="D27" s="1">
        <v>1743279.12</v>
      </c>
      <c r="E27" s="1">
        <v>1969612.51</v>
      </c>
      <c r="F27" s="1">
        <v>1863401.38</v>
      </c>
      <c r="G27" s="1">
        <v>1931531.85</v>
      </c>
      <c r="H27" s="1">
        <v>1879308.37</v>
      </c>
      <c r="I27" s="1">
        <v>1804020.38</v>
      </c>
      <c r="J27" s="1">
        <v>2127224.94</v>
      </c>
      <c r="K27" s="1">
        <v>2101100.12</v>
      </c>
      <c r="L27" s="1">
        <f t="shared" si="0"/>
        <v>-26124.819999999832</v>
      </c>
    </row>
    <row r="28" spans="1:12" x14ac:dyDescent="0.3">
      <c r="A28" s="10" t="s">
        <v>259</v>
      </c>
      <c r="B28" s="34" t="s">
        <v>262</v>
      </c>
      <c r="C28" s="92">
        <f>SUM(C2:C9)-SUM(C11:C20)+C22-C23+C24+C25-C26-C27</f>
        <v>-38356639.209999964</v>
      </c>
      <c r="D28" s="35">
        <f t="shared" ref="D28:K28" si="7">D10-D21+D22-D23+D24+D25-D26-D27</f>
        <v>5949583.2699999893</v>
      </c>
      <c r="E28" s="35">
        <f t="shared" si="7"/>
        <v>1291007.079999998</v>
      </c>
      <c r="F28" s="35">
        <f t="shared" si="7"/>
        <v>19744316.59000003</v>
      </c>
      <c r="G28" s="35">
        <f t="shared" si="7"/>
        <v>-941639.55000002729</v>
      </c>
      <c r="H28" s="35">
        <f t="shared" si="7"/>
        <v>25535832.579999991</v>
      </c>
      <c r="I28" s="35">
        <f t="shared" ref="I28:J28" si="8">I10-I21+I22-I23+I24+I25-I26-I27</f>
        <v>-5379181.7599999867</v>
      </c>
      <c r="J28" s="35">
        <f t="shared" si="8"/>
        <v>-3530933.9600000181</v>
      </c>
      <c r="K28" s="35">
        <f t="shared" si="7"/>
        <v>1833671.6299999738</v>
      </c>
      <c r="L28" s="35">
        <f t="shared" si="0"/>
        <v>5364605.5899999924</v>
      </c>
    </row>
    <row r="29" spans="1:12" s="104" customFormat="1" x14ac:dyDescent="0.3">
      <c r="A29" s="67" t="s">
        <v>365</v>
      </c>
      <c r="B29" s="133"/>
      <c r="C29" s="134">
        <f>C10-SUM(C11:C15)+C17</f>
        <v>17483702.820000023</v>
      </c>
      <c r="D29" s="134">
        <f t="shared" ref="D29:K29" si="9">D10-SUM(D11:D15)+D17</f>
        <v>31999744.460000008</v>
      </c>
      <c r="E29" s="134">
        <f t="shared" si="9"/>
        <v>33592890.729999989</v>
      </c>
      <c r="F29" s="134">
        <f t="shared" si="9"/>
        <v>45327102.930000037</v>
      </c>
      <c r="G29" s="134">
        <f t="shared" si="9"/>
        <v>43109499.299999997</v>
      </c>
      <c r="H29" s="134">
        <f t="shared" si="9"/>
        <v>56083595.559999987</v>
      </c>
      <c r="I29" s="134">
        <f t="shared" si="9"/>
        <v>30961813.899999991</v>
      </c>
      <c r="J29" s="134">
        <f t="shared" ref="J29" si="10">J10-SUM(J11:J15)+J17</f>
        <v>34908038.839999989</v>
      </c>
      <c r="K29" s="134">
        <f t="shared" si="9"/>
        <v>46610411.12999998</v>
      </c>
      <c r="L29" s="134">
        <f t="shared" si="0"/>
        <v>11702372.289999992</v>
      </c>
    </row>
  </sheetData>
  <conditionalFormatting sqref="C28:G28 K28:L28">
    <cfRule type="cellIs" dxfId="89" priority="21" operator="greaterThan">
      <formula>0</formula>
    </cfRule>
  </conditionalFormatting>
  <conditionalFormatting sqref="H28">
    <cfRule type="cellIs" dxfId="88" priority="11" operator="greaterThan">
      <formula>0</formula>
    </cfRule>
  </conditionalFormatting>
  <conditionalFormatting sqref="I28">
    <cfRule type="cellIs" dxfId="87" priority="10" operator="greaterThan">
      <formula>0</formula>
    </cfRule>
  </conditionalFormatting>
  <conditionalFormatting sqref="C29:I29 K29:L29">
    <cfRule type="cellIs" dxfId="86" priority="9" operator="greaterThan">
      <formula>0</formula>
    </cfRule>
  </conditionalFormatting>
  <conditionalFormatting sqref="C29:I29 K29">
    <cfRule type="cellIs" dxfId="85" priority="8" operator="greaterThan">
      <formula>0</formula>
    </cfRule>
  </conditionalFormatting>
  <conditionalFormatting sqref="C29:I29 K29">
    <cfRule type="cellIs" dxfId="84" priority="7" operator="greaterThan">
      <formula>0</formula>
    </cfRule>
  </conditionalFormatting>
  <conditionalFormatting sqref="C29:I29 K29">
    <cfRule type="cellIs" dxfId="83" priority="6" operator="greaterThan">
      <formula>0</formula>
    </cfRule>
  </conditionalFormatting>
  <conditionalFormatting sqref="J28">
    <cfRule type="cellIs" dxfId="82" priority="5" operator="greaterThan">
      <formula>0</formula>
    </cfRule>
  </conditionalFormatting>
  <conditionalFormatting sqref="J29">
    <cfRule type="cellIs" dxfId="81" priority="4" operator="greaterThan">
      <formula>0</formula>
    </cfRule>
  </conditionalFormatting>
  <conditionalFormatting sqref="J29">
    <cfRule type="cellIs" dxfId="80" priority="3" operator="greaterThan">
      <formula>0</formula>
    </cfRule>
  </conditionalFormatting>
  <conditionalFormatting sqref="J29">
    <cfRule type="cellIs" dxfId="79" priority="2" operator="greaterThan">
      <formula>0</formula>
    </cfRule>
  </conditionalFormatting>
  <conditionalFormatting sqref="J29">
    <cfRule type="cellIs" dxfId="78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workbookViewId="0">
      <selection activeCell="K2" sqref="K2:K16"/>
    </sheetView>
  </sheetViews>
  <sheetFormatPr defaultRowHeight="14.4" x14ac:dyDescent="0.3"/>
  <cols>
    <col min="1" max="1" width="50.6640625" bestFit="1" customWidth="1"/>
    <col min="2" max="6" width="11.5546875" bestFit="1" customWidth="1"/>
    <col min="7" max="10" width="11.5546875" style="104" bestFit="1" customWidth="1"/>
    <col min="11" max="11" width="12.33203125" style="104" bestFit="1" customWidth="1"/>
  </cols>
  <sheetData>
    <row r="1" spans="1:11" x14ac:dyDescent="0.3">
      <c r="A1" s="39"/>
      <c r="B1" s="40">
        <v>2015</v>
      </c>
      <c r="C1" s="40">
        <v>2016</v>
      </c>
      <c r="D1" s="40">
        <v>2017</v>
      </c>
      <c r="E1" s="40">
        <v>2018</v>
      </c>
      <c r="F1" s="40">
        <v>2019</v>
      </c>
      <c r="G1" s="119">
        <v>2020</v>
      </c>
      <c r="H1" s="119">
        <v>2021</v>
      </c>
      <c r="I1" s="119">
        <v>2022</v>
      </c>
      <c r="J1" s="119">
        <v>2023</v>
      </c>
      <c r="K1" s="119" t="s">
        <v>266</v>
      </c>
    </row>
    <row r="2" spans="1:11" x14ac:dyDescent="0.3">
      <c r="A2" s="66" t="s">
        <v>346</v>
      </c>
      <c r="B2" s="59">
        <f>Conto_economico!C10</f>
        <v>141610680.95000002</v>
      </c>
      <c r="C2" s="59">
        <f>Conto_economico!D10</f>
        <v>143892040.68000001</v>
      </c>
      <c r="D2" s="59">
        <f>Conto_economico!E10</f>
        <v>145445318.45999998</v>
      </c>
      <c r="E2" s="59">
        <f>Conto_economico!F10</f>
        <v>160809634.32000002</v>
      </c>
      <c r="F2" s="59">
        <f>Conto_economico!G10</f>
        <v>155386110.91</v>
      </c>
      <c r="G2" s="59">
        <f>Conto_economico!H10</f>
        <v>172080937.06999999</v>
      </c>
      <c r="H2" s="59">
        <f>Conto_economico!I10</f>
        <v>151754675.88</v>
      </c>
      <c r="I2" s="59">
        <f>Conto_economico!J10</f>
        <v>161788260.5</v>
      </c>
      <c r="J2" s="59">
        <f>Conto_economico!K10</f>
        <v>178249814.13</v>
      </c>
      <c r="K2" s="59">
        <f t="shared" ref="K2:K16" si="0">J2-I2</f>
        <v>16461553.629999995</v>
      </c>
    </row>
    <row r="3" spans="1:11" x14ac:dyDescent="0.3">
      <c r="A3" s="66" t="s">
        <v>341</v>
      </c>
      <c r="B3" s="59">
        <f>Conto_economico!C2</f>
        <v>68372256.159999996</v>
      </c>
      <c r="C3" s="59">
        <f>Conto_economico!D2</f>
        <v>61620484.18</v>
      </c>
      <c r="D3" s="59">
        <f>Conto_economico!E2</f>
        <v>63698019.479999997</v>
      </c>
      <c r="E3" s="59">
        <f>Conto_economico!F2</f>
        <v>63217641.390000001</v>
      </c>
      <c r="F3" s="59">
        <f>Conto_economico!G2</f>
        <v>63959885.259999998</v>
      </c>
      <c r="G3" s="59">
        <f>Conto_economico!H2</f>
        <v>60671714.909999996</v>
      </c>
      <c r="H3" s="59">
        <f>Conto_economico!I2</f>
        <v>68910100.409999996</v>
      </c>
      <c r="I3" s="59">
        <f>Conto_economico!J2</f>
        <v>64039945.090000004</v>
      </c>
      <c r="J3" s="59">
        <f>Conto_economico!K2</f>
        <v>67915946.959999993</v>
      </c>
      <c r="K3" s="59">
        <f t="shared" si="0"/>
        <v>3876001.8699999899</v>
      </c>
    </row>
    <row r="4" spans="1:11" x14ac:dyDescent="0.3">
      <c r="A4" s="66" t="s">
        <v>342</v>
      </c>
      <c r="B4" s="59">
        <f>Conto_economico!C4</f>
        <v>52885027.200000003</v>
      </c>
      <c r="C4" s="59">
        <f>Conto_economico!D4</f>
        <v>59915889.799999997</v>
      </c>
      <c r="D4" s="59">
        <f>Conto_economico!E4</f>
        <v>58820961.149999999</v>
      </c>
      <c r="E4" s="59">
        <f>Conto_economico!F4</f>
        <v>70843028.150000006</v>
      </c>
      <c r="F4" s="59">
        <f>Conto_economico!G4</f>
        <v>63965136.240000002</v>
      </c>
      <c r="G4" s="59">
        <f>Conto_economico!H4</f>
        <v>88477019.790000007</v>
      </c>
      <c r="H4" s="59">
        <f>Conto_economico!I4</f>
        <v>54817408.450000003</v>
      </c>
      <c r="I4" s="59">
        <f>Conto_economico!J4</f>
        <v>67122402.530000001</v>
      </c>
      <c r="J4" s="59">
        <f>Conto_economico!K4</f>
        <v>73318786.299999997</v>
      </c>
      <c r="K4" s="59">
        <f t="shared" si="0"/>
        <v>6196383.7699999958</v>
      </c>
    </row>
    <row r="5" spans="1:11" x14ac:dyDescent="0.3">
      <c r="A5" s="66" t="s">
        <v>347</v>
      </c>
      <c r="B5" s="60">
        <f>Conto_economico!C21</f>
        <v>138517193.88999999</v>
      </c>
      <c r="C5" s="60">
        <f>Conto_economico!D21</f>
        <v>136919909.20000002</v>
      </c>
      <c r="D5" s="60">
        <f>Conto_economico!E21</f>
        <v>147739406.01999998</v>
      </c>
      <c r="E5" s="60">
        <f>Conto_economico!F21</f>
        <v>161903198.75999999</v>
      </c>
      <c r="F5" s="60">
        <f>Conto_economico!G21</f>
        <v>153219928.60000002</v>
      </c>
      <c r="G5" s="60">
        <f>Conto_economico!H21</f>
        <v>156547410.75</v>
      </c>
      <c r="H5" s="60">
        <f>Conto_economico!I21</f>
        <v>156581589.29999998</v>
      </c>
      <c r="I5" s="60">
        <f>Conto_economico!J21</f>
        <v>165290291.70000002</v>
      </c>
      <c r="J5" s="60">
        <f>Conto_economico!K21</f>
        <v>175306878.04000002</v>
      </c>
      <c r="K5" s="59">
        <f t="shared" si="0"/>
        <v>10016586.340000004</v>
      </c>
    </row>
    <row r="6" spans="1:11" x14ac:dyDescent="0.3">
      <c r="A6" s="66" t="s">
        <v>343</v>
      </c>
      <c r="B6" s="59">
        <f>Conto_economico!C12</f>
        <v>75686166.890000001</v>
      </c>
      <c r="C6" s="59">
        <f>Conto_economico!D12</f>
        <v>67265846.629999995</v>
      </c>
      <c r="D6" s="59">
        <f>Conto_economico!E12</f>
        <v>64989691.549999997</v>
      </c>
      <c r="E6" s="59">
        <f>Conto_economico!F12</f>
        <v>67961063.900000006</v>
      </c>
      <c r="F6" s="59">
        <f>Conto_economico!G12</f>
        <v>60684037.149999999</v>
      </c>
      <c r="G6" s="59">
        <f>Conto_economico!H12</f>
        <v>57215330.469999999</v>
      </c>
      <c r="H6" s="59">
        <f>Conto_economico!I12</f>
        <v>65257906.229999997</v>
      </c>
      <c r="I6" s="59">
        <f>Conto_economico!J12</f>
        <v>67381394.430000007</v>
      </c>
      <c r="J6" s="59">
        <f>Conto_economico!K12</f>
        <v>71138817.170000002</v>
      </c>
      <c r="K6" s="59">
        <f t="shared" si="0"/>
        <v>3757422.7399999946</v>
      </c>
    </row>
    <row r="7" spans="1:11" x14ac:dyDescent="0.3">
      <c r="A7" s="66" t="s">
        <v>344</v>
      </c>
      <c r="B7" s="59">
        <f>Conto_economico!C15</f>
        <v>26998573.600000001</v>
      </c>
      <c r="C7" s="59">
        <f>Conto_economico!D15</f>
        <v>27338387.960000001</v>
      </c>
      <c r="D7" s="59">
        <f>Conto_economico!E15</f>
        <v>27352724.48</v>
      </c>
      <c r="E7" s="59">
        <f>Conto_economico!F15</f>
        <v>29004349.07</v>
      </c>
      <c r="F7" s="59">
        <f>Conto_economico!G15</f>
        <v>26944368.579999998</v>
      </c>
      <c r="G7" s="59">
        <f>Conto_economico!H15</f>
        <v>28416714.370000001</v>
      </c>
      <c r="H7" s="59">
        <f>Conto_economico!I15</f>
        <v>27087809.219999999</v>
      </c>
      <c r="I7" s="59">
        <f>Conto_economico!J15</f>
        <v>29627951.190000001</v>
      </c>
      <c r="J7" s="59">
        <f>Conto_economico!K15</f>
        <v>29526281.010000002</v>
      </c>
      <c r="K7" s="59">
        <f t="shared" si="0"/>
        <v>-101670.1799999997</v>
      </c>
    </row>
    <row r="8" spans="1:11" x14ac:dyDescent="0.3">
      <c r="A8" s="66" t="s">
        <v>345</v>
      </c>
      <c r="B8" s="59">
        <f>Conto_economico!C16</f>
        <v>14390215.76</v>
      </c>
      <c r="C8" s="59">
        <f>Conto_economico!D16</f>
        <v>20221218.559999999</v>
      </c>
      <c r="D8" s="59">
        <f>Conto_economico!E16</f>
        <v>30657113.199999999</v>
      </c>
      <c r="E8" s="59">
        <f>Conto_economico!F16</f>
        <v>39983780.25</v>
      </c>
      <c r="F8" s="59">
        <f>Conto_economico!G16</f>
        <v>33869998.259999998</v>
      </c>
      <c r="G8" s="59">
        <f>Conto_economico!H16</f>
        <v>33815265.920000002</v>
      </c>
      <c r="H8" s="59">
        <f>Conto_economico!I16</f>
        <v>30122537.68</v>
      </c>
      <c r="I8" s="59">
        <f>Conto_economico!J16</f>
        <v>29246530.73</v>
      </c>
      <c r="J8" s="59">
        <f>Conto_economico!K16</f>
        <v>31704496.23</v>
      </c>
      <c r="K8" s="59">
        <f t="shared" si="0"/>
        <v>2457965.5</v>
      </c>
    </row>
    <row r="9" spans="1:11" s="104" customFormat="1" x14ac:dyDescent="0.3">
      <c r="A9" s="117" t="s">
        <v>365</v>
      </c>
      <c r="B9" s="61">
        <f>Conto_economico!C29</f>
        <v>17483702.820000023</v>
      </c>
      <c r="C9" s="61">
        <f>Conto_economico!D29</f>
        <v>31999744.460000008</v>
      </c>
      <c r="D9" s="61">
        <f>Conto_economico!E29</f>
        <v>33592890.729999989</v>
      </c>
      <c r="E9" s="61">
        <f>Conto_economico!F29</f>
        <v>45327102.930000037</v>
      </c>
      <c r="F9" s="61">
        <f>Conto_economico!G29</f>
        <v>43109499.299999997</v>
      </c>
      <c r="G9" s="61">
        <f>Conto_economico!H29</f>
        <v>56083595.559999987</v>
      </c>
      <c r="H9" s="61">
        <f>Conto_economico!I29</f>
        <v>30961813.899999991</v>
      </c>
      <c r="I9" s="61">
        <f>Conto_economico!J29</f>
        <v>34908038.839999989</v>
      </c>
      <c r="J9" s="61">
        <f>Conto_economico!K29</f>
        <v>46610411.12999998</v>
      </c>
      <c r="K9" s="61">
        <f t="shared" si="0"/>
        <v>11702372.289999992</v>
      </c>
    </row>
    <row r="10" spans="1:11" x14ac:dyDescent="0.3">
      <c r="A10" s="44" t="s">
        <v>307</v>
      </c>
      <c r="B10" s="61">
        <f t="shared" ref="B10:J10" si="1">B2-B5</f>
        <v>3093487.0600000322</v>
      </c>
      <c r="C10" s="61">
        <f t="shared" si="1"/>
        <v>6972131.4799999893</v>
      </c>
      <c r="D10" s="61">
        <f t="shared" si="1"/>
        <v>-2294087.5600000024</v>
      </c>
      <c r="E10" s="61">
        <f t="shared" si="1"/>
        <v>-1093564.4399999678</v>
      </c>
      <c r="F10" s="61">
        <f t="shared" si="1"/>
        <v>2166182.3099999726</v>
      </c>
      <c r="G10" s="61">
        <f t="shared" ref="G10:I10" si="2">G2-G5</f>
        <v>15533526.319999993</v>
      </c>
      <c r="H10" s="61">
        <f t="shared" si="2"/>
        <v>-4826913.4199999869</v>
      </c>
      <c r="I10" s="61">
        <f t="shared" si="2"/>
        <v>-3502031.2000000179</v>
      </c>
      <c r="J10" s="61">
        <f t="shared" si="1"/>
        <v>2942936.0899999738</v>
      </c>
      <c r="K10" s="61">
        <f t="shared" si="0"/>
        <v>6444967.2899999917</v>
      </c>
    </row>
    <row r="11" spans="1:11" x14ac:dyDescent="0.3">
      <c r="A11" s="66" t="s">
        <v>308</v>
      </c>
      <c r="B11" s="59">
        <f>Conto_economico!C22-Conto_economico!C23</f>
        <v>-674503.64999999991</v>
      </c>
      <c r="C11" s="59">
        <f>Conto_economico!D22-Conto_economico!D23</f>
        <v>-625943.06000000006</v>
      </c>
      <c r="D11" s="59">
        <f>Conto_economico!E22-Conto_economico!E23</f>
        <v>-676587.59</v>
      </c>
      <c r="E11" s="59">
        <f>Conto_economico!F22-Conto_economico!F23</f>
        <v>-504584.11000000004</v>
      </c>
      <c r="F11" s="59">
        <f>Conto_economico!G22-Conto_economico!G23</f>
        <v>-351754.23999999999</v>
      </c>
      <c r="G11" s="59">
        <f>Conto_economico!H22-Conto_economico!H23</f>
        <v>-685483.04</v>
      </c>
      <c r="H11" s="59">
        <f>Conto_economico!I22-Conto_economico!I23</f>
        <v>-509416.23999999993</v>
      </c>
      <c r="I11" s="59">
        <f>Conto_economico!J22-Conto_economico!J23</f>
        <v>-404485.54</v>
      </c>
      <c r="J11" s="59">
        <f>Conto_economico!K22-Conto_economico!K23</f>
        <v>1293474.5900000001</v>
      </c>
      <c r="K11" s="59">
        <f t="shared" si="0"/>
        <v>1697960.1300000001</v>
      </c>
    </row>
    <row r="12" spans="1:11" x14ac:dyDescent="0.3">
      <c r="A12" s="66" t="s">
        <v>309</v>
      </c>
      <c r="B12" s="60">
        <f>Conto_economico!C25-Conto_economico!C26</f>
        <v>-37876653.620000005</v>
      </c>
      <c r="C12" s="60">
        <f>Conto_economico!D25-Conto_economico!D26</f>
        <v>1346673.9700000007</v>
      </c>
      <c r="D12" s="60">
        <f>Conto_economico!E25-Conto_economico!E26</f>
        <v>6231294.7400000002</v>
      </c>
      <c r="E12" s="60">
        <f>Conto_economico!F25-Conto_economico!F26</f>
        <v>20479004.409999996</v>
      </c>
      <c r="F12" s="60">
        <f>Conto_economico!G25-Conto_economico!G26</f>
        <v>1270909.6099999994</v>
      </c>
      <c r="G12" s="60">
        <f>Conto_economico!H25-Conto_economico!H26</f>
        <v>12770385.199999999</v>
      </c>
      <c r="H12" s="60">
        <f>Conto_economico!I25-Conto_economico!I26</f>
        <v>1761168.2800000003</v>
      </c>
      <c r="I12" s="60">
        <f>Conto_economico!J25-Conto_economico!J26</f>
        <v>2820285.33</v>
      </c>
      <c r="J12" s="60">
        <f>Conto_economico!K25-Conto_economico!K26</f>
        <v>61247.63000000082</v>
      </c>
      <c r="K12" s="59">
        <f t="shared" si="0"/>
        <v>-2759037.6999999993</v>
      </c>
    </row>
    <row r="13" spans="1:11" x14ac:dyDescent="0.3">
      <c r="A13" s="66" t="s">
        <v>255</v>
      </c>
      <c r="B13" s="60">
        <f>Conto_economico!C24</f>
        <v>0</v>
      </c>
      <c r="C13" s="60">
        <f>Conto_economico!D24</f>
        <v>0</v>
      </c>
      <c r="D13" s="60">
        <f>Conto_economico!E24</f>
        <v>0</v>
      </c>
      <c r="E13" s="60">
        <f>Conto_economico!F24</f>
        <v>2726862.11</v>
      </c>
      <c r="F13" s="60">
        <f>Conto_economico!G24</f>
        <v>-2095445.38</v>
      </c>
      <c r="G13" s="60">
        <f>Conto_economico!H24</f>
        <v>-203287.53</v>
      </c>
      <c r="H13" s="60">
        <f>Conto_economico!I24</f>
        <v>0</v>
      </c>
      <c r="I13" s="60">
        <f>Conto_economico!J24</f>
        <v>-317477.61</v>
      </c>
      <c r="J13" s="60">
        <f>Conto_economico!K24</f>
        <v>-362886.56</v>
      </c>
      <c r="K13" s="59">
        <f t="shared" si="0"/>
        <v>-45408.950000000012</v>
      </c>
    </row>
    <row r="14" spans="1:11" x14ac:dyDescent="0.3">
      <c r="A14" s="44" t="s">
        <v>310</v>
      </c>
      <c r="B14" s="61">
        <f t="shared" ref="B14:J14" si="3">SUM(B10:B13)</f>
        <v>-35457670.209999971</v>
      </c>
      <c r="C14" s="61">
        <f t="shared" si="3"/>
        <v>7692862.3899999894</v>
      </c>
      <c r="D14" s="61">
        <f t="shared" si="3"/>
        <v>3260619.589999998</v>
      </c>
      <c r="E14" s="61">
        <f t="shared" si="3"/>
        <v>21607717.970000029</v>
      </c>
      <c r="F14" s="61">
        <f t="shared" si="3"/>
        <v>989892.29999997187</v>
      </c>
      <c r="G14" s="61">
        <f t="shared" ref="G14" si="4">SUM(G10:G13)</f>
        <v>27415140.949999992</v>
      </c>
      <c r="H14" s="61">
        <f t="shared" ref="H14" si="5">SUM(H10:H13)</f>
        <v>-3575161.3799999868</v>
      </c>
      <c r="I14" s="61">
        <f t="shared" ref="I14" si="6">SUM(I10:I13)</f>
        <v>-1403709.0200000177</v>
      </c>
      <c r="J14" s="61">
        <f t="shared" si="3"/>
        <v>3934771.7499999744</v>
      </c>
      <c r="K14" s="61">
        <f t="shared" si="0"/>
        <v>5338480.7699999921</v>
      </c>
    </row>
    <row r="15" spans="1:11" x14ac:dyDescent="0.3">
      <c r="A15" s="66" t="s">
        <v>258</v>
      </c>
      <c r="B15" s="59">
        <f>Conto_economico!C27</f>
        <v>2898969</v>
      </c>
      <c r="C15" s="59">
        <f>Conto_economico!D27</f>
        <v>1743279.12</v>
      </c>
      <c r="D15" s="59">
        <f>Conto_economico!E27</f>
        <v>1969612.51</v>
      </c>
      <c r="E15" s="59">
        <f>Conto_economico!F27</f>
        <v>1863401.38</v>
      </c>
      <c r="F15" s="59">
        <f>Conto_economico!G27</f>
        <v>1931531.85</v>
      </c>
      <c r="G15" s="59">
        <f>Conto_economico!H27</f>
        <v>1879308.37</v>
      </c>
      <c r="H15" s="59">
        <f>Conto_economico!I27</f>
        <v>1804020.38</v>
      </c>
      <c r="I15" s="59">
        <f>Conto_economico!J27</f>
        <v>2127224.94</v>
      </c>
      <c r="J15" s="59">
        <f>Conto_economico!K27</f>
        <v>2101100.12</v>
      </c>
      <c r="K15" s="59">
        <f t="shared" si="0"/>
        <v>-26124.819999999832</v>
      </c>
    </row>
    <row r="16" spans="1:11" x14ac:dyDescent="0.3">
      <c r="A16" s="65" t="s">
        <v>259</v>
      </c>
      <c r="B16" s="62">
        <f t="shared" ref="B16:J16" si="7">B14-B15</f>
        <v>-38356639.209999971</v>
      </c>
      <c r="C16" s="62">
        <f t="shared" si="7"/>
        <v>5949583.2699999893</v>
      </c>
      <c r="D16" s="62">
        <f t="shared" si="7"/>
        <v>1291007.079999998</v>
      </c>
      <c r="E16" s="62">
        <f t="shared" si="7"/>
        <v>19744316.59000003</v>
      </c>
      <c r="F16" s="62">
        <f t="shared" si="7"/>
        <v>-941639.55000002822</v>
      </c>
      <c r="G16" s="62">
        <f t="shared" ref="G16:I16" si="8">G14-G15</f>
        <v>25535832.579999991</v>
      </c>
      <c r="H16" s="62">
        <f t="shared" si="8"/>
        <v>-5379181.7599999867</v>
      </c>
      <c r="I16" s="62">
        <f t="shared" si="8"/>
        <v>-3530933.9600000177</v>
      </c>
      <c r="J16" s="62">
        <f t="shared" si="7"/>
        <v>1833671.6299999743</v>
      </c>
      <c r="K16" s="62">
        <f t="shared" si="0"/>
        <v>5364605.5899999924</v>
      </c>
    </row>
    <row r="18" spans="2:2" x14ac:dyDescent="0.3">
      <c r="B18" s="93"/>
    </row>
    <row r="19" spans="2:2" x14ac:dyDescent="0.3">
      <c r="B19" s="60"/>
    </row>
    <row r="20" spans="2:2" x14ac:dyDescent="0.3">
      <c r="B20" s="93"/>
    </row>
  </sheetData>
  <conditionalFormatting sqref="B16:F16 J16:K16">
    <cfRule type="cellIs" dxfId="77" priority="17" operator="greaterThan">
      <formula>0</formula>
    </cfRule>
  </conditionalFormatting>
  <conditionalFormatting sqref="B10:F10 B14:F14 J14:K14 J10:K10">
    <cfRule type="cellIs" dxfId="76" priority="16" operator="lessThan">
      <formula>0</formula>
    </cfRule>
  </conditionalFormatting>
  <conditionalFormatting sqref="G16">
    <cfRule type="cellIs" dxfId="75" priority="8" operator="greaterThan">
      <formula>0</formula>
    </cfRule>
  </conditionalFormatting>
  <conditionalFormatting sqref="G14 G10">
    <cfRule type="cellIs" dxfId="74" priority="7" operator="lessThan">
      <formula>0</formula>
    </cfRule>
  </conditionalFormatting>
  <conditionalFormatting sqref="H16">
    <cfRule type="cellIs" dxfId="73" priority="6" operator="greaterThan">
      <formula>0</formula>
    </cfRule>
  </conditionalFormatting>
  <conditionalFormatting sqref="H14 H10">
    <cfRule type="cellIs" dxfId="72" priority="5" operator="lessThan">
      <formula>0</formula>
    </cfRule>
  </conditionalFormatting>
  <conditionalFormatting sqref="B9:H9 J9:K9">
    <cfRule type="cellIs" dxfId="71" priority="4" operator="lessThan">
      <formula>0</formula>
    </cfRule>
  </conditionalFormatting>
  <conditionalFormatting sqref="I16">
    <cfRule type="cellIs" dxfId="70" priority="3" operator="greaterThan">
      <formula>0</formula>
    </cfRule>
  </conditionalFormatting>
  <conditionalFormatting sqref="I14 I10">
    <cfRule type="cellIs" dxfId="69" priority="2" operator="lessThan">
      <formula>0</formula>
    </cfRule>
  </conditionalFormatting>
  <conditionalFormatting sqref="I9">
    <cfRule type="cellIs" dxfId="68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workbookViewId="0">
      <selection activeCell="I2" sqref="I2:I28"/>
    </sheetView>
  </sheetViews>
  <sheetFormatPr defaultRowHeight="14.4" x14ac:dyDescent="0.3"/>
  <cols>
    <col min="1" max="1" width="51.6640625" style="30" bestFit="1" customWidth="1"/>
    <col min="2" max="5" width="13.88671875" bestFit="1" customWidth="1"/>
    <col min="6" max="9" width="13.88671875" style="104" bestFit="1" customWidth="1"/>
    <col min="10" max="11" width="12.6640625" bestFit="1" customWidth="1"/>
  </cols>
  <sheetData>
    <row r="1" spans="1:9" x14ac:dyDescent="0.3">
      <c r="A1" s="68"/>
      <c r="B1" s="97">
        <v>2016</v>
      </c>
      <c r="C1" s="64">
        <v>2017</v>
      </c>
      <c r="D1" s="64">
        <v>2018</v>
      </c>
      <c r="E1" s="64">
        <v>2019</v>
      </c>
      <c r="F1" s="64">
        <v>2020</v>
      </c>
      <c r="G1" s="64">
        <v>2021</v>
      </c>
      <c r="H1" s="64">
        <v>2022</v>
      </c>
      <c r="I1" s="64">
        <v>2023</v>
      </c>
    </row>
    <row r="2" spans="1:9" x14ac:dyDescent="0.3">
      <c r="A2" s="30" t="s">
        <v>212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</row>
    <row r="3" spans="1:9" x14ac:dyDescent="0.3">
      <c r="A3" s="30" t="s">
        <v>213</v>
      </c>
      <c r="B3" s="1">
        <v>7268744.1399999997</v>
      </c>
      <c r="C3" s="1">
        <v>7076958.1500000004</v>
      </c>
      <c r="D3" s="1">
        <v>6972469.71</v>
      </c>
      <c r="E3" s="1">
        <v>7266056.0199999996</v>
      </c>
      <c r="F3" s="1">
        <v>6951727.3799999999</v>
      </c>
      <c r="G3" s="1">
        <v>6457498.0599999996</v>
      </c>
      <c r="H3" s="1">
        <v>6277885.3099999996</v>
      </c>
      <c r="I3" s="1">
        <v>5696791.5499999998</v>
      </c>
    </row>
    <row r="4" spans="1:9" x14ac:dyDescent="0.3">
      <c r="A4" s="30" t="s">
        <v>214</v>
      </c>
      <c r="B4" s="1">
        <v>584254836.49000001</v>
      </c>
      <c r="C4" s="1">
        <v>582502998.66999996</v>
      </c>
      <c r="D4" s="1">
        <v>591036265.07000005</v>
      </c>
      <c r="E4" s="1">
        <v>591104540.84000003</v>
      </c>
      <c r="F4" s="1">
        <v>592692290.98000002</v>
      </c>
      <c r="G4" s="1">
        <v>591857576.35000002</v>
      </c>
      <c r="H4" s="1">
        <v>595920200.98000002</v>
      </c>
      <c r="I4" s="1">
        <v>600475275.21000004</v>
      </c>
    </row>
    <row r="5" spans="1:9" x14ac:dyDescent="0.3">
      <c r="A5" s="30" t="s">
        <v>228</v>
      </c>
      <c r="B5" s="1">
        <v>20671776.879999999</v>
      </c>
      <c r="C5" s="1">
        <v>21800687.329999998</v>
      </c>
      <c r="D5" s="1">
        <v>24527549.440000001</v>
      </c>
      <c r="E5" s="1">
        <v>22904851.98</v>
      </c>
      <c r="F5" s="1">
        <v>22701564.449999999</v>
      </c>
      <c r="G5" s="1">
        <v>23587434.84</v>
      </c>
      <c r="H5" s="1">
        <v>23579699.559999999</v>
      </c>
      <c r="I5" s="1">
        <v>23104510.469999999</v>
      </c>
    </row>
    <row r="6" spans="1:9" x14ac:dyDescent="0.3">
      <c r="A6" s="30" t="s">
        <v>229</v>
      </c>
      <c r="B6" s="1">
        <v>1185026.19</v>
      </c>
      <c r="C6" s="1">
        <v>1239834.02</v>
      </c>
      <c r="D6" s="1">
        <v>115853.75999999999</v>
      </c>
      <c r="E6" s="1">
        <v>89988.36</v>
      </c>
      <c r="F6" s="1">
        <v>70287.960000000006</v>
      </c>
      <c r="G6" s="1">
        <v>53817.99</v>
      </c>
      <c r="H6" s="1">
        <v>55461.47</v>
      </c>
      <c r="I6" s="1">
        <v>39577.69</v>
      </c>
    </row>
    <row r="7" spans="1:9" x14ac:dyDescent="0.3">
      <c r="A7" s="30" t="s">
        <v>230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</row>
    <row r="8" spans="1:9" x14ac:dyDescent="0.3">
      <c r="A8" s="30" t="s">
        <v>231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</row>
    <row r="9" spans="1:9" x14ac:dyDescent="0.3">
      <c r="A9" s="30" t="s">
        <v>215</v>
      </c>
      <c r="B9" s="1">
        <v>63722913.020000003</v>
      </c>
      <c r="C9" s="1">
        <v>53307900.740000002</v>
      </c>
      <c r="D9" s="1">
        <v>45757680.420000002</v>
      </c>
      <c r="E9" s="1">
        <v>38840248.359999999</v>
      </c>
      <c r="F9" s="1">
        <v>49909505.880000003</v>
      </c>
      <c r="G9" s="1">
        <v>49427648.270000003</v>
      </c>
      <c r="H9" s="1">
        <v>50883383.710000001</v>
      </c>
      <c r="I9" s="1">
        <v>50981112.920000002</v>
      </c>
    </row>
    <row r="10" spans="1:9" x14ac:dyDescent="0.3">
      <c r="A10" s="30" t="s">
        <v>232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</row>
    <row r="11" spans="1:9" x14ac:dyDescent="0.3">
      <c r="A11" s="30" t="s">
        <v>216</v>
      </c>
      <c r="B11" s="1">
        <v>36127081.259999998</v>
      </c>
      <c r="C11" s="1">
        <v>48084977.170000002</v>
      </c>
      <c r="D11" s="1">
        <v>65304708.649999999</v>
      </c>
      <c r="E11" s="1">
        <v>69539648.510000005</v>
      </c>
      <c r="F11" s="1">
        <v>92474461.560000002</v>
      </c>
      <c r="G11" s="1">
        <v>107985089.70999999</v>
      </c>
      <c r="H11" s="1">
        <v>128986690.39</v>
      </c>
      <c r="I11" s="1">
        <v>138156256.99000001</v>
      </c>
    </row>
    <row r="12" spans="1:9" x14ac:dyDescent="0.3">
      <c r="A12" s="30" t="s">
        <v>217</v>
      </c>
      <c r="B12" s="1">
        <v>566715.43000000005</v>
      </c>
      <c r="C12" s="1">
        <v>601854.81000000006</v>
      </c>
      <c r="D12" s="1">
        <v>558101.12</v>
      </c>
      <c r="E12" s="1">
        <v>503078.22</v>
      </c>
      <c r="F12" s="1">
        <v>575545.52</v>
      </c>
      <c r="G12" s="1">
        <v>446939.08</v>
      </c>
      <c r="H12" s="1">
        <v>513567.04</v>
      </c>
      <c r="I12" s="1">
        <v>411221.37</v>
      </c>
    </row>
    <row r="13" spans="1:9" x14ac:dyDescent="0.3">
      <c r="A13" s="10" t="s">
        <v>218</v>
      </c>
      <c r="B13" s="11">
        <f t="shared" ref="B13:I13" si="0">SUM(B2:B12)</f>
        <v>713797093.40999997</v>
      </c>
      <c r="C13" s="11">
        <f t="shared" si="0"/>
        <v>714615210.88999987</v>
      </c>
      <c r="D13" s="11">
        <f t="shared" si="0"/>
        <v>734272628.17000008</v>
      </c>
      <c r="E13" s="11">
        <f t="shared" si="0"/>
        <v>730248412.29000008</v>
      </c>
      <c r="F13" s="11">
        <f t="shared" si="0"/>
        <v>765375383.73000002</v>
      </c>
      <c r="G13" s="11">
        <f t="shared" ref="G13:H13" si="1">SUM(G2:G12)</f>
        <v>779816004.30000007</v>
      </c>
      <c r="H13" s="11">
        <f t="shared" si="1"/>
        <v>806216888.45999992</v>
      </c>
      <c r="I13" s="11">
        <f t="shared" si="0"/>
        <v>818864746.20000005</v>
      </c>
    </row>
    <row r="14" spans="1:9" x14ac:dyDescent="0.3">
      <c r="A14" s="30" t="s">
        <v>219</v>
      </c>
      <c r="B14" s="1">
        <v>-117818003.05</v>
      </c>
      <c r="C14" s="1">
        <v>-111658671.76000001</v>
      </c>
      <c r="D14" s="1">
        <v>-107256262.45999999</v>
      </c>
      <c r="E14" s="1">
        <v>-93716023.200000003</v>
      </c>
      <c r="F14" s="1">
        <v>-15621756.67</v>
      </c>
      <c r="G14" s="1">
        <v>2582035.38</v>
      </c>
      <c r="H14" s="1">
        <v>5974046.9500000002</v>
      </c>
      <c r="I14" s="1">
        <v>5974046.9500000002</v>
      </c>
    </row>
    <row r="15" spans="1:9" x14ac:dyDescent="0.3">
      <c r="A15" s="30" t="s">
        <v>220</v>
      </c>
      <c r="B15" s="1">
        <v>370595787.94999999</v>
      </c>
      <c r="C15" s="1">
        <v>370386039.93000001</v>
      </c>
      <c r="D15" s="1">
        <v>368468339.81999999</v>
      </c>
      <c r="E15" s="1">
        <v>375846558.02999997</v>
      </c>
      <c r="F15" s="1">
        <v>318459329.97000003</v>
      </c>
      <c r="G15" s="1">
        <v>303266212.36000001</v>
      </c>
      <c r="H15" s="1">
        <v>301179683.68000001</v>
      </c>
      <c r="I15" s="1">
        <v>347897612.13999999</v>
      </c>
    </row>
    <row r="16" spans="1:9" x14ac:dyDescent="0.3">
      <c r="A16" s="30" t="s">
        <v>235</v>
      </c>
      <c r="B16" s="1">
        <v>37147964.759999998</v>
      </c>
      <c r="C16" s="1">
        <v>37147964.759999998</v>
      </c>
      <c r="D16" s="1">
        <v>38341666.869999997</v>
      </c>
      <c r="E16" s="1">
        <v>39043059.829999998</v>
      </c>
      <c r="F16" s="1">
        <v>2088893.98</v>
      </c>
      <c r="G16" s="1">
        <v>3134553.75</v>
      </c>
      <c r="H16" s="1">
        <v>3558450</v>
      </c>
      <c r="I16" s="1">
        <v>5292948.12</v>
      </c>
    </row>
    <row r="17" spans="1:11" x14ac:dyDescent="0.3">
      <c r="A17" s="30" t="s">
        <v>221</v>
      </c>
      <c r="B17" s="1">
        <v>5949583.2699999996</v>
      </c>
      <c r="C17" s="1">
        <v>1291007.08</v>
      </c>
      <c r="D17" s="1">
        <v>19744316.59</v>
      </c>
      <c r="E17" s="1">
        <v>-941639.55</v>
      </c>
      <c r="F17" s="1">
        <v>25535832.579999998</v>
      </c>
      <c r="G17" s="1">
        <v>-5379181.7599999998</v>
      </c>
      <c r="H17" s="1">
        <v>-3530933.96</v>
      </c>
      <c r="I17" s="1">
        <v>1833671.63</v>
      </c>
    </row>
    <row r="18" spans="1:11" s="104" customFormat="1" x14ac:dyDescent="0.3">
      <c r="A18" s="30" t="s">
        <v>361</v>
      </c>
      <c r="B18" s="1"/>
      <c r="C18" s="1"/>
      <c r="D18" s="1"/>
      <c r="E18" s="1"/>
      <c r="F18" s="1">
        <v>0</v>
      </c>
      <c r="G18" s="1">
        <v>24550792.800000001</v>
      </c>
      <c r="H18" s="1">
        <v>19171611.039999999</v>
      </c>
      <c r="I18" s="1">
        <v>15640677.08</v>
      </c>
      <c r="J18" s="1"/>
      <c r="K18" s="1"/>
    </row>
    <row r="19" spans="1:11" s="104" customFormat="1" x14ac:dyDescent="0.3">
      <c r="A19" s="30" t="s">
        <v>362</v>
      </c>
      <c r="B19" s="1"/>
      <c r="C19" s="1"/>
      <c r="D19" s="1"/>
      <c r="E19" s="1"/>
      <c r="F19" s="1">
        <v>0</v>
      </c>
      <c r="G19" s="1">
        <v>0</v>
      </c>
      <c r="H19" s="1">
        <v>0</v>
      </c>
      <c r="I19" s="1">
        <v>-45135668.530000001</v>
      </c>
      <c r="J19" s="1"/>
      <c r="K19" s="1"/>
    </row>
    <row r="20" spans="1:11" x14ac:dyDescent="0.3">
      <c r="A20" s="30" t="s">
        <v>222</v>
      </c>
      <c r="B20" s="1">
        <v>12740049.92</v>
      </c>
      <c r="C20" s="1">
        <v>12850253.550000001</v>
      </c>
      <c r="D20" s="1">
        <v>11960863.49</v>
      </c>
      <c r="E20" s="1">
        <v>13706022.9</v>
      </c>
      <c r="F20" s="1">
        <v>15552752.789999999</v>
      </c>
      <c r="G20" s="1">
        <v>13968458.710000001</v>
      </c>
      <c r="H20" s="1">
        <v>16120322.289999999</v>
      </c>
      <c r="I20" s="1">
        <v>17255489.02</v>
      </c>
    </row>
    <row r="21" spans="1:11" x14ac:dyDescent="0.3">
      <c r="A21" s="30" t="s">
        <v>209</v>
      </c>
      <c r="B21" s="1">
        <v>32253080.300000001</v>
      </c>
      <c r="C21" s="1">
        <v>31439560.329999998</v>
      </c>
      <c r="D21" s="1">
        <v>30113038.129999999</v>
      </c>
      <c r="E21" s="1">
        <v>26212373.98</v>
      </c>
      <c r="F21" s="1">
        <v>23395799</v>
      </c>
      <c r="G21" s="1">
        <v>18969392.010000002</v>
      </c>
      <c r="H21" s="1">
        <v>16261071.48</v>
      </c>
      <c r="I21" s="1">
        <v>14848604.439999999</v>
      </c>
    </row>
    <row r="22" spans="1:11" x14ac:dyDescent="0.3">
      <c r="A22" s="30" t="s">
        <v>223</v>
      </c>
      <c r="B22" s="1">
        <v>18177317.760000002</v>
      </c>
      <c r="C22" s="1">
        <v>20244444.809999999</v>
      </c>
      <c r="D22" s="1">
        <v>21854213.620000001</v>
      </c>
      <c r="E22" s="1">
        <v>18421858.879999999</v>
      </c>
      <c r="F22" s="1">
        <v>25220349.09</v>
      </c>
      <c r="G22" s="1">
        <v>24295434.149999999</v>
      </c>
      <c r="H22" s="1">
        <v>27481795.899999999</v>
      </c>
      <c r="I22" s="1">
        <v>21148748.620000001</v>
      </c>
    </row>
    <row r="23" spans="1:11" x14ac:dyDescent="0.3">
      <c r="A23" s="30" t="s">
        <v>224</v>
      </c>
      <c r="B23" s="1">
        <v>2897067.2</v>
      </c>
      <c r="C23" s="1">
        <v>2924184.8</v>
      </c>
      <c r="D23" s="1">
        <v>3018624.09</v>
      </c>
      <c r="E23" s="1">
        <v>3055321.03</v>
      </c>
      <c r="F23" s="1">
        <v>2862227.5</v>
      </c>
      <c r="G23" s="1">
        <v>3497206.83</v>
      </c>
      <c r="H23" s="1">
        <v>4816267.87</v>
      </c>
      <c r="I23" s="1">
        <v>5066021.68</v>
      </c>
    </row>
    <row r="24" spans="1:11" x14ac:dyDescent="0.3">
      <c r="A24" s="30" t="s">
        <v>225</v>
      </c>
      <c r="B24" s="1">
        <v>8652865.5600000005</v>
      </c>
      <c r="C24" s="1">
        <v>6788991.0099999998</v>
      </c>
      <c r="D24" s="1">
        <v>6006030.4299999997</v>
      </c>
      <c r="E24" s="1">
        <v>7286593.7599999998</v>
      </c>
      <c r="F24" s="1">
        <v>6969096.8799999999</v>
      </c>
      <c r="G24" s="1">
        <v>8200908.8200000003</v>
      </c>
      <c r="H24" s="1">
        <v>9485178.7599999998</v>
      </c>
      <c r="I24" s="1">
        <f>6613275.5+12792.2</f>
        <v>6626067.7000000002</v>
      </c>
      <c r="J24" s="1"/>
      <c r="K24" s="1"/>
    </row>
    <row r="25" spans="1:11" x14ac:dyDescent="0.3">
      <c r="A25" s="30" t="s">
        <v>226</v>
      </c>
      <c r="B25" s="1">
        <v>380349344.5</v>
      </c>
      <c r="C25" s="1">
        <v>380349401.13999999</v>
      </c>
      <c r="D25" s="1">
        <v>380363464.45999998</v>
      </c>
      <c r="E25" s="1">
        <v>380377346.45999998</v>
      </c>
      <c r="F25" s="1">
        <v>363001752.58999997</v>
      </c>
      <c r="G25" s="1">
        <v>385864745</v>
      </c>
      <c r="H25" s="1">
        <v>409257844.44999999</v>
      </c>
      <c r="I25" s="1">
        <v>427709475.47000003</v>
      </c>
    </row>
    <row r="26" spans="1:11" x14ac:dyDescent="0.3">
      <c r="A26" s="67" t="s">
        <v>227</v>
      </c>
      <c r="B26" s="3">
        <f t="shared" ref="B26:I26" si="2">SUM(B14:B25)-B16</f>
        <v>713797093.40999997</v>
      </c>
      <c r="C26" s="3">
        <f t="shared" si="2"/>
        <v>714615210.88999999</v>
      </c>
      <c r="D26" s="3">
        <f t="shared" si="2"/>
        <v>734272628.16999996</v>
      </c>
      <c r="E26" s="3">
        <f t="shared" si="2"/>
        <v>730248412.28999984</v>
      </c>
      <c r="F26" s="3">
        <f t="shared" si="2"/>
        <v>765375383.73000002</v>
      </c>
      <c r="G26" s="3">
        <f t="shared" ref="G26" si="3">SUM(G14:G25)-G16</f>
        <v>779816004.29999995</v>
      </c>
      <c r="H26" s="3">
        <f t="shared" ref="H26" si="4">SUM(H14:H25)-H16</f>
        <v>806216888.46000004</v>
      </c>
      <c r="I26" s="3">
        <f t="shared" si="2"/>
        <v>818864746.19999993</v>
      </c>
    </row>
    <row r="27" spans="1:11" x14ac:dyDescent="0.3">
      <c r="A27" s="10" t="s">
        <v>267</v>
      </c>
      <c r="B27" s="11">
        <f t="shared" ref="B27:I27" si="5">B14+B15+B17+B18+B19</f>
        <v>258727368.16999999</v>
      </c>
      <c r="C27" s="11">
        <f t="shared" si="5"/>
        <v>260018375.25000003</v>
      </c>
      <c r="D27" s="11">
        <f t="shared" si="5"/>
        <v>280956393.94999999</v>
      </c>
      <c r="E27" s="11">
        <f t="shared" si="5"/>
        <v>281188895.27999997</v>
      </c>
      <c r="F27" s="11">
        <f t="shared" si="5"/>
        <v>328373405.88</v>
      </c>
      <c r="G27" s="11">
        <f t="shared" ref="G27:H27" si="6">G14+G15+G17+G18+G19</f>
        <v>325019858.78000003</v>
      </c>
      <c r="H27" s="11">
        <f t="shared" si="6"/>
        <v>322794407.71000004</v>
      </c>
      <c r="I27" s="11">
        <f t="shared" si="5"/>
        <v>326210339.26999998</v>
      </c>
    </row>
    <row r="28" spans="1:11" x14ac:dyDescent="0.3">
      <c r="B28" s="106">
        <f>B27/B26*100</f>
        <v>36.24662674570304</v>
      </c>
      <c r="C28" s="106">
        <f t="shared" ref="C28:I28" si="7">C27/C26*100</f>
        <v>36.385787943999475</v>
      </c>
      <c r="D28" s="106">
        <f t="shared" si="7"/>
        <v>38.263225833464205</v>
      </c>
      <c r="E28" s="106">
        <f t="shared" si="7"/>
        <v>38.50592353884268</v>
      </c>
      <c r="F28" s="106">
        <f t="shared" si="7"/>
        <v>42.903575534360229</v>
      </c>
      <c r="G28" s="106">
        <f t="shared" ref="G28:H28" si="8">G27/G26*100</f>
        <v>41.679044414041407</v>
      </c>
      <c r="H28" s="106">
        <f t="shared" si="8"/>
        <v>40.0381599952077</v>
      </c>
      <c r="I28" s="106">
        <f t="shared" si="7"/>
        <v>39.836901122413963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8"/>
  <sheetViews>
    <sheetView tabSelected="1" topLeftCell="B73" workbookViewId="0">
      <selection activeCell="H94" sqref="H94"/>
    </sheetView>
  </sheetViews>
  <sheetFormatPr defaultRowHeight="14.4" x14ac:dyDescent="0.3"/>
  <cols>
    <col min="2" max="2" width="83.33203125" bestFit="1" customWidth="1"/>
    <col min="3" max="3" width="11.88671875" customWidth="1"/>
    <col min="6" max="7" width="9.109375" style="104"/>
    <col min="8" max="10" width="8.88671875" style="104"/>
    <col min="11" max="11" width="9.109375" style="104"/>
  </cols>
  <sheetData>
    <row r="1" spans="1:11" x14ac:dyDescent="0.3">
      <c r="A1" s="144" t="s">
        <v>210</v>
      </c>
      <c r="B1" s="144"/>
      <c r="C1" s="2" t="s">
        <v>211</v>
      </c>
      <c r="D1" s="2">
        <v>2016</v>
      </c>
      <c r="E1" s="99">
        <v>2017</v>
      </c>
      <c r="F1" s="99">
        <v>2018</v>
      </c>
      <c r="G1" s="99">
        <v>2019</v>
      </c>
      <c r="H1" s="99">
        <v>2020</v>
      </c>
      <c r="I1" s="99">
        <v>2021</v>
      </c>
      <c r="J1" s="99">
        <v>2022</v>
      </c>
      <c r="K1" s="99">
        <v>2023</v>
      </c>
    </row>
    <row r="2" spans="1:11" x14ac:dyDescent="0.3">
      <c r="A2" t="s">
        <v>77</v>
      </c>
    </row>
    <row r="3" spans="1:11" x14ac:dyDescent="0.3">
      <c r="A3" s="8" t="s">
        <v>78</v>
      </c>
      <c r="B3" s="8" t="s">
        <v>79</v>
      </c>
      <c r="C3" s="9">
        <v>48</v>
      </c>
      <c r="D3" s="7"/>
      <c r="E3" s="7">
        <v>24.43</v>
      </c>
      <c r="F3" s="105">
        <v>24.26</v>
      </c>
      <c r="G3" s="105">
        <v>24.22</v>
      </c>
      <c r="H3" s="105">
        <v>20.49</v>
      </c>
      <c r="I3" s="105">
        <v>21.2</v>
      </c>
      <c r="J3" s="105">
        <v>21.52</v>
      </c>
      <c r="K3" s="105">
        <v>19.64</v>
      </c>
    </row>
    <row r="4" spans="1:11" x14ac:dyDescent="0.3">
      <c r="A4" t="s">
        <v>80</v>
      </c>
      <c r="D4" s="7"/>
      <c r="E4" s="7"/>
      <c r="F4" s="105"/>
      <c r="G4" s="105"/>
      <c r="H4" s="105"/>
      <c r="I4" s="105"/>
      <c r="J4" s="105"/>
      <c r="K4" s="105"/>
    </row>
    <row r="5" spans="1:11" x14ac:dyDescent="0.3">
      <c r="A5" t="s">
        <v>81</v>
      </c>
      <c r="B5" t="s">
        <v>82</v>
      </c>
      <c r="D5" s="7"/>
      <c r="E5" s="7">
        <v>96.52</v>
      </c>
      <c r="F5" s="105">
        <v>102.61</v>
      </c>
      <c r="G5" s="105">
        <v>98.18</v>
      </c>
      <c r="H5" s="105">
        <v>108.45</v>
      </c>
      <c r="I5" s="105">
        <v>107.37</v>
      </c>
      <c r="J5" s="105">
        <v>107.1</v>
      </c>
      <c r="K5" s="105">
        <v>114.19</v>
      </c>
    </row>
    <row r="6" spans="1:11" x14ac:dyDescent="0.3">
      <c r="A6" t="s">
        <v>83</v>
      </c>
      <c r="B6" t="s">
        <v>84</v>
      </c>
      <c r="D6" s="7"/>
      <c r="E6" s="7">
        <v>96</v>
      </c>
      <c r="F6" s="105">
        <v>98.81</v>
      </c>
      <c r="G6" s="105">
        <v>97.5</v>
      </c>
      <c r="H6" s="105">
        <v>98.66</v>
      </c>
      <c r="I6" s="105">
        <v>101.08</v>
      </c>
      <c r="J6" s="105">
        <v>102.88</v>
      </c>
      <c r="K6" s="105">
        <v>103.5</v>
      </c>
    </row>
    <row r="7" spans="1:11" x14ac:dyDescent="0.3">
      <c r="A7" t="s">
        <v>85</v>
      </c>
      <c r="B7" t="s">
        <v>86</v>
      </c>
      <c r="D7" s="7"/>
      <c r="E7" s="7">
        <v>54.42</v>
      </c>
      <c r="F7" s="105">
        <v>54.54</v>
      </c>
      <c r="G7" s="105">
        <v>54.29</v>
      </c>
      <c r="H7" s="105">
        <v>48.69</v>
      </c>
      <c r="I7" s="105">
        <v>56.97</v>
      </c>
      <c r="J7" s="105">
        <v>54.96</v>
      </c>
      <c r="K7" s="105">
        <v>60.7</v>
      </c>
    </row>
    <row r="8" spans="1:11" x14ac:dyDescent="0.3">
      <c r="A8" t="s">
        <v>87</v>
      </c>
      <c r="B8" t="s">
        <v>88</v>
      </c>
      <c r="D8" s="7"/>
      <c r="E8" s="7">
        <v>54.12</v>
      </c>
      <c r="F8" s="105">
        <v>52.52</v>
      </c>
      <c r="G8" s="105">
        <v>53.91</v>
      </c>
      <c r="H8" s="105">
        <v>44.29</v>
      </c>
      <c r="I8" s="105">
        <v>53.63</v>
      </c>
      <c r="J8" s="105">
        <v>52.79</v>
      </c>
      <c r="K8" s="105">
        <v>55.02</v>
      </c>
    </row>
    <row r="9" spans="1:11" x14ac:dyDescent="0.3">
      <c r="A9" t="s">
        <v>89</v>
      </c>
      <c r="B9" t="s">
        <v>90</v>
      </c>
      <c r="D9" s="7"/>
      <c r="E9" s="7">
        <v>97.71</v>
      </c>
      <c r="F9" s="105">
        <v>100.94</v>
      </c>
      <c r="G9" s="105">
        <v>84.46</v>
      </c>
      <c r="H9" s="105">
        <v>101.02</v>
      </c>
      <c r="I9" s="105">
        <v>92.95</v>
      </c>
      <c r="J9" s="105">
        <v>90.88</v>
      </c>
      <c r="K9" s="105">
        <v>92.56</v>
      </c>
    </row>
    <row r="10" spans="1:11" x14ac:dyDescent="0.3">
      <c r="A10" t="s">
        <v>91</v>
      </c>
      <c r="B10" t="s">
        <v>92</v>
      </c>
      <c r="D10" s="7"/>
      <c r="E10" s="7">
        <v>92.22</v>
      </c>
      <c r="F10" s="105">
        <v>97.07</v>
      </c>
      <c r="G10" s="105">
        <v>92.24</v>
      </c>
      <c r="H10" s="105">
        <v>90.8</v>
      </c>
      <c r="I10" s="105">
        <v>90.72</v>
      </c>
      <c r="J10" s="105">
        <v>91.63</v>
      </c>
      <c r="K10" s="105">
        <v>91.46</v>
      </c>
    </row>
    <row r="11" spans="1:11" x14ac:dyDescent="0.3">
      <c r="A11" t="s">
        <v>93</v>
      </c>
      <c r="B11" t="s">
        <v>94</v>
      </c>
      <c r="D11" s="7"/>
      <c r="E11" s="7">
        <v>49.45</v>
      </c>
      <c r="F11" s="105">
        <v>48.14</v>
      </c>
      <c r="G11" s="105">
        <v>43.3</v>
      </c>
      <c r="H11" s="105">
        <v>42.58</v>
      </c>
      <c r="I11" s="105">
        <v>43.52</v>
      </c>
      <c r="J11" s="105">
        <v>44.1</v>
      </c>
      <c r="K11" s="105">
        <v>48.07</v>
      </c>
    </row>
    <row r="12" spans="1:11" x14ac:dyDescent="0.3">
      <c r="A12" s="8" t="s">
        <v>95</v>
      </c>
      <c r="B12" s="8" t="s">
        <v>96</v>
      </c>
      <c r="C12" s="9">
        <v>22</v>
      </c>
      <c r="D12" s="7"/>
      <c r="E12" s="7">
        <v>46.67</v>
      </c>
      <c r="F12" s="105">
        <v>46.3</v>
      </c>
      <c r="G12" s="105">
        <v>47.28</v>
      </c>
      <c r="H12" s="105">
        <v>38.270000000000003</v>
      </c>
      <c r="I12" s="105">
        <v>42.47</v>
      </c>
      <c r="J12" s="105">
        <v>44.47</v>
      </c>
      <c r="K12" s="105">
        <v>47.5</v>
      </c>
    </row>
    <row r="13" spans="1:11" x14ac:dyDescent="0.3">
      <c r="A13" t="s">
        <v>97</v>
      </c>
      <c r="D13" s="7"/>
      <c r="E13" s="7"/>
      <c r="F13" s="105"/>
      <c r="G13" s="105"/>
      <c r="H13" s="105"/>
      <c r="I13" s="105"/>
      <c r="J13" s="105"/>
      <c r="K13" s="105"/>
    </row>
    <row r="14" spans="1:11" x14ac:dyDescent="0.3">
      <c r="A14" t="s">
        <v>98</v>
      </c>
      <c r="B14" t="s">
        <v>99</v>
      </c>
      <c r="D14" s="7"/>
      <c r="E14" s="7">
        <v>0</v>
      </c>
      <c r="F14" s="105">
        <v>0</v>
      </c>
      <c r="G14" s="105">
        <v>0</v>
      </c>
      <c r="H14" s="105">
        <v>0</v>
      </c>
      <c r="I14" s="105">
        <v>0</v>
      </c>
      <c r="J14" s="105">
        <v>0</v>
      </c>
      <c r="K14" s="105">
        <v>0</v>
      </c>
    </row>
    <row r="15" spans="1:11" x14ac:dyDescent="0.3">
      <c r="A15" s="8" t="s">
        <v>100</v>
      </c>
      <c r="B15" s="8" t="s">
        <v>101</v>
      </c>
      <c r="C15" s="9">
        <v>0</v>
      </c>
      <c r="D15" s="7"/>
      <c r="E15" s="7">
        <v>0</v>
      </c>
      <c r="F15" s="105">
        <v>0</v>
      </c>
      <c r="G15" s="105">
        <v>0</v>
      </c>
      <c r="H15" s="105">
        <v>0</v>
      </c>
      <c r="I15" s="105">
        <v>0</v>
      </c>
      <c r="J15" s="105">
        <v>0</v>
      </c>
      <c r="K15" s="105">
        <v>0</v>
      </c>
    </row>
    <row r="16" spans="1:11" x14ac:dyDescent="0.3">
      <c r="A16" t="s">
        <v>102</v>
      </c>
      <c r="D16" s="7"/>
      <c r="E16" s="7"/>
      <c r="F16" s="105"/>
      <c r="G16" s="105"/>
      <c r="H16" s="105"/>
      <c r="I16" s="105"/>
      <c r="J16" s="105"/>
      <c r="K16" s="105"/>
    </row>
    <row r="17" spans="1:11" x14ac:dyDescent="0.3">
      <c r="A17" t="s">
        <v>103</v>
      </c>
      <c r="B17" t="s">
        <v>104</v>
      </c>
      <c r="D17" s="7"/>
      <c r="E17" s="7">
        <v>26.35</v>
      </c>
      <c r="F17" s="105">
        <v>28.48</v>
      </c>
      <c r="G17" s="105">
        <v>28.15</v>
      </c>
      <c r="H17" s="105">
        <v>26.56</v>
      </c>
      <c r="I17" s="105">
        <v>25.96</v>
      </c>
      <c r="J17" s="105">
        <v>26.41</v>
      </c>
      <c r="K17" s="105">
        <v>25.34</v>
      </c>
    </row>
    <row r="18" spans="1:11" x14ac:dyDescent="0.3">
      <c r="A18" t="s">
        <v>105</v>
      </c>
      <c r="B18" t="s">
        <v>106</v>
      </c>
      <c r="D18" s="7"/>
      <c r="E18" s="7">
        <v>10.86</v>
      </c>
      <c r="F18" s="105">
        <v>12.5</v>
      </c>
      <c r="G18" s="105">
        <v>11.15</v>
      </c>
      <c r="H18" s="105">
        <v>7.08</v>
      </c>
      <c r="I18" s="105">
        <v>13.66</v>
      </c>
      <c r="J18" s="105">
        <v>14.55</v>
      </c>
      <c r="K18" s="105">
        <v>16.239999999999998</v>
      </c>
    </row>
    <row r="19" spans="1:11" x14ac:dyDescent="0.3">
      <c r="A19" t="s">
        <v>107</v>
      </c>
      <c r="B19" t="s">
        <v>108</v>
      </c>
      <c r="D19" s="7"/>
      <c r="E19" s="7">
        <v>0.93</v>
      </c>
      <c r="F19" s="105">
        <v>1.75</v>
      </c>
      <c r="G19" s="105">
        <v>1.8</v>
      </c>
      <c r="H19" s="105">
        <v>2.0499999999999998</v>
      </c>
      <c r="I19" s="105">
        <v>1.1299999999999999</v>
      </c>
      <c r="J19" s="105">
        <v>1.52</v>
      </c>
      <c r="K19" s="105">
        <v>1.56</v>
      </c>
    </row>
    <row r="20" spans="1:11" x14ac:dyDescent="0.3">
      <c r="A20" t="s">
        <v>109</v>
      </c>
      <c r="B20" t="s">
        <v>110</v>
      </c>
      <c r="D20" s="7"/>
      <c r="E20" s="7">
        <v>231.24</v>
      </c>
      <c r="F20" s="105">
        <v>253.28</v>
      </c>
      <c r="G20" s="105">
        <v>246.34</v>
      </c>
      <c r="H20" s="105">
        <v>233.87</v>
      </c>
      <c r="I20" s="105">
        <v>251.03</v>
      </c>
      <c r="J20" s="105">
        <v>267.77</v>
      </c>
      <c r="K20" s="105">
        <v>269.29000000000002</v>
      </c>
    </row>
    <row r="21" spans="1:11" x14ac:dyDescent="0.3">
      <c r="A21" t="s">
        <v>111</v>
      </c>
      <c r="D21" s="7"/>
      <c r="E21" s="7"/>
      <c r="F21" s="105"/>
      <c r="G21" s="105"/>
      <c r="H21" s="105"/>
      <c r="I21" s="105"/>
      <c r="J21" s="105"/>
      <c r="K21" s="105"/>
    </row>
    <row r="22" spans="1:11" x14ac:dyDescent="0.3">
      <c r="A22" t="s">
        <v>112</v>
      </c>
      <c r="B22" t="s">
        <v>113</v>
      </c>
      <c r="D22" s="7"/>
      <c r="E22" s="7">
        <v>41.79</v>
      </c>
      <c r="F22" s="105">
        <v>43.34</v>
      </c>
      <c r="G22" s="105">
        <v>38.200000000000003</v>
      </c>
      <c r="H22" s="105">
        <v>33.67</v>
      </c>
      <c r="I22" s="105">
        <v>37.01</v>
      </c>
      <c r="J22" s="105">
        <v>36.159999999999997</v>
      </c>
      <c r="K22" s="105">
        <v>38.03</v>
      </c>
    </row>
    <row r="23" spans="1:11" x14ac:dyDescent="0.3">
      <c r="A23" t="s">
        <v>114</v>
      </c>
      <c r="D23" s="7"/>
      <c r="E23" s="7"/>
      <c r="F23" s="105"/>
      <c r="G23" s="105"/>
      <c r="H23" s="105"/>
      <c r="I23" s="105"/>
      <c r="J23" s="105"/>
      <c r="K23" s="105"/>
    </row>
    <row r="24" spans="1:11" x14ac:dyDescent="0.3">
      <c r="A24" t="s">
        <v>115</v>
      </c>
      <c r="B24" t="s">
        <v>116</v>
      </c>
      <c r="D24" s="7"/>
      <c r="E24" s="7">
        <v>0.62</v>
      </c>
      <c r="F24" s="105">
        <v>0.53</v>
      </c>
      <c r="G24" s="105">
        <v>0.48</v>
      </c>
      <c r="H24" s="105">
        <v>0.55000000000000004</v>
      </c>
      <c r="I24" s="105">
        <v>0.47</v>
      </c>
      <c r="J24" s="105">
        <v>0.38</v>
      </c>
      <c r="K24" s="105">
        <v>0.55000000000000004</v>
      </c>
    </row>
    <row r="25" spans="1:11" x14ac:dyDescent="0.3">
      <c r="A25" t="s">
        <v>117</v>
      </c>
      <c r="B25" t="s">
        <v>118</v>
      </c>
      <c r="D25" s="7"/>
      <c r="E25" s="7">
        <v>0</v>
      </c>
      <c r="F25" s="105">
        <v>0</v>
      </c>
      <c r="G25" s="105">
        <v>0</v>
      </c>
      <c r="H25" s="105">
        <v>0</v>
      </c>
      <c r="I25" s="105">
        <v>0</v>
      </c>
      <c r="J25" s="105">
        <v>0</v>
      </c>
      <c r="K25" s="105">
        <v>0</v>
      </c>
    </row>
    <row r="26" spans="1:11" x14ac:dyDescent="0.3">
      <c r="A26" t="s">
        <v>119</v>
      </c>
      <c r="B26" t="s">
        <v>120</v>
      </c>
      <c r="D26" s="7"/>
      <c r="E26" s="7">
        <v>0</v>
      </c>
      <c r="F26" s="105">
        <v>0.1</v>
      </c>
      <c r="G26" s="105">
        <v>0</v>
      </c>
      <c r="H26" s="105">
        <v>0</v>
      </c>
      <c r="I26" s="105">
        <v>0</v>
      </c>
      <c r="J26" s="105">
        <v>0</v>
      </c>
      <c r="K26" s="105">
        <v>0</v>
      </c>
    </row>
    <row r="27" spans="1:11" x14ac:dyDescent="0.3">
      <c r="A27" t="s">
        <v>121</v>
      </c>
      <c r="D27" s="7"/>
      <c r="E27" s="7"/>
      <c r="F27" s="105"/>
      <c r="G27" s="105"/>
      <c r="H27" s="105"/>
      <c r="I27" s="105"/>
      <c r="J27" s="105"/>
      <c r="K27" s="105"/>
    </row>
    <row r="28" spans="1:11" x14ac:dyDescent="0.3">
      <c r="A28" t="s">
        <v>122</v>
      </c>
      <c r="B28" t="s">
        <v>123</v>
      </c>
      <c r="D28" s="7"/>
      <c r="E28" s="7">
        <v>8.17</v>
      </c>
      <c r="F28" s="105">
        <v>11.35</v>
      </c>
      <c r="G28" s="105">
        <v>9.65</v>
      </c>
      <c r="H28" s="105">
        <v>10.42</v>
      </c>
      <c r="I28" s="105">
        <v>8.8000000000000007</v>
      </c>
      <c r="J28" s="105">
        <v>11.62</v>
      </c>
      <c r="K28" s="105">
        <v>11.99</v>
      </c>
    </row>
    <row r="29" spans="1:11" x14ac:dyDescent="0.3">
      <c r="A29" t="s">
        <v>124</v>
      </c>
      <c r="B29" t="s">
        <v>125</v>
      </c>
      <c r="D29" s="7"/>
      <c r="E29" s="7">
        <v>83.71</v>
      </c>
      <c r="F29" s="105">
        <v>124.09</v>
      </c>
      <c r="G29" s="105">
        <v>103.68</v>
      </c>
      <c r="H29" s="105">
        <v>115.69</v>
      </c>
      <c r="I29" s="105">
        <v>102.34</v>
      </c>
      <c r="J29" s="105">
        <v>149.27000000000001</v>
      </c>
      <c r="K29" s="105">
        <v>163.35</v>
      </c>
    </row>
    <row r="30" spans="1:11" x14ac:dyDescent="0.3">
      <c r="A30" t="s">
        <v>126</v>
      </c>
      <c r="B30" t="s">
        <v>127</v>
      </c>
      <c r="D30" s="7"/>
      <c r="E30" s="7">
        <v>0.6</v>
      </c>
      <c r="F30" s="105">
        <v>0.57999999999999996</v>
      </c>
      <c r="G30" s="105">
        <v>0.79</v>
      </c>
      <c r="H30" s="105">
        <v>0.87</v>
      </c>
      <c r="I30" s="105">
        <v>2.2599999999999998</v>
      </c>
      <c r="J30" s="105">
        <v>0.84</v>
      </c>
      <c r="K30" s="105">
        <v>2.94</v>
      </c>
    </row>
    <row r="31" spans="1:11" x14ac:dyDescent="0.3">
      <c r="A31" t="s">
        <v>128</v>
      </c>
      <c r="B31" t="s">
        <v>129</v>
      </c>
      <c r="D31" s="7"/>
      <c r="E31" s="7">
        <v>84.31</v>
      </c>
      <c r="F31" s="105">
        <v>124.67</v>
      </c>
      <c r="G31" s="105">
        <v>104.47</v>
      </c>
      <c r="H31" s="105">
        <v>116.55</v>
      </c>
      <c r="I31" s="105">
        <v>104.61</v>
      </c>
      <c r="J31" s="105">
        <v>150.11000000000001</v>
      </c>
      <c r="K31" s="105">
        <v>166.29</v>
      </c>
    </row>
    <row r="32" spans="1:11" x14ac:dyDescent="0.3">
      <c r="A32" t="s">
        <v>130</v>
      </c>
      <c r="B32" t="s">
        <v>131</v>
      </c>
      <c r="D32" s="7"/>
      <c r="E32" s="7">
        <v>0</v>
      </c>
      <c r="F32" s="105">
        <v>22.39</v>
      </c>
      <c r="G32" s="105">
        <v>50.38</v>
      </c>
      <c r="H32" s="105">
        <v>55.86</v>
      </c>
      <c r="I32" s="105">
        <v>77.52</v>
      </c>
      <c r="J32" s="105">
        <v>-114.77</v>
      </c>
      <c r="K32" s="105">
        <v>2.7</v>
      </c>
    </row>
    <row r="33" spans="1:11" x14ac:dyDescent="0.3">
      <c r="A33" t="s">
        <v>132</v>
      </c>
      <c r="B33" t="s">
        <v>133</v>
      </c>
      <c r="D33" s="7"/>
      <c r="E33" s="7">
        <v>0</v>
      </c>
      <c r="F33" s="105">
        <v>0</v>
      </c>
      <c r="G33" s="105">
        <v>0</v>
      </c>
      <c r="H33" s="105">
        <v>0</v>
      </c>
      <c r="I33" s="105">
        <v>0</v>
      </c>
      <c r="J33" s="105">
        <v>0</v>
      </c>
      <c r="K33" s="105">
        <v>0</v>
      </c>
    </row>
    <row r="34" spans="1:11" x14ac:dyDescent="0.3">
      <c r="A34" t="s">
        <v>134</v>
      </c>
      <c r="B34" t="s">
        <v>135</v>
      </c>
      <c r="D34" s="7"/>
      <c r="E34" s="7">
        <v>14.56</v>
      </c>
      <c r="F34" s="105">
        <v>10.91</v>
      </c>
      <c r="G34" s="105">
        <v>0</v>
      </c>
      <c r="H34" s="105">
        <v>0</v>
      </c>
      <c r="I34" s="105">
        <v>0</v>
      </c>
      <c r="J34" s="105">
        <v>2.4900000000000002</v>
      </c>
      <c r="K34" s="105">
        <v>7.57</v>
      </c>
    </row>
    <row r="35" spans="1:11" x14ac:dyDescent="0.3">
      <c r="A35" t="s">
        <v>136</v>
      </c>
      <c r="D35" s="7"/>
      <c r="E35" s="7"/>
      <c r="F35" s="105"/>
      <c r="G35" s="105"/>
      <c r="H35" s="105"/>
      <c r="I35" s="105"/>
      <c r="J35" s="105"/>
      <c r="K35" s="105"/>
    </row>
    <row r="36" spans="1:11" x14ac:dyDescent="0.3">
      <c r="A36" t="s">
        <v>137</v>
      </c>
      <c r="B36" t="s">
        <v>138</v>
      </c>
      <c r="D36" s="7"/>
      <c r="E36" s="7">
        <v>58.94</v>
      </c>
      <c r="F36" s="105">
        <v>58.72</v>
      </c>
      <c r="G36" s="105">
        <v>52.48</v>
      </c>
      <c r="H36" s="105">
        <v>59.84</v>
      </c>
      <c r="I36" s="105">
        <v>58.18</v>
      </c>
      <c r="J36" s="105">
        <v>59.76</v>
      </c>
      <c r="K36" s="105">
        <v>72.72</v>
      </c>
    </row>
    <row r="37" spans="1:11" x14ac:dyDescent="0.3">
      <c r="A37" t="s">
        <v>139</v>
      </c>
      <c r="B37" t="s">
        <v>140</v>
      </c>
      <c r="D37" s="7"/>
      <c r="E37" s="7">
        <v>66.099999999999994</v>
      </c>
      <c r="F37" s="105">
        <v>65.819999999999993</v>
      </c>
      <c r="G37" s="105">
        <v>69.849999999999994</v>
      </c>
      <c r="H37" s="105">
        <v>75.84</v>
      </c>
      <c r="I37" s="105">
        <v>68.069999999999993</v>
      </c>
      <c r="J37" s="105">
        <v>83.28</v>
      </c>
      <c r="K37" s="105">
        <v>81.48</v>
      </c>
    </row>
    <row r="38" spans="1:11" x14ac:dyDescent="0.3">
      <c r="A38" t="s">
        <v>141</v>
      </c>
      <c r="B38" t="s">
        <v>142</v>
      </c>
      <c r="D38" s="7"/>
      <c r="E38" s="7">
        <v>0</v>
      </c>
      <c r="F38" s="105">
        <v>0</v>
      </c>
      <c r="G38" s="105">
        <v>0</v>
      </c>
      <c r="H38" s="105">
        <v>0</v>
      </c>
      <c r="I38" s="105">
        <v>0</v>
      </c>
      <c r="J38" s="105">
        <v>0</v>
      </c>
      <c r="K38" s="105">
        <v>100</v>
      </c>
    </row>
    <row r="39" spans="1:11" x14ac:dyDescent="0.3">
      <c r="A39" t="s">
        <v>143</v>
      </c>
      <c r="B39" t="s">
        <v>144</v>
      </c>
      <c r="D39" s="7"/>
      <c r="E39" s="7">
        <v>34.35</v>
      </c>
      <c r="F39" s="105">
        <v>29.83</v>
      </c>
      <c r="G39" s="105">
        <v>28.1</v>
      </c>
      <c r="H39" s="105">
        <v>29.47</v>
      </c>
      <c r="I39" s="105">
        <v>32.4</v>
      </c>
      <c r="J39" s="105">
        <v>30.77</v>
      </c>
      <c r="K39" s="105">
        <v>41.73</v>
      </c>
    </row>
    <row r="40" spans="1:11" x14ac:dyDescent="0.3">
      <c r="A40" t="s">
        <v>145</v>
      </c>
      <c r="B40" t="s">
        <v>146</v>
      </c>
      <c r="D40" s="7"/>
      <c r="E40" s="7">
        <v>39.47</v>
      </c>
      <c r="F40" s="105">
        <v>21.82</v>
      </c>
      <c r="G40" s="105">
        <v>58.17</v>
      </c>
      <c r="H40" s="105">
        <v>46.89</v>
      </c>
      <c r="I40" s="105">
        <v>32.46</v>
      </c>
      <c r="J40" s="105">
        <v>41.54</v>
      </c>
      <c r="K40" s="105">
        <v>44.7</v>
      </c>
    </row>
    <row r="41" spans="1:11" x14ac:dyDescent="0.3">
      <c r="A41" t="s">
        <v>147</v>
      </c>
      <c r="B41" t="s">
        <v>148</v>
      </c>
      <c r="D41" s="7"/>
      <c r="E41" s="7">
        <v>0</v>
      </c>
      <c r="F41" s="105">
        <v>0</v>
      </c>
      <c r="G41" s="105">
        <v>0</v>
      </c>
      <c r="H41" s="105">
        <v>0</v>
      </c>
      <c r="I41" s="105">
        <v>0</v>
      </c>
      <c r="J41" s="105">
        <v>0</v>
      </c>
      <c r="K41" s="105">
        <v>0</v>
      </c>
    </row>
    <row r="42" spans="1:11" x14ac:dyDescent="0.3">
      <c r="A42" t="s">
        <v>149</v>
      </c>
      <c r="D42" s="7"/>
      <c r="E42" s="7"/>
      <c r="F42" s="105"/>
      <c r="G42" s="105"/>
      <c r="H42" s="105"/>
      <c r="I42" s="105"/>
      <c r="J42" s="105"/>
      <c r="K42" s="105"/>
    </row>
    <row r="43" spans="1:11" x14ac:dyDescent="0.3">
      <c r="A43" t="s">
        <v>150</v>
      </c>
      <c r="B43" t="s">
        <v>151</v>
      </c>
      <c r="D43" s="7"/>
      <c r="E43" s="7">
        <v>85.24</v>
      </c>
      <c r="F43" s="105">
        <v>85.37</v>
      </c>
      <c r="G43" s="105">
        <v>87.85</v>
      </c>
      <c r="H43" s="105">
        <v>79.94</v>
      </c>
      <c r="I43" s="105">
        <v>82.63</v>
      </c>
      <c r="J43" s="105">
        <v>80.62</v>
      </c>
      <c r="K43" s="105">
        <v>82.95</v>
      </c>
    </row>
    <row r="44" spans="1:11" x14ac:dyDescent="0.3">
      <c r="A44" t="s">
        <v>152</v>
      </c>
      <c r="B44" t="s">
        <v>153</v>
      </c>
      <c r="D44" s="7"/>
      <c r="E44" s="7">
        <v>49.86</v>
      </c>
      <c r="F44" s="105">
        <v>46</v>
      </c>
      <c r="G44" s="105">
        <v>50.11</v>
      </c>
      <c r="H44" s="105">
        <v>37.270000000000003</v>
      </c>
      <c r="I44" s="105">
        <v>51.09</v>
      </c>
      <c r="J44" s="105">
        <v>44.16</v>
      </c>
      <c r="K44" s="105">
        <v>72.45</v>
      </c>
    </row>
    <row r="45" spans="1:11" x14ac:dyDescent="0.3">
      <c r="A45" t="s">
        <v>154</v>
      </c>
      <c r="B45" t="s">
        <v>155</v>
      </c>
      <c r="D45" s="7"/>
      <c r="E45" s="7">
        <v>82.59</v>
      </c>
      <c r="F45" s="105">
        <v>68.569999999999993</v>
      </c>
      <c r="G45" s="105">
        <v>73.05</v>
      </c>
      <c r="H45" s="105">
        <v>85.96</v>
      </c>
      <c r="I45" s="105">
        <v>54.24</v>
      </c>
      <c r="J45" s="105">
        <v>66.81</v>
      </c>
      <c r="K45" s="105">
        <v>54.9</v>
      </c>
    </row>
    <row r="46" spans="1:11" x14ac:dyDescent="0.3">
      <c r="A46" t="s">
        <v>156</v>
      </c>
      <c r="B46" t="s">
        <v>157</v>
      </c>
      <c r="D46" s="7"/>
      <c r="E46" s="7">
        <v>89.64</v>
      </c>
      <c r="F46" s="105">
        <v>23.72</v>
      </c>
      <c r="G46" s="105">
        <v>11.88</v>
      </c>
      <c r="H46" s="105">
        <v>97.14</v>
      </c>
      <c r="I46" s="105">
        <v>92.52</v>
      </c>
      <c r="J46" s="105">
        <v>96.23</v>
      </c>
      <c r="K46" s="105">
        <v>69.69</v>
      </c>
    </row>
    <row r="47" spans="1:11" x14ac:dyDescent="0.3">
      <c r="A47" t="s">
        <v>158</v>
      </c>
      <c r="B47" t="s">
        <v>159</v>
      </c>
      <c r="D47" s="7">
        <v>16.600000000000001</v>
      </c>
      <c r="E47" s="7">
        <v>-6.51</v>
      </c>
      <c r="F47" s="105">
        <v>-10.69</v>
      </c>
      <c r="G47" s="105">
        <v>-6</v>
      </c>
      <c r="H47" s="105">
        <v>-10</v>
      </c>
      <c r="I47" s="105">
        <v>-12</v>
      </c>
      <c r="J47" s="105">
        <v>-8</v>
      </c>
      <c r="K47" s="105">
        <v>-14</v>
      </c>
    </row>
    <row r="48" spans="1:11" x14ac:dyDescent="0.3">
      <c r="A48" t="s">
        <v>160</v>
      </c>
      <c r="D48" s="7"/>
      <c r="E48" s="7"/>
      <c r="F48" s="105"/>
      <c r="G48" s="105"/>
      <c r="H48" s="105"/>
      <c r="I48" s="105"/>
      <c r="J48" s="105"/>
      <c r="K48" s="105"/>
    </row>
    <row r="49" spans="1:11" x14ac:dyDescent="0.3">
      <c r="A49" t="s">
        <v>161</v>
      </c>
      <c r="B49" t="s">
        <v>162</v>
      </c>
      <c r="D49" s="7"/>
      <c r="E49" s="7">
        <v>0</v>
      </c>
      <c r="F49" s="105">
        <v>0</v>
      </c>
      <c r="G49" s="105">
        <v>0</v>
      </c>
      <c r="H49" s="105">
        <v>0</v>
      </c>
      <c r="I49" s="105">
        <v>0</v>
      </c>
      <c r="J49" s="105">
        <v>0</v>
      </c>
      <c r="K49" s="105">
        <v>0</v>
      </c>
    </row>
    <row r="50" spans="1:11" x14ac:dyDescent="0.3">
      <c r="A50" t="s">
        <v>163</v>
      </c>
      <c r="B50" t="s">
        <v>164</v>
      </c>
      <c r="D50" s="7"/>
      <c r="E50" s="7">
        <v>10.08</v>
      </c>
      <c r="F50" s="105">
        <v>11.39</v>
      </c>
      <c r="G50" s="105">
        <v>12.95</v>
      </c>
      <c r="H50" s="105">
        <v>12.8</v>
      </c>
      <c r="I50" s="105">
        <v>16.61</v>
      </c>
      <c r="J50" s="105">
        <v>0</v>
      </c>
      <c r="K50" s="105">
        <v>20.99</v>
      </c>
    </row>
    <row r="51" spans="1:11" x14ac:dyDescent="0.3">
      <c r="A51" s="8" t="s">
        <v>165</v>
      </c>
      <c r="B51" s="8" t="s">
        <v>166</v>
      </c>
      <c r="C51" s="9">
        <v>16</v>
      </c>
      <c r="D51" s="7"/>
      <c r="E51" s="7">
        <v>2.91</v>
      </c>
      <c r="F51" s="105">
        <v>2.84</v>
      </c>
      <c r="G51" s="105">
        <v>3.04</v>
      </c>
      <c r="H51" s="105">
        <v>2.54</v>
      </c>
      <c r="I51" s="105">
        <v>2.75</v>
      </c>
      <c r="J51" s="105">
        <v>2.29</v>
      </c>
      <c r="K51" s="105">
        <v>2.36</v>
      </c>
    </row>
    <row r="52" spans="1:11" x14ac:dyDescent="0.3">
      <c r="A52" t="s">
        <v>167</v>
      </c>
      <c r="B52" t="s">
        <v>168</v>
      </c>
      <c r="D52" s="7"/>
      <c r="E52" s="7">
        <v>245.61</v>
      </c>
      <c r="F52" s="105">
        <v>236.7</v>
      </c>
      <c r="G52" s="105">
        <v>206.61</v>
      </c>
      <c r="H52" s="105">
        <v>182.34</v>
      </c>
      <c r="I52" s="105">
        <v>155.93</v>
      </c>
      <c r="J52" s="105">
        <v>133.11398652575741</v>
      </c>
      <c r="K52" s="105">
        <v>122.84</v>
      </c>
    </row>
    <row r="53" spans="1:11" x14ac:dyDescent="0.3">
      <c r="A53" t="s">
        <v>169</v>
      </c>
      <c r="D53" s="7"/>
      <c r="E53" s="7">
        <v>0</v>
      </c>
      <c r="F53" s="105">
        <v>0</v>
      </c>
      <c r="G53" s="105">
        <v>0</v>
      </c>
      <c r="H53" s="105">
        <v>0</v>
      </c>
      <c r="I53" s="105">
        <v>0</v>
      </c>
      <c r="J53" s="105">
        <v>1.7206158575012487</v>
      </c>
      <c r="K53" s="105">
        <v>2.611657369338396</v>
      </c>
    </row>
    <row r="54" spans="1:11" x14ac:dyDescent="0.3">
      <c r="A54" t="s">
        <v>170</v>
      </c>
      <c r="B54" t="s">
        <v>171</v>
      </c>
      <c r="D54" s="7"/>
      <c r="E54" s="7">
        <v>-22.355751122646879</v>
      </c>
      <c r="F54" s="105">
        <v>-18.945933315208443</v>
      </c>
      <c r="G54" s="105">
        <v>-14.766627921689121</v>
      </c>
      <c r="H54" s="105">
        <v>-7.7044569086632668</v>
      </c>
      <c r="I54" s="105">
        <v>-3.070069156594005</v>
      </c>
      <c r="J54" s="105">
        <v>1.4626925263891675</v>
      </c>
      <c r="K54" s="105">
        <v>2.0550239550425613</v>
      </c>
    </row>
    <row r="55" spans="1:11" x14ac:dyDescent="0.3">
      <c r="A55" t="s">
        <v>172</v>
      </c>
      <c r="B55" t="s">
        <v>173</v>
      </c>
      <c r="D55" s="7"/>
      <c r="E55" s="7">
        <v>0.38935663362029571</v>
      </c>
      <c r="F55" s="105">
        <v>0.64392052556349888</v>
      </c>
      <c r="G55" s="105">
        <v>7.9092874006375713E-2</v>
      </c>
      <c r="H55" s="105">
        <v>0.93245761049773368</v>
      </c>
      <c r="I55" s="105">
        <v>0.70669437052378647</v>
      </c>
      <c r="J55" s="105">
        <v>0.25792333111208116</v>
      </c>
      <c r="K55" s="105">
        <v>0.55663341429583457</v>
      </c>
    </row>
    <row r="56" spans="1:11" x14ac:dyDescent="0.3">
      <c r="A56" t="s">
        <v>174</v>
      </c>
      <c r="B56" t="s">
        <v>175</v>
      </c>
      <c r="D56" s="7"/>
      <c r="E56" s="7">
        <v>62.15947261054967</v>
      </c>
      <c r="F56" s="105">
        <v>63.691319143645501</v>
      </c>
      <c r="G56" s="105">
        <v>69.774158112569808</v>
      </c>
      <c r="H56" s="105">
        <v>58.189186880015342</v>
      </c>
      <c r="I56" s="105">
        <v>53.801181746052109</v>
      </c>
      <c r="J56" s="105">
        <v>51.175745704555922</v>
      </c>
      <c r="K56" s="105">
        <v>49.330171277106764</v>
      </c>
    </row>
    <row r="57" spans="1:11" x14ac:dyDescent="0.3">
      <c r="A57" t="s">
        <v>176</v>
      </c>
      <c r="B57" t="s">
        <v>177</v>
      </c>
      <c r="D57" s="7"/>
      <c r="E57" s="7">
        <v>59.806921878476906</v>
      </c>
      <c r="F57" s="105">
        <v>54.610693645999454</v>
      </c>
      <c r="G57" s="105">
        <v>44.913376935112936</v>
      </c>
      <c r="H57" s="105">
        <v>48.582812418150198</v>
      </c>
      <c r="I57" s="105">
        <v>48.562193040018109</v>
      </c>
      <c r="J57" s="105">
        <v>47.103638437942834</v>
      </c>
      <c r="K57" s="105">
        <v>48.05817135355484</v>
      </c>
    </row>
    <row r="58" spans="1:11" x14ac:dyDescent="0.3">
      <c r="A58" t="s">
        <v>178</v>
      </c>
      <c r="D58" s="7"/>
      <c r="E58" s="7"/>
      <c r="F58" s="105"/>
      <c r="G58" s="105"/>
      <c r="H58" s="105"/>
      <c r="I58" s="105"/>
      <c r="J58" s="105"/>
      <c r="K58" s="105"/>
    </row>
    <row r="59" spans="1:11" x14ac:dyDescent="0.3">
      <c r="A59" t="s">
        <v>179</v>
      </c>
      <c r="B59" t="s">
        <v>180</v>
      </c>
      <c r="D59" s="7"/>
      <c r="E59" s="7">
        <v>0</v>
      </c>
      <c r="F59" s="105">
        <v>3.6024642276185035</v>
      </c>
      <c r="G59" s="105">
        <v>14.500116166554253</v>
      </c>
      <c r="H59" s="105">
        <v>48.57423419451343</v>
      </c>
      <c r="I59" s="105">
        <v>78.110715104130421</v>
      </c>
      <c r="J59" s="105" t="s">
        <v>364</v>
      </c>
      <c r="K59" s="105" t="s">
        <v>364</v>
      </c>
    </row>
    <row r="60" spans="1:11" x14ac:dyDescent="0.3">
      <c r="A60" t="s">
        <v>181</v>
      </c>
      <c r="B60" t="s">
        <v>182</v>
      </c>
      <c r="D60" s="7"/>
      <c r="E60" s="7">
        <v>-4.7300000000000004</v>
      </c>
      <c r="F60" s="105">
        <v>-3.6024642276185035</v>
      </c>
      <c r="G60" s="105">
        <v>-14.500116166554253</v>
      </c>
      <c r="H60" s="105">
        <v>-48.57423419451343</v>
      </c>
      <c r="I60" s="105">
        <v>-78.110715104130421</v>
      </c>
      <c r="J60" s="105">
        <v>-111.82971258491736</v>
      </c>
      <c r="K60" s="105">
        <v>-117.42496181583617</v>
      </c>
    </row>
    <row r="61" spans="1:11" x14ac:dyDescent="0.3">
      <c r="A61" t="s">
        <v>183</v>
      </c>
      <c r="B61" t="s">
        <v>184</v>
      </c>
      <c r="D61" s="7"/>
      <c r="E61" s="7">
        <v>9.944517053896174</v>
      </c>
      <c r="F61" s="105">
        <v>8.8249534603624138</v>
      </c>
      <c r="G61" s="105">
        <v>7.8623993020724594</v>
      </c>
      <c r="H61" s="105">
        <v>4.0494918321307161</v>
      </c>
      <c r="I61" s="105">
        <v>1.7414436001681786</v>
      </c>
      <c r="J61" s="105">
        <v>-0.9476237310616985</v>
      </c>
      <c r="K61" s="105">
        <v>-1.3812167940730664</v>
      </c>
    </row>
    <row r="62" spans="1:11" x14ac:dyDescent="0.3">
      <c r="A62" s="8" t="s">
        <v>185</v>
      </c>
      <c r="B62" s="8" t="s">
        <v>186</v>
      </c>
      <c r="C62" s="9">
        <v>1.2</v>
      </c>
      <c r="D62" s="7"/>
      <c r="E62" s="7">
        <v>0.69</v>
      </c>
      <c r="F62" s="105">
        <v>0.63</v>
      </c>
      <c r="G62" s="105">
        <v>0.64</v>
      </c>
      <c r="H62" s="105">
        <v>3.72</v>
      </c>
      <c r="I62" s="105">
        <v>6.67</v>
      </c>
      <c r="J62" s="105">
        <v>6.67</v>
      </c>
      <c r="K62" s="105">
        <v>8.18</v>
      </c>
    </row>
    <row r="63" spans="1:11" x14ac:dyDescent="0.3">
      <c r="A63" t="s">
        <v>187</v>
      </c>
      <c r="D63" s="7"/>
      <c r="E63" s="7"/>
      <c r="F63" s="105"/>
      <c r="G63" s="105"/>
      <c r="H63" s="105"/>
      <c r="I63" s="105"/>
      <c r="J63" s="105"/>
      <c r="K63" s="105"/>
    </row>
    <row r="64" spans="1:11" x14ac:dyDescent="0.3">
      <c r="A64" s="8" t="s">
        <v>188</v>
      </c>
      <c r="B64" s="8" t="s">
        <v>189</v>
      </c>
      <c r="C64" s="9">
        <v>1</v>
      </c>
      <c r="D64" s="7"/>
      <c r="E64" s="7">
        <v>1.1299999999999999</v>
      </c>
      <c r="F64" s="105">
        <v>0.13</v>
      </c>
      <c r="G64" s="105">
        <v>0.26</v>
      </c>
      <c r="H64" s="105">
        <v>0.5</v>
      </c>
      <c r="I64" s="105">
        <v>0.15</v>
      </c>
      <c r="J64" s="105">
        <v>0.21</v>
      </c>
      <c r="K64" s="105">
        <v>0.34</v>
      </c>
    </row>
    <row r="65" spans="1:11" x14ac:dyDescent="0.3">
      <c r="A65" s="8" t="s">
        <v>190</v>
      </c>
      <c r="B65" s="8" t="s">
        <v>191</v>
      </c>
      <c r="C65" s="9"/>
      <c r="D65" s="7"/>
      <c r="E65" s="7">
        <v>0</v>
      </c>
      <c r="F65" s="105">
        <v>0.1</v>
      </c>
      <c r="G65" s="105">
        <v>0.05</v>
      </c>
      <c r="H65" s="105">
        <v>0</v>
      </c>
      <c r="I65" s="105">
        <v>0</v>
      </c>
      <c r="J65" s="105">
        <v>0</v>
      </c>
      <c r="K65" s="105">
        <v>0</v>
      </c>
    </row>
    <row r="66" spans="1:11" x14ac:dyDescent="0.3">
      <c r="A66" s="8" t="s">
        <v>192</v>
      </c>
      <c r="B66" s="8" t="s">
        <v>193</v>
      </c>
      <c r="C66" s="9">
        <v>0.6</v>
      </c>
      <c r="D66" s="7"/>
      <c r="E66" s="7">
        <v>1.05</v>
      </c>
      <c r="F66" s="105">
        <v>0</v>
      </c>
      <c r="G66" s="105">
        <v>0</v>
      </c>
      <c r="H66" s="105">
        <v>0</v>
      </c>
      <c r="I66" s="105">
        <v>0</v>
      </c>
      <c r="J66" s="105">
        <v>0</v>
      </c>
      <c r="K66" s="105">
        <v>0</v>
      </c>
    </row>
    <row r="67" spans="1:11" x14ac:dyDescent="0.3">
      <c r="A67" t="s">
        <v>194</v>
      </c>
      <c r="D67" s="7"/>
      <c r="E67" s="7"/>
      <c r="F67" s="105"/>
      <c r="G67" s="105"/>
      <c r="H67" s="105"/>
      <c r="I67" s="105"/>
      <c r="J67" s="105"/>
      <c r="K67" s="105"/>
    </row>
    <row r="68" spans="1:11" x14ac:dyDescent="0.3">
      <c r="A68" t="s">
        <v>195</v>
      </c>
      <c r="B68" t="s">
        <v>196</v>
      </c>
      <c r="D68" s="7"/>
      <c r="E68" s="7">
        <v>75.33</v>
      </c>
      <c r="F68" s="110">
        <v>73.95</v>
      </c>
      <c r="G68" s="110">
        <v>80.78</v>
      </c>
      <c r="H68" s="110">
        <v>59.22</v>
      </c>
      <c r="I68" s="110">
        <v>64.05</v>
      </c>
      <c r="J68" s="110">
        <v>68.11</v>
      </c>
      <c r="K68" s="110">
        <v>-40.659999999999997</v>
      </c>
    </row>
    <row r="69" spans="1:11" x14ac:dyDescent="0.3">
      <c r="A69" t="s">
        <v>197</v>
      </c>
      <c r="D69" s="7"/>
      <c r="E69" s="7"/>
      <c r="F69" s="105"/>
      <c r="G69" s="105"/>
      <c r="H69" s="105"/>
      <c r="I69" s="105"/>
      <c r="J69" s="105"/>
      <c r="K69" s="105"/>
    </row>
    <row r="70" spans="1:11" x14ac:dyDescent="0.3">
      <c r="A70" t="s">
        <v>198</v>
      </c>
      <c r="B70" t="s">
        <v>199</v>
      </c>
      <c r="D70" s="7"/>
      <c r="E70" s="28">
        <v>11.34</v>
      </c>
      <c r="F70" s="105">
        <v>11.6</v>
      </c>
      <c r="G70" s="105">
        <v>11.43</v>
      </c>
      <c r="H70" s="105">
        <v>8.5500000000000007</v>
      </c>
      <c r="I70" s="105">
        <v>9.34</v>
      </c>
      <c r="J70" s="105">
        <v>10.85</v>
      </c>
      <c r="K70" s="105">
        <v>9.9700000000000006</v>
      </c>
    </row>
    <row r="71" spans="1:11" x14ac:dyDescent="0.3">
      <c r="A71" t="s">
        <v>200</v>
      </c>
      <c r="B71" t="s">
        <v>201</v>
      </c>
      <c r="D71" s="7"/>
      <c r="E71" s="28">
        <v>13.33</v>
      </c>
      <c r="F71" s="105">
        <v>14.54</v>
      </c>
      <c r="G71" s="105">
        <v>14.04</v>
      </c>
      <c r="H71" s="105">
        <v>11.49</v>
      </c>
      <c r="I71" s="105">
        <v>12.15</v>
      </c>
      <c r="J71" s="105">
        <v>13.53</v>
      </c>
      <c r="K71" s="105">
        <v>12.77</v>
      </c>
    </row>
    <row r="72" spans="1:11" x14ac:dyDescent="0.3">
      <c r="A72" t="s">
        <v>305</v>
      </c>
      <c r="D72" s="7"/>
      <c r="E72" s="7"/>
      <c r="F72" s="105"/>
      <c r="G72" s="105"/>
      <c r="H72" s="105"/>
      <c r="I72" s="105"/>
      <c r="J72" s="105"/>
      <c r="K72" s="105"/>
    </row>
    <row r="73" spans="1:11" x14ac:dyDescent="0.3">
      <c r="B73" t="s">
        <v>202</v>
      </c>
      <c r="D73" s="7"/>
      <c r="E73" s="7">
        <v>45.99</v>
      </c>
      <c r="F73" s="105">
        <v>45.850885203406136</v>
      </c>
      <c r="G73" s="105">
        <v>43.854091759592187</v>
      </c>
      <c r="H73" s="105">
        <v>45.769413911714153</v>
      </c>
      <c r="I73" s="105">
        <v>47.710152762105764</v>
      </c>
      <c r="J73" s="105">
        <v>48.233110850966391</v>
      </c>
      <c r="K73" s="105">
        <v>50.996307819720656</v>
      </c>
    </row>
    <row r="74" spans="1:11" x14ac:dyDescent="0.3">
      <c r="B74" t="s">
        <v>203</v>
      </c>
      <c r="D74" s="7"/>
      <c r="E74" s="7">
        <v>69.17</v>
      </c>
      <c r="F74" s="105">
        <v>70.833881912744218</v>
      </c>
      <c r="G74" s="105">
        <v>70.621715859881448</v>
      </c>
      <c r="H74" s="105">
        <v>70.859960390207107</v>
      </c>
      <c r="I74" s="105">
        <v>66.692535124922259</v>
      </c>
      <c r="J74" s="105">
        <v>71.029659382419922</v>
      </c>
      <c r="K74" s="105">
        <v>71.055047498396092</v>
      </c>
    </row>
    <row r="75" spans="1:11" x14ac:dyDescent="0.3">
      <c r="B75" t="s">
        <v>204</v>
      </c>
      <c r="D75" s="7"/>
      <c r="E75" s="7">
        <v>20.399999999999999</v>
      </c>
      <c r="F75" s="105">
        <v>19.275548171403855</v>
      </c>
      <c r="G75" s="105">
        <v>17.891443460612059</v>
      </c>
      <c r="H75" s="105">
        <v>19.382479625982196</v>
      </c>
      <c r="I75" s="105">
        <v>21.906955439240789</v>
      </c>
      <c r="J75" s="105">
        <v>20.882761045496771</v>
      </c>
      <c r="K75" s="105">
        <v>23.809642941189722</v>
      </c>
    </row>
    <row r="76" spans="1:11" x14ac:dyDescent="0.3">
      <c r="A76" s="8" t="s">
        <v>37</v>
      </c>
      <c r="B76" s="8"/>
      <c r="C76" s="9">
        <v>47</v>
      </c>
      <c r="D76" s="7"/>
      <c r="E76" s="7">
        <v>63.430611138043226</v>
      </c>
      <c r="F76" s="110">
        <v>59.85562168250663</v>
      </c>
      <c r="G76" s="110">
        <v>56.185901117513836</v>
      </c>
      <c r="H76" s="110">
        <v>57.332862504070846</v>
      </c>
      <c r="I76" s="110">
        <v>58.207320224627956</v>
      </c>
      <c r="J76" s="110">
        <v>57.709309256819928</v>
      </c>
      <c r="K76" s="110">
        <v>58.942667781150703</v>
      </c>
    </row>
    <row r="77" spans="1:11" x14ac:dyDescent="0.3">
      <c r="A77" s="29" t="s">
        <v>338</v>
      </c>
      <c r="B77" s="29"/>
      <c r="C77" s="58"/>
      <c r="D77" s="28"/>
      <c r="E77" s="28">
        <v>56.902500390128971</v>
      </c>
      <c r="F77" s="110">
        <v>57.819520801394432</v>
      </c>
      <c r="G77" s="110">
        <v>52.826373290214349</v>
      </c>
      <c r="H77" s="110">
        <v>54.394859887569268</v>
      </c>
      <c r="I77" s="110">
        <v>55.227657108217812</v>
      </c>
      <c r="J77" s="110">
        <v>55.371035938912392</v>
      </c>
      <c r="K77" s="110">
        <v>56.460467451497053</v>
      </c>
    </row>
    <row r="78" spans="1:11" x14ac:dyDescent="0.3">
      <c r="A78" t="s">
        <v>268</v>
      </c>
      <c r="D78" s="7"/>
      <c r="E78" s="7"/>
      <c r="F78" s="105"/>
      <c r="G78" s="105"/>
      <c r="H78" s="105"/>
      <c r="I78" s="105"/>
      <c r="J78" s="105"/>
      <c r="K78" s="105"/>
    </row>
    <row r="79" spans="1:11" x14ac:dyDescent="0.3">
      <c r="A79">
        <v>4</v>
      </c>
      <c r="B79" t="s">
        <v>205</v>
      </c>
      <c r="D79" s="7"/>
      <c r="E79" s="7">
        <v>8.8489687292082486</v>
      </c>
      <c r="F79" s="110">
        <v>7.9551758570953073</v>
      </c>
      <c r="G79" s="110">
        <v>7.7872634979233952</v>
      </c>
      <c r="H79" s="110">
        <v>7.4527761877504286</v>
      </c>
      <c r="I79" s="110">
        <v>9.3057946069994255</v>
      </c>
      <c r="J79" s="110">
        <v>8.7756705195825386</v>
      </c>
      <c r="K79" s="110">
        <v>8.3049544106338562</v>
      </c>
    </row>
    <row r="80" spans="1:11" x14ac:dyDescent="0.3">
      <c r="A80">
        <v>9</v>
      </c>
      <c r="B80" t="s">
        <v>350</v>
      </c>
      <c r="D80" s="7"/>
      <c r="E80" s="7">
        <v>19.507651363938788</v>
      </c>
      <c r="F80" s="110">
        <v>19.305447686674803</v>
      </c>
      <c r="G80" s="110">
        <v>19.935394554683896</v>
      </c>
      <c r="H80" s="110">
        <v>20.732684602175159</v>
      </c>
      <c r="I80" s="110">
        <v>22.834193918531266</v>
      </c>
      <c r="J80" s="110">
        <v>20.424194815396703</v>
      </c>
      <c r="K80" s="110">
        <v>19.564978578490607</v>
      </c>
    </row>
    <row r="81" spans="1:11" x14ac:dyDescent="0.3">
      <c r="A81">
        <v>10</v>
      </c>
      <c r="B81" t="s">
        <v>206</v>
      </c>
      <c r="D81" s="7"/>
      <c r="E81" s="7">
        <v>6.12109115103127</v>
      </c>
      <c r="F81" s="110">
        <v>8.5432153555974715</v>
      </c>
      <c r="G81" s="110">
        <v>6.7835717581910471</v>
      </c>
      <c r="H81" s="110">
        <v>7.8649112764739559</v>
      </c>
      <c r="I81" s="110">
        <v>9.4320137693631665</v>
      </c>
      <c r="J81" s="110">
        <v>10.313096173268994</v>
      </c>
      <c r="K81" s="110">
        <v>10.040645940898605</v>
      </c>
    </row>
    <row r="82" spans="1:11" x14ac:dyDescent="0.3">
      <c r="A82">
        <v>12</v>
      </c>
      <c r="B82" t="s">
        <v>207</v>
      </c>
      <c r="D82" s="7"/>
      <c r="E82" s="7">
        <v>27.957418496340651</v>
      </c>
      <c r="F82" s="110">
        <v>28.691889492954619</v>
      </c>
      <c r="G82" s="110">
        <v>27.284263959390859</v>
      </c>
      <c r="H82" s="110">
        <v>30.326273611906124</v>
      </c>
      <c r="I82" s="110">
        <v>26.138841078600116</v>
      </c>
      <c r="J82" s="110">
        <v>27.505330490405118</v>
      </c>
      <c r="K82" s="110">
        <v>26.419861584093159</v>
      </c>
    </row>
    <row r="83" spans="1:11" x14ac:dyDescent="0.3">
      <c r="A83" t="s">
        <v>208</v>
      </c>
      <c r="D83" s="7"/>
      <c r="E83" s="7"/>
      <c r="F83" s="105"/>
      <c r="G83" s="105"/>
      <c r="H83" s="105"/>
      <c r="I83" s="105"/>
      <c r="J83" s="105"/>
      <c r="K83" s="105"/>
    </row>
    <row r="84" spans="1:11" x14ac:dyDescent="0.3">
      <c r="A84">
        <v>4</v>
      </c>
      <c r="B84" t="s">
        <v>205</v>
      </c>
      <c r="D84" s="7"/>
      <c r="E84" s="7">
        <v>83.96</v>
      </c>
      <c r="F84" s="105">
        <v>76.999356138363424</v>
      </c>
      <c r="G84" s="105">
        <v>93.023712674392257</v>
      </c>
      <c r="H84" s="105">
        <v>62.33</v>
      </c>
      <c r="I84" s="105">
        <v>85.43</v>
      </c>
      <c r="J84" s="105">
        <v>77.994242114470651</v>
      </c>
      <c r="K84" s="105">
        <v>85.456910940176044</v>
      </c>
    </row>
    <row r="85" spans="1:11" x14ac:dyDescent="0.3">
      <c r="A85">
        <v>9</v>
      </c>
      <c r="B85" t="s">
        <v>350</v>
      </c>
      <c r="D85" s="7"/>
      <c r="E85" s="7">
        <v>86.86</v>
      </c>
      <c r="F85" s="105">
        <v>89.918955902955958</v>
      </c>
      <c r="G85" s="105">
        <v>89.304690391757035</v>
      </c>
      <c r="H85" s="105">
        <v>88.85</v>
      </c>
      <c r="I85" s="105">
        <v>85.45</v>
      </c>
      <c r="J85" s="105">
        <v>86.642041434099653</v>
      </c>
      <c r="K85" s="105">
        <v>88.358690320696397</v>
      </c>
    </row>
    <row r="86" spans="1:11" x14ac:dyDescent="0.3">
      <c r="A86">
        <v>10</v>
      </c>
      <c r="B86" t="s">
        <v>206</v>
      </c>
      <c r="D86" s="7"/>
      <c r="E86" s="7">
        <v>74.75</v>
      </c>
      <c r="F86" s="105">
        <v>84.65777848997287</v>
      </c>
      <c r="G86" s="105">
        <v>90.425564812976106</v>
      </c>
      <c r="H86" s="105">
        <v>79.48</v>
      </c>
      <c r="I86" s="105">
        <v>78.06</v>
      </c>
      <c r="J86" s="105">
        <v>75.197491150092901</v>
      </c>
      <c r="K86" s="105">
        <v>83.797054602775788</v>
      </c>
    </row>
    <row r="87" spans="1:11" x14ac:dyDescent="0.3">
      <c r="A87">
        <v>12</v>
      </c>
      <c r="B87" t="s">
        <v>207</v>
      </c>
      <c r="D87" s="7"/>
      <c r="E87" s="7">
        <v>86.56</v>
      </c>
      <c r="F87" s="105">
        <v>86.793676164791663</v>
      </c>
      <c r="G87" s="105">
        <v>88.425823498360586</v>
      </c>
      <c r="H87" s="105">
        <v>88.46</v>
      </c>
      <c r="I87" s="105">
        <v>87.53</v>
      </c>
      <c r="J87" s="105">
        <v>86.789337245111071</v>
      </c>
      <c r="K87" s="105">
        <v>86.875592577277288</v>
      </c>
    </row>
    <row r="88" spans="1:11" x14ac:dyDescent="0.3">
      <c r="B88" s="63" t="s">
        <v>306</v>
      </c>
      <c r="D88" s="7"/>
      <c r="E88" s="7"/>
      <c r="F88" s="105"/>
      <c r="G88" s="105"/>
      <c r="H88" s="105"/>
      <c r="I88" s="105"/>
      <c r="J88" s="105"/>
      <c r="K88" s="105"/>
    </row>
    <row r="89" spans="1:11" x14ac:dyDescent="0.3">
      <c r="B89" t="s">
        <v>110</v>
      </c>
      <c r="D89" s="7">
        <v>367.13226833883101</v>
      </c>
      <c r="E89" s="7">
        <v>350.14826884227551</v>
      </c>
      <c r="F89" s="105">
        <v>362.58510068602214</v>
      </c>
      <c r="G89" s="105">
        <v>355.01394750014094</v>
      </c>
      <c r="H89" s="105">
        <v>354.72657825926274</v>
      </c>
      <c r="I89" s="105">
        <v>352.25227220007974</v>
      </c>
      <c r="J89" s="105">
        <v>369.77947768871218</v>
      </c>
      <c r="K89" s="105">
        <v>368.56431741147844</v>
      </c>
    </row>
    <row r="90" spans="1:11" x14ac:dyDescent="0.3">
      <c r="B90" t="s">
        <v>129</v>
      </c>
      <c r="D90" s="7">
        <v>157.51675807997006</v>
      </c>
      <c r="E90" s="7">
        <v>150.44420956890005</v>
      </c>
      <c r="F90" s="105">
        <v>170.92035541980178</v>
      </c>
      <c r="G90" s="105">
        <v>180.492157874811</v>
      </c>
      <c r="H90" s="105">
        <v>204.57029658165237</v>
      </c>
      <c r="I90" s="105">
        <v>209.21258224469867</v>
      </c>
      <c r="J90" s="105">
        <v>229.38618194069946</v>
      </c>
      <c r="K90" s="105">
        <v>334.14493954817681</v>
      </c>
    </row>
    <row r="91" spans="1:11" x14ac:dyDescent="0.3">
      <c r="B91" t="s">
        <v>159</v>
      </c>
      <c r="D91" s="7">
        <v>30.939403225806455</v>
      </c>
      <c r="E91" s="7">
        <v>36.337096774193533</v>
      </c>
      <c r="F91" s="105">
        <v>36.521612903225808</v>
      </c>
      <c r="G91" s="105">
        <v>24.474374999999998</v>
      </c>
      <c r="H91" s="105">
        <v>18.420312500000001</v>
      </c>
      <c r="I91" s="105">
        <v>10.619375</v>
      </c>
      <c r="J91" s="105">
        <v>3.849687499999999</v>
      </c>
      <c r="K91" s="105">
        <v>1.0896875000000004</v>
      </c>
    </row>
    <row r="92" spans="1:11" x14ac:dyDescent="0.3">
      <c r="B92" t="s">
        <v>168</v>
      </c>
      <c r="D92" s="7">
        <v>1806.715247780151</v>
      </c>
      <c r="E92" s="7">
        <v>1760.2223341478993</v>
      </c>
      <c r="F92" s="105">
        <v>1723.4313709635639</v>
      </c>
      <c r="G92" s="105">
        <v>1688.3834954123995</v>
      </c>
      <c r="H92" s="105">
        <v>1744.0187221199872</v>
      </c>
      <c r="I92" s="105">
        <v>1744.7789254873785</v>
      </c>
      <c r="J92" s="105">
        <v>1726.9557160967668</v>
      </c>
      <c r="K92" s="105">
        <v>1697.0701833805592</v>
      </c>
    </row>
    <row r="93" spans="1:11" x14ac:dyDescent="0.3">
      <c r="D93" s="7"/>
      <c r="E93" s="7"/>
      <c r="F93" s="105"/>
      <c r="G93" s="105"/>
      <c r="H93" s="105"/>
      <c r="I93" s="105"/>
      <c r="J93" s="105"/>
      <c r="K93" s="105"/>
    </row>
    <row r="94" spans="1:11" x14ac:dyDescent="0.3">
      <c r="B94" s="37" t="s">
        <v>303</v>
      </c>
      <c r="D94" s="7"/>
      <c r="E94" s="7"/>
      <c r="F94" s="105"/>
      <c r="G94" s="105"/>
      <c r="H94" s="105"/>
      <c r="I94" s="105"/>
      <c r="J94" s="105"/>
      <c r="K94" s="105"/>
    </row>
    <row r="95" spans="1:11" x14ac:dyDescent="0.3">
      <c r="D95" s="7"/>
      <c r="E95" s="7"/>
      <c r="F95" s="105"/>
      <c r="G95" s="105"/>
      <c r="H95" s="105"/>
      <c r="I95" s="105"/>
      <c r="J95" s="105"/>
      <c r="K95" s="105"/>
    </row>
    <row r="96" spans="1:11" x14ac:dyDescent="0.3">
      <c r="D96" s="7"/>
      <c r="E96" s="7"/>
      <c r="F96" s="105"/>
      <c r="G96" s="105"/>
      <c r="H96" s="105"/>
      <c r="I96" s="105"/>
      <c r="J96" s="105"/>
      <c r="K96" s="105"/>
    </row>
    <row r="97" spans="4:11" x14ac:dyDescent="0.3">
      <c r="D97" s="7"/>
      <c r="E97" s="7"/>
      <c r="F97" s="105"/>
      <c r="G97" s="105"/>
      <c r="H97" s="105"/>
      <c r="I97" s="105"/>
      <c r="J97" s="105"/>
      <c r="K97" s="105"/>
    </row>
    <row r="98" spans="4:11" x14ac:dyDescent="0.3">
      <c r="D98" s="7"/>
      <c r="E98" s="7"/>
      <c r="F98" s="105"/>
      <c r="G98" s="105"/>
      <c r="H98" s="105"/>
      <c r="I98" s="105"/>
      <c r="J98" s="105"/>
      <c r="K98" s="105"/>
    </row>
    <row r="99" spans="4:11" x14ac:dyDescent="0.3">
      <c r="D99" s="7"/>
      <c r="E99" s="7"/>
      <c r="F99" s="105"/>
      <c r="G99" s="105"/>
      <c r="H99" s="105"/>
      <c r="I99" s="105"/>
      <c r="J99" s="105"/>
      <c r="K99" s="105"/>
    </row>
    <row r="100" spans="4:11" x14ac:dyDescent="0.3">
      <c r="D100" s="7"/>
      <c r="E100" s="7"/>
      <c r="F100" s="105"/>
      <c r="G100" s="105"/>
      <c r="H100" s="105"/>
      <c r="I100" s="105"/>
      <c r="J100" s="105"/>
      <c r="K100" s="105"/>
    </row>
    <row r="101" spans="4:11" x14ac:dyDescent="0.3">
      <c r="D101" s="7"/>
      <c r="E101" s="7"/>
      <c r="F101" s="105"/>
      <c r="G101" s="105"/>
      <c r="H101" s="105"/>
      <c r="I101" s="105"/>
      <c r="J101" s="105"/>
      <c r="K101" s="105"/>
    </row>
    <row r="102" spans="4:11" x14ac:dyDescent="0.3">
      <c r="D102" s="7"/>
      <c r="E102" s="7"/>
      <c r="F102" s="105"/>
      <c r="G102" s="105"/>
      <c r="H102" s="105"/>
      <c r="I102" s="105"/>
      <c r="J102" s="105"/>
      <c r="K102" s="105"/>
    </row>
    <row r="103" spans="4:11" x14ac:dyDescent="0.3">
      <c r="D103" s="7"/>
      <c r="E103" s="7"/>
      <c r="F103" s="105"/>
      <c r="G103" s="105"/>
      <c r="H103" s="105"/>
      <c r="I103" s="105"/>
      <c r="J103" s="105"/>
      <c r="K103" s="105"/>
    </row>
    <row r="104" spans="4:11" x14ac:dyDescent="0.3">
      <c r="D104" s="7"/>
      <c r="E104" s="7"/>
      <c r="F104" s="105"/>
      <c r="G104" s="105"/>
      <c r="H104" s="105"/>
      <c r="I104" s="105"/>
      <c r="J104" s="105"/>
      <c r="K104" s="105"/>
    </row>
    <row r="105" spans="4:11" x14ac:dyDescent="0.3">
      <c r="D105" s="7"/>
      <c r="E105" s="7"/>
      <c r="F105" s="105"/>
      <c r="G105" s="105"/>
      <c r="H105" s="105"/>
      <c r="I105" s="105"/>
      <c r="J105" s="105"/>
      <c r="K105" s="105"/>
    </row>
    <row r="106" spans="4:11" x14ac:dyDescent="0.3">
      <c r="D106" s="7"/>
      <c r="E106" s="7"/>
      <c r="F106" s="105"/>
      <c r="G106" s="105"/>
      <c r="H106" s="105"/>
      <c r="I106" s="105"/>
      <c r="J106" s="105"/>
      <c r="K106" s="105"/>
    </row>
    <row r="107" spans="4:11" x14ac:dyDescent="0.3">
      <c r="D107" s="7"/>
      <c r="E107" s="7"/>
      <c r="F107" s="105"/>
      <c r="G107" s="105"/>
      <c r="H107" s="105"/>
      <c r="I107" s="105"/>
      <c r="J107" s="105"/>
      <c r="K107" s="105"/>
    </row>
    <row r="108" spans="4:11" x14ac:dyDescent="0.3">
      <c r="D108" s="7"/>
      <c r="E108" s="7"/>
      <c r="F108" s="105"/>
      <c r="G108" s="105"/>
      <c r="H108" s="105"/>
      <c r="I108" s="105"/>
      <c r="J108" s="105"/>
      <c r="K108" s="105"/>
    </row>
    <row r="109" spans="4:11" x14ac:dyDescent="0.3">
      <c r="D109" s="7"/>
      <c r="E109" s="7"/>
      <c r="F109" s="105"/>
      <c r="G109" s="105"/>
      <c r="H109" s="105"/>
      <c r="I109" s="105"/>
      <c r="J109" s="105"/>
      <c r="K109" s="105"/>
    </row>
    <row r="110" spans="4:11" x14ac:dyDescent="0.3">
      <c r="D110" s="7"/>
      <c r="E110" s="7"/>
      <c r="F110" s="105"/>
      <c r="G110" s="105"/>
      <c r="H110" s="105"/>
      <c r="I110" s="105"/>
      <c r="J110" s="105"/>
      <c r="K110" s="105"/>
    </row>
    <row r="111" spans="4:11" x14ac:dyDescent="0.3">
      <c r="D111" s="7"/>
      <c r="E111" s="7"/>
      <c r="F111" s="105"/>
      <c r="G111" s="105"/>
      <c r="H111" s="105"/>
      <c r="I111" s="105"/>
      <c r="J111" s="105"/>
      <c r="K111" s="105"/>
    </row>
    <row r="112" spans="4:11" x14ac:dyDescent="0.3">
      <c r="D112" s="7"/>
      <c r="E112" s="7"/>
      <c r="F112" s="105"/>
      <c r="G112" s="105"/>
      <c r="H112" s="105"/>
      <c r="I112" s="105"/>
      <c r="J112" s="105"/>
      <c r="K112" s="105"/>
    </row>
    <row r="113" spans="2:11" x14ac:dyDescent="0.3">
      <c r="D113" s="7"/>
      <c r="E113" s="7"/>
      <c r="F113" s="105"/>
      <c r="G113" s="105"/>
      <c r="H113" s="105"/>
      <c r="I113" s="105"/>
      <c r="J113" s="105"/>
      <c r="K113" s="105"/>
    </row>
    <row r="114" spans="2:11" x14ac:dyDescent="0.3">
      <c r="D114" s="7"/>
      <c r="E114" s="7"/>
      <c r="F114" s="105"/>
      <c r="G114" s="105"/>
      <c r="H114" s="105"/>
      <c r="I114" s="105"/>
      <c r="J114" s="105"/>
      <c r="K114" s="105"/>
    </row>
    <row r="115" spans="2:11" x14ac:dyDescent="0.3">
      <c r="B115" s="37" t="s">
        <v>304</v>
      </c>
      <c r="D115" s="7"/>
      <c r="E115" s="7"/>
      <c r="F115" s="105"/>
      <c r="G115" s="105"/>
      <c r="H115" s="105"/>
      <c r="I115" s="105"/>
      <c r="J115" s="105"/>
      <c r="K115" s="105"/>
    </row>
    <row r="116" spans="2:11" x14ac:dyDescent="0.3">
      <c r="D116" s="7"/>
      <c r="E116" s="7"/>
      <c r="F116" s="105"/>
      <c r="G116" s="105"/>
      <c r="H116" s="105"/>
      <c r="I116" s="105"/>
      <c r="J116" s="105"/>
      <c r="K116" s="105"/>
    </row>
    <row r="117" spans="2:11" x14ac:dyDescent="0.3">
      <c r="D117" s="7"/>
      <c r="E117" s="7"/>
      <c r="F117" s="105"/>
      <c r="G117" s="105"/>
      <c r="H117" s="105"/>
      <c r="I117" s="105"/>
      <c r="J117" s="105"/>
      <c r="K117" s="105"/>
    </row>
    <row r="118" spans="2:11" x14ac:dyDescent="0.3">
      <c r="D118" s="7"/>
      <c r="E118" s="7"/>
      <c r="F118" s="105"/>
      <c r="G118" s="105"/>
      <c r="H118" s="105"/>
      <c r="I118" s="105"/>
      <c r="J118" s="105"/>
      <c r="K118" s="105"/>
    </row>
    <row r="119" spans="2:11" x14ac:dyDescent="0.3">
      <c r="D119" s="7"/>
      <c r="E119" s="7"/>
      <c r="F119" s="105"/>
      <c r="G119" s="105"/>
      <c r="H119" s="105"/>
      <c r="I119" s="105"/>
      <c r="J119" s="105"/>
      <c r="K119" s="105"/>
    </row>
    <row r="120" spans="2:11" x14ac:dyDescent="0.3">
      <c r="D120" s="7"/>
      <c r="E120" s="7"/>
      <c r="F120" s="105"/>
      <c r="G120" s="105"/>
      <c r="H120" s="105"/>
      <c r="I120" s="105"/>
      <c r="J120" s="105"/>
      <c r="K120" s="105"/>
    </row>
    <row r="121" spans="2:11" x14ac:dyDescent="0.3">
      <c r="D121" s="7"/>
      <c r="E121" s="7"/>
      <c r="F121" s="105"/>
      <c r="G121" s="105"/>
      <c r="H121" s="105"/>
      <c r="I121" s="105"/>
      <c r="J121" s="105"/>
      <c r="K121" s="105"/>
    </row>
    <row r="122" spans="2:11" x14ac:dyDescent="0.3">
      <c r="D122" s="7"/>
      <c r="E122" s="7"/>
      <c r="F122" s="105"/>
      <c r="G122" s="105"/>
      <c r="H122" s="105"/>
      <c r="I122" s="105"/>
      <c r="J122" s="105"/>
      <c r="K122" s="105"/>
    </row>
    <row r="123" spans="2:11" x14ac:dyDescent="0.3">
      <c r="D123" s="7"/>
      <c r="E123" s="7"/>
      <c r="F123" s="105"/>
      <c r="G123" s="105"/>
      <c r="H123" s="105"/>
      <c r="I123" s="105"/>
      <c r="J123" s="105"/>
      <c r="K123" s="105"/>
    </row>
    <row r="124" spans="2:11" x14ac:dyDescent="0.3">
      <c r="D124" s="7"/>
      <c r="E124" s="7"/>
      <c r="F124" s="105"/>
      <c r="G124" s="105"/>
      <c r="H124" s="105"/>
      <c r="I124" s="105"/>
      <c r="J124" s="105"/>
      <c r="K124" s="105"/>
    </row>
    <row r="125" spans="2:11" x14ac:dyDescent="0.3">
      <c r="D125" s="7"/>
      <c r="E125" s="7"/>
      <c r="F125" s="105"/>
      <c r="G125" s="105"/>
      <c r="H125" s="105"/>
      <c r="I125" s="105"/>
      <c r="J125" s="105"/>
      <c r="K125" s="105"/>
    </row>
    <row r="126" spans="2:11" x14ac:dyDescent="0.3">
      <c r="D126" s="7"/>
      <c r="E126" s="7"/>
      <c r="F126" s="105"/>
      <c r="G126" s="105"/>
      <c r="H126" s="105"/>
      <c r="I126" s="105"/>
      <c r="J126" s="105"/>
      <c r="K126" s="105"/>
    </row>
    <row r="127" spans="2:11" x14ac:dyDescent="0.3">
      <c r="D127" s="7"/>
      <c r="E127" s="7"/>
      <c r="F127" s="105"/>
      <c r="G127" s="105"/>
      <c r="H127" s="105"/>
      <c r="I127" s="105"/>
      <c r="J127" s="105"/>
      <c r="K127" s="105"/>
    </row>
    <row r="128" spans="2:11" x14ac:dyDescent="0.3">
      <c r="D128" s="7"/>
      <c r="E128" s="7"/>
      <c r="F128" s="105"/>
      <c r="G128" s="105"/>
      <c r="H128" s="105"/>
      <c r="I128" s="105"/>
      <c r="J128" s="105"/>
      <c r="K128" s="105"/>
    </row>
    <row r="129" spans="2:11" x14ac:dyDescent="0.3">
      <c r="D129" s="7"/>
      <c r="E129" s="7"/>
      <c r="F129" s="105"/>
      <c r="G129" s="105"/>
      <c r="H129" s="105"/>
      <c r="I129" s="105"/>
      <c r="J129" s="105"/>
      <c r="K129" s="105"/>
    </row>
    <row r="130" spans="2:11" x14ac:dyDescent="0.3">
      <c r="D130" s="7"/>
      <c r="E130" s="7"/>
      <c r="F130" s="105"/>
      <c r="G130" s="105"/>
      <c r="H130" s="105"/>
      <c r="I130" s="105"/>
      <c r="J130" s="105"/>
      <c r="K130" s="105"/>
    </row>
    <row r="131" spans="2:11" x14ac:dyDescent="0.3">
      <c r="D131" s="7"/>
      <c r="E131" s="7"/>
      <c r="F131" s="105"/>
      <c r="G131" s="105"/>
      <c r="H131" s="105"/>
      <c r="I131" s="105"/>
      <c r="J131" s="105"/>
      <c r="K131" s="105"/>
    </row>
    <row r="132" spans="2:11" x14ac:dyDescent="0.3">
      <c r="D132" s="7"/>
      <c r="E132" s="7"/>
      <c r="F132" s="105"/>
      <c r="G132" s="105"/>
      <c r="H132" s="105"/>
      <c r="I132" s="105"/>
      <c r="J132" s="105"/>
      <c r="K132" s="105"/>
    </row>
    <row r="133" spans="2:11" x14ac:dyDescent="0.3">
      <c r="D133" s="7"/>
      <c r="E133" s="7"/>
      <c r="F133" s="105"/>
      <c r="G133" s="105"/>
      <c r="H133" s="105"/>
      <c r="I133" s="105"/>
      <c r="J133" s="105"/>
      <c r="K133" s="105"/>
    </row>
    <row r="134" spans="2:11" x14ac:dyDescent="0.3">
      <c r="D134" s="7"/>
      <c r="E134" s="7"/>
      <c r="F134" s="105"/>
      <c r="G134" s="105"/>
      <c r="H134" s="105"/>
      <c r="I134" s="105"/>
      <c r="J134" s="105"/>
      <c r="K134" s="105"/>
    </row>
    <row r="135" spans="2:11" x14ac:dyDescent="0.3">
      <c r="D135" s="7"/>
      <c r="E135" s="7"/>
      <c r="F135" s="105"/>
      <c r="G135" s="105"/>
      <c r="H135" s="105"/>
      <c r="I135" s="105"/>
      <c r="J135" s="105"/>
      <c r="K135" s="105"/>
    </row>
    <row r="136" spans="2:11" x14ac:dyDescent="0.3">
      <c r="B136" s="37" t="s">
        <v>159</v>
      </c>
      <c r="D136" s="7"/>
      <c r="E136" s="7"/>
      <c r="F136" s="105"/>
      <c r="G136" s="105"/>
      <c r="H136" s="105"/>
      <c r="I136" s="105"/>
      <c r="J136" s="105"/>
      <c r="K136" s="105"/>
    </row>
    <row r="137" spans="2:11" x14ac:dyDescent="0.3">
      <c r="D137" s="7"/>
      <c r="E137" s="7"/>
      <c r="F137" s="105"/>
      <c r="G137" s="105"/>
      <c r="H137" s="105"/>
      <c r="I137" s="105"/>
      <c r="J137" s="105"/>
      <c r="K137" s="105"/>
    </row>
    <row r="138" spans="2:11" x14ac:dyDescent="0.3">
      <c r="D138" s="7"/>
      <c r="E138" s="7"/>
      <c r="F138" s="105"/>
      <c r="G138" s="105"/>
      <c r="H138" s="105"/>
      <c r="I138" s="105"/>
      <c r="J138" s="105"/>
      <c r="K138" s="105"/>
    </row>
    <row r="139" spans="2:11" x14ac:dyDescent="0.3">
      <c r="D139" s="7"/>
      <c r="E139" s="7"/>
      <c r="F139" s="105"/>
      <c r="G139" s="105"/>
      <c r="H139" s="105"/>
      <c r="I139" s="105"/>
      <c r="J139" s="105"/>
      <c r="K139" s="105"/>
    </row>
    <row r="140" spans="2:11" x14ac:dyDescent="0.3">
      <c r="D140" s="7"/>
      <c r="E140" s="7"/>
      <c r="F140" s="105"/>
      <c r="G140" s="105"/>
      <c r="H140" s="105"/>
      <c r="I140" s="105"/>
      <c r="J140" s="105"/>
      <c r="K140" s="105"/>
    </row>
    <row r="141" spans="2:11" x14ac:dyDescent="0.3">
      <c r="D141" s="7"/>
      <c r="E141" s="7"/>
      <c r="F141" s="105"/>
      <c r="G141" s="105"/>
      <c r="H141" s="105"/>
      <c r="I141" s="105"/>
      <c r="J141" s="105"/>
      <c r="K141" s="105"/>
    </row>
    <row r="142" spans="2:11" x14ac:dyDescent="0.3">
      <c r="D142" s="7"/>
      <c r="E142" s="7"/>
      <c r="F142" s="105"/>
      <c r="G142" s="105"/>
      <c r="H142" s="105"/>
      <c r="I142" s="105"/>
      <c r="J142" s="105"/>
      <c r="K142" s="105"/>
    </row>
    <row r="143" spans="2:11" x14ac:dyDescent="0.3">
      <c r="D143" s="7"/>
      <c r="E143" s="7"/>
      <c r="F143" s="105"/>
      <c r="G143" s="105"/>
      <c r="H143" s="105"/>
      <c r="I143" s="105"/>
      <c r="J143" s="105"/>
      <c r="K143" s="105"/>
    </row>
    <row r="144" spans="2:11" x14ac:dyDescent="0.3">
      <c r="D144" s="7"/>
      <c r="E144" s="7"/>
      <c r="F144" s="105"/>
      <c r="G144" s="105"/>
      <c r="H144" s="105"/>
      <c r="I144" s="105"/>
      <c r="J144" s="105"/>
      <c r="K144" s="105"/>
    </row>
    <row r="145" spans="2:11" x14ac:dyDescent="0.3">
      <c r="D145" s="7"/>
      <c r="E145" s="7"/>
      <c r="F145" s="105"/>
      <c r="G145" s="105"/>
      <c r="H145" s="105"/>
      <c r="I145" s="105"/>
      <c r="J145" s="105"/>
      <c r="K145" s="105"/>
    </row>
    <row r="146" spans="2:11" x14ac:dyDescent="0.3">
      <c r="D146" s="7"/>
      <c r="E146" s="7"/>
      <c r="F146" s="105"/>
      <c r="G146" s="105"/>
      <c r="H146" s="105"/>
      <c r="I146" s="105"/>
      <c r="J146" s="105"/>
      <c r="K146" s="105"/>
    </row>
    <row r="147" spans="2:11" x14ac:dyDescent="0.3">
      <c r="D147" s="7"/>
      <c r="E147" s="7"/>
      <c r="F147" s="105"/>
      <c r="G147" s="105"/>
      <c r="H147" s="105"/>
      <c r="I147" s="105"/>
      <c r="J147" s="105"/>
      <c r="K147" s="105"/>
    </row>
    <row r="148" spans="2:11" x14ac:dyDescent="0.3">
      <c r="D148" s="7"/>
      <c r="E148" s="7"/>
      <c r="F148" s="105"/>
      <c r="G148" s="105"/>
      <c r="H148" s="105"/>
      <c r="I148" s="105"/>
      <c r="J148" s="105"/>
      <c r="K148" s="105"/>
    </row>
    <row r="149" spans="2:11" x14ac:dyDescent="0.3">
      <c r="D149" s="7"/>
      <c r="E149" s="7"/>
      <c r="F149" s="105"/>
      <c r="G149" s="105"/>
      <c r="H149" s="105"/>
      <c r="I149" s="105"/>
      <c r="J149" s="105"/>
      <c r="K149" s="105"/>
    </row>
    <row r="150" spans="2:11" x14ac:dyDescent="0.3">
      <c r="D150" s="7"/>
      <c r="E150" s="7"/>
      <c r="F150" s="105"/>
      <c r="G150" s="105"/>
      <c r="H150" s="105"/>
      <c r="I150" s="105"/>
      <c r="J150" s="105"/>
      <c r="K150" s="105"/>
    </row>
    <row r="151" spans="2:11" x14ac:dyDescent="0.3">
      <c r="D151" s="7"/>
      <c r="E151" s="7"/>
      <c r="F151" s="105"/>
      <c r="G151" s="105"/>
      <c r="H151" s="105"/>
      <c r="I151" s="105"/>
      <c r="J151" s="105"/>
      <c r="K151" s="105"/>
    </row>
    <row r="152" spans="2:11" x14ac:dyDescent="0.3">
      <c r="D152" s="7"/>
      <c r="E152" s="7"/>
      <c r="F152" s="105"/>
      <c r="G152" s="105"/>
      <c r="H152" s="105"/>
      <c r="I152" s="105"/>
      <c r="J152" s="105"/>
      <c r="K152" s="105"/>
    </row>
    <row r="153" spans="2:11" x14ac:dyDescent="0.3">
      <c r="D153" s="7"/>
      <c r="E153" s="7"/>
      <c r="F153" s="105"/>
      <c r="G153" s="105"/>
      <c r="H153" s="105"/>
      <c r="I153" s="105"/>
      <c r="J153" s="105"/>
      <c r="K153" s="105"/>
    </row>
    <row r="154" spans="2:11" x14ac:dyDescent="0.3">
      <c r="D154" s="7"/>
      <c r="E154" s="7"/>
      <c r="F154" s="105"/>
      <c r="G154" s="105"/>
      <c r="H154" s="105"/>
      <c r="I154" s="105"/>
      <c r="J154" s="105"/>
      <c r="K154" s="105"/>
    </row>
    <row r="155" spans="2:11" x14ac:dyDescent="0.3">
      <c r="D155" s="7"/>
      <c r="E155" s="7"/>
      <c r="F155" s="105"/>
      <c r="G155" s="105"/>
      <c r="H155" s="105"/>
      <c r="I155" s="105"/>
      <c r="J155" s="105"/>
      <c r="K155" s="105"/>
    </row>
    <row r="156" spans="2:11" x14ac:dyDescent="0.3">
      <c r="D156" s="7"/>
      <c r="E156" s="7"/>
      <c r="F156" s="105"/>
      <c r="G156" s="105"/>
      <c r="H156" s="105"/>
      <c r="I156" s="105"/>
      <c r="J156" s="105"/>
      <c r="K156" s="105"/>
    </row>
    <row r="157" spans="2:11" x14ac:dyDescent="0.3">
      <c r="B157" s="37" t="s">
        <v>168</v>
      </c>
      <c r="D157" s="7"/>
      <c r="E157" s="7"/>
      <c r="F157" s="105"/>
      <c r="G157" s="105"/>
      <c r="H157" s="105"/>
      <c r="I157" s="105"/>
      <c r="J157" s="105"/>
      <c r="K157" s="105"/>
    </row>
    <row r="158" spans="2:11" x14ac:dyDescent="0.3">
      <c r="D158" s="7"/>
      <c r="E158" s="7"/>
      <c r="F158" s="105"/>
      <c r="G158" s="105"/>
      <c r="H158" s="105"/>
      <c r="I158" s="105"/>
      <c r="J158" s="105"/>
      <c r="K158" s="105"/>
    </row>
    <row r="159" spans="2:11" x14ac:dyDescent="0.3">
      <c r="D159" s="7"/>
      <c r="E159" s="7"/>
      <c r="F159" s="105"/>
      <c r="G159" s="105"/>
      <c r="H159" s="105"/>
      <c r="I159" s="105"/>
      <c r="J159" s="105"/>
      <c r="K159" s="105"/>
    </row>
    <row r="160" spans="2:11" x14ac:dyDescent="0.3">
      <c r="D160" s="7"/>
      <c r="E160" s="7"/>
      <c r="F160" s="105"/>
      <c r="G160" s="105"/>
      <c r="H160" s="105"/>
      <c r="I160" s="105"/>
      <c r="J160" s="105"/>
      <c r="K160" s="105"/>
    </row>
    <row r="161" spans="4:11" x14ac:dyDescent="0.3">
      <c r="D161" s="7"/>
      <c r="E161" s="7"/>
      <c r="F161" s="105"/>
      <c r="G161" s="105"/>
      <c r="H161" s="105"/>
      <c r="I161" s="105"/>
      <c r="J161" s="105"/>
      <c r="K161" s="105"/>
    </row>
    <row r="162" spans="4:11" x14ac:dyDescent="0.3">
      <c r="D162" s="7"/>
      <c r="E162" s="7"/>
      <c r="F162" s="105"/>
      <c r="G162" s="105"/>
      <c r="H162" s="105"/>
      <c r="I162" s="105"/>
      <c r="J162" s="105"/>
      <c r="K162" s="105"/>
    </row>
    <row r="163" spans="4:11" x14ac:dyDescent="0.3">
      <c r="D163" s="7"/>
      <c r="E163" s="7"/>
      <c r="F163" s="105"/>
      <c r="G163" s="105"/>
      <c r="H163" s="105"/>
      <c r="I163" s="105"/>
      <c r="J163" s="105"/>
      <c r="K163" s="105"/>
    </row>
    <row r="164" spans="4:11" x14ac:dyDescent="0.3">
      <c r="D164" s="7"/>
      <c r="E164" s="7"/>
      <c r="F164" s="105"/>
      <c r="G164" s="105"/>
      <c r="H164" s="105"/>
      <c r="I164" s="105"/>
      <c r="J164" s="105"/>
      <c r="K164" s="105"/>
    </row>
    <row r="165" spans="4:11" x14ac:dyDescent="0.3">
      <c r="D165" s="7"/>
      <c r="E165" s="7"/>
      <c r="F165" s="105"/>
      <c r="G165" s="105"/>
      <c r="H165" s="105"/>
      <c r="I165" s="105"/>
      <c r="J165" s="105"/>
      <c r="K165" s="105"/>
    </row>
    <row r="166" spans="4:11" x14ac:dyDescent="0.3">
      <c r="D166" s="7"/>
      <c r="E166" s="7"/>
      <c r="F166" s="105"/>
      <c r="G166" s="105"/>
      <c r="H166" s="105"/>
      <c r="I166" s="105"/>
      <c r="J166" s="105"/>
      <c r="K166" s="105"/>
    </row>
    <row r="167" spans="4:11" x14ac:dyDescent="0.3">
      <c r="D167" s="7"/>
      <c r="E167" s="7"/>
      <c r="F167" s="105"/>
      <c r="G167" s="105"/>
      <c r="H167" s="105"/>
      <c r="I167" s="105"/>
      <c r="J167" s="105"/>
      <c r="K167" s="105"/>
    </row>
    <row r="168" spans="4:11" x14ac:dyDescent="0.3">
      <c r="D168" s="7"/>
      <c r="E168" s="7"/>
      <c r="F168" s="105"/>
      <c r="G168" s="105"/>
      <c r="H168" s="105"/>
      <c r="I168" s="105"/>
      <c r="J168" s="105"/>
      <c r="K168" s="105"/>
    </row>
    <row r="169" spans="4:11" x14ac:dyDescent="0.3">
      <c r="D169" s="7"/>
      <c r="E169" s="7"/>
      <c r="F169" s="105"/>
      <c r="G169" s="105"/>
      <c r="H169" s="105"/>
      <c r="I169" s="105"/>
      <c r="J169" s="105"/>
      <c r="K169" s="105"/>
    </row>
    <row r="170" spans="4:11" x14ac:dyDescent="0.3">
      <c r="D170" s="7"/>
      <c r="E170" s="7"/>
      <c r="F170" s="105"/>
      <c r="G170" s="105"/>
      <c r="H170" s="105"/>
      <c r="I170" s="105"/>
      <c r="J170" s="105"/>
      <c r="K170" s="105"/>
    </row>
    <row r="171" spans="4:11" x14ac:dyDescent="0.3">
      <c r="D171" s="7"/>
      <c r="E171" s="7"/>
      <c r="F171" s="105"/>
      <c r="G171" s="105"/>
      <c r="H171" s="105"/>
      <c r="I171" s="105"/>
      <c r="J171" s="105"/>
      <c r="K171" s="105"/>
    </row>
    <row r="172" spans="4:11" x14ac:dyDescent="0.3">
      <c r="D172" s="7"/>
      <c r="E172" s="7"/>
      <c r="F172" s="105"/>
      <c r="G172" s="105"/>
      <c r="H172" s="105"/>
      <c r="I172" s="105"/>
      <c r="J172" s="105"/>
      <c r="K172" s="105"/>
    </row>
    <row r="173" spans="4:11" x14ac:dyDescent="0.3">
      <c r="D173" s="7"/>
      <c r="E173" s="7"/>
      <c r="F173" s="105"/>
      <c r="G173" s="105"/>
      <c r="H173" s="105"/>
      <c r="I173" s="105"/>
      <c r="J173" s="105"/>
      <c r="K173" s="105"/>
    </row>
    <row r="174" spans="4:11" x14ac:dyDescent="0.3">
      <c r="D174" s="7"/>
      <c r="E174" s="7"/>
      <c r="F174" s="105"/>
      <c r="G174" s="105"/>
      <c r="H174" s="105"/>
      <c r="I174" s="105"/>
      <c r="J174" s="105"/>
      <c r="K174" s="105"/>
    </row>
    <row r="175" spans="4:11" x14ac:dyDescent="0.3">
      <c r="D175" s="7"/>
      <c r="E175" s="7"/>
      <c r="F175" s="105"/>
      <c r="G175" s="105"/>
      <c r="H175" s="105"/>
      <c r="I175" s="105"/>
      <c r="J175" s="105"/>
      <c r="K175" s="105"/>
    </row>
    <row r="176" spans="4:11" x14ac:dyDescent="0.3">
      <c r="D176" s="7"/>
      <c r="E176" s="7"/>
      <c r="F176" s="105"/>
      <c r="G176" s="105"/>
      <c r="H176" s="105"/>
      <c r="I176" s="105"/>
      <c r="J176" s="105"/>
      <c r="K176" s="105"/>
    </row>
    <row r="177" spans="2:11" x14ac:dyDescent="0.3">
      <c r="D177" s="7"/>
      <c r="E177" s="7"/>
      <c r="F177" s="105"/>
      <c r="G177" s="105"/>
      <c r="H177" s="105"/>
      <c r="I177" s="105"/>
      <c r="J177" s="105"/>
      <c r="K177" s="105"/>
    </row>
    <row r="178" spans="2:11" x14ac:dyDescent="0.3">
      <c r="B178" s="37" t="s">
        <v>302</v>
      </c>
    </row>
    <row r="179" spans="2:11" x14ac:dyDescent="0.3">
      <c r="E179" s="29"/>
    </row>
    <row r="199" spans="2:2" x14ac:dyDescent="0.3">
      <c r="B199" s="37" t="s">
        <v>268</v>
      </c>
    </row>
    <row r="218" spans="2:2" x14ac:dyDescent="0.3">
      <c r="B218" s="37" t="s">
        <v>208</v>
      </c>
    </row>
  </sheetData>
  <mergeCells count="1">
    <mergeCell ref="A1:B1"/>
  </mergeCells>
  <conditionalFormatting sqref="D3">
    <cfRule type="cellIs" dxfId="67" priority="51" operator="greaterThan">
      <formula>$C3</formula>
    </cfRule>
  </conditionalFormatting>
  <conditionalFormatting sqref="D12">
    <cfRule type="cellIs" dxfId="66" priority="49" operator="lessThan">
      <formula>$C12</formula>
    </cfRule>
  </conditionalFormatting>
  <conditionalFormatting sqref="D15:G15 K15">
    <cfRule type="cellIs" dxfId="65" priority="47" operator="greaterThan">
      <formula>$C$15</formula>
    </cfRule>
  </conditionalFormatting>
  <conditionalFormatting sqref="E3:G3 K3">
    <cfRule type="cellIs" dxfId="64" priority="43" operator="greaterThan">
      <formula>$C3</formula>
    </cfRule>
  </conditionalFormatting>
  <conditionalFormatting sqref="D51:G51 K51">
    <cfRule type="cellIs" dxfId="63" priority="42" operator="greaterThan">
      <formula>$C51</formula>
    </cfRule>
  </conditionalFormatting>
  <conditionalFormatting sqref="D62:G62 K62">
    <cfRule type="cellIs" dxfId="62" priority="41" operator="greaterThan">
      <formula>$C62</formula>
    </cfRule>
  </conditionalFormatting>
  <conditionalFormatting sqref="D64:G64 K64">
    <cfRule type="cellIs" dxfId="61" priority="40" operator="greaterThan">
      <formula>$C64</formula>
    </cfRule>
  </conditionalFormatting>
  <conditionalFormatting sqref="E12:G12 K12">
    <cfRule type="cellIs" dxfId="60" priority="39" operator="lessThan">
      <formula>$C12</formula>
    </cfRule>
  </conditionalFormatting>
  <conditionalFormatting sqref="D76:G77">
    <cfRule type="cellIs" dxfId="59" priority="38" operator="lessThan">
      <formula>$C76</formula>
    </cfRule>
  </conditionalFormatting>
  <conditionalFormatting sqref="E76:G77 K76:K77">
    <cfRule type="cellIs" dxfId="58" priority="37" operator="lessThan">
      <formula>$C76</formula>
    </cfRule>
  </conditionalFormatting>
  <conditionalFormatting sqref="D65 E65:G66 K65:K66">
    <cfRule type="expression" dxfId="57" priority="28">
      <formula>D$65+D$66&gt;=$C$66</formula>
    </cfRule>
  </conditionalFormatting>
  <conditionalFormatting sqref="D66">
    <cfRule type="expression" dxfId="56" priority="26">
      <formula>D$65+D$66&gt;=$C$66</formula>
    </cfRule>
  </conditionalFormatting>
  <conditionalFormatting sqref="H15">
    <cfRule type="cellIs" dxfId="55" priority="24" operator="greaterThan">
      <formula>$C$15</formula>
    </cfRule>
  </conditionalFormatting>
  <conditionalFormatting sqref="H3">
    <cfRule type="cellIs" dxfId="54" priority="23" operator="greaterThan">
      <formula>$C3</formula>
    </cfRule>
  </conditionalFormatting>
  <conditionalFormatting sqref="H51">
    <cfRule type="cellIs" dxfId="53" priority="22" operator="greaterThan">
      <formula>$C51</formula>
    </cfRule>
  </conditionalFormatting>
  <conditionalFormatting sqref="H62">
    <cfRule type="cellIs" dxfId="52" priority="21" operator="greaterThan">
      <formula>$C62</formula>
    </cfRule>
  </conditionalFormatting>
  <conditionalFormatting sqref="H64">
    <cfRule type="cellIs" dxfId="51" priority="20" operator="greaterThan">
      <formula>$C64</formula>
    </cfRule>
  </conditionalFormatting>
  <conditionalFormatting sqref="H12">
    <cfRule type="cellIs" dxfId="50" priority="19" operator="lessThan">
      <formula>$C12</formula>
    </cfRule>
  </conditionalFormatting>
  <conditionalFormatting sqref="H76:H77">
    <cfRule type="cellIs" dxfId="49" priority="18" operator="lessThan">
      <formula>$C76</formula>
    </cfRule>
  </conditionalFormatting>
  <conditionalFormatting sqref="H65:H66">
    <cfRule type="expression" dxfId="48" priority="17">
      <formula>H$65+H$66&gt;=$C$66</formula>
    </cfRule>
  </conditionalFormatting>
  <conditionalFormatting sqref="I15">
    <cfRule type="cellIs" dxfId="47" priority="16" operator="greaterThan">
      <formula>$C$15</formula>
    </cfRule>
  </conditionalFormatting>
  <conditionalFormatting sqref="I3">
    <cfRule type="cellIs" dxfId="46" priority="15" operator="greaterThan">
      <formula>$C3</formula>
    </cfRule>
  </conditionalFormatting>
  <conditionalFormatting sqref="I51">
    <cfRule type="cellIs" dxfId="45" priority="14" operator="greaterThan">
      <formula>$C51</formula>
    </cfRule>
  </conditionalFormatting>
  <conditionalFormatting sqref="I62">
    <cfRule type="cellIs" dxfId="44" priority="13" operator="greaterThan">
      <formula>$C62</formula>
    </cfRule>
  </conditionalFormatting>
  <conditionalFormatting sqref="I64">
    <cfRule type="cellIs" dxfId="43" priority="12" operator="greaterThan">
      <formula>$C64</formula>
    </cfRule>
  </conditionalFormatting>
  <conditionalFormatting sqref="I12">
    <cfRule type="cellIs" dxfId="42" priority="11" operator="lessThan">
      <formula>$C12</formula>
    </cfRule>
  </conditionalFormatting>
  <conditionalFormatting sqref="I76:I77">
    <cfRule type="cellIs" dxfId="41" priority="10" operator="lessThan">
      <formula>$C76</formula>
    </cfRule>
  </conditionalFormatting>
  <conditionalFormatting sqref="I65:I66">
    <cfRule type="expression" dxfId="40" priority="9">
      <formula>I$65+I$66&gt;=$C$66</formula>
    </cfRule>
  </conditionalFormatting>
  <conditionalFormatting sqref="J15">
    <cfRule type="cellIs" dxfId="39" priority="8" operator="greaterThan">
      <formula>$C$15</formula>
    </cfRule>
  </conditionalFormatting>
  <conditionalFormatting sqref="J3">
    <cfRule type="cellIs" dxfId="38" priority="7" operator="greaterThan">
      <formula>$C3</formula>
    </cfRule>
  </conditionalFormatting>
  <conditionalFormatting sqref="J51">
    <cfRule type="cellIs" dxfId="37" priority="6" operator="greaterThan">
      <formula>$C51</formula>
    </cfRule>
  </conditionalFormatting>
  <conditionalFormatting sqref="J62">
    <cfRule type="cellIs" dxfId="36" priority="5" operator="greaterThan">
      <formula>$C62</formula>
    </cfRule>
  </conditionalFormatting>
  <conditionalFormatting sqref="J64">
    <cfRule type="cellIs" dxfId="35" priority="4" operator="greaterThan">
      <formula>$C64</formula>
    </cfRule>
  </conditionalFormatting>
  <conditionalFormatting sqref="J12">
    <cfRule type="cellIs" dxfId="34" priority="3" operator="lessThan">
      <formula>$C12</formula>
    </cfRule>
  </conditionalFormatting>
  <conditionalFormatting sqref="J76:J77">
    <cfRule type="cellIs" dxfId="33" priority="2" operator="lessThan">
      <formula>$C76</formula>
    </cfRule>
  </conditionalFormatting>
  <conditionalFormatting sqref="J65:J66">
    <cfRule type="expression" dxfId="32" priority="1">
      <formula>J$65+J$66&gt;=$C$66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Entrate_Uscite</vt:lpstr>
      <vt:lpstr>Tav_Entrate</vt:lpstr>
      <vt:lpstr>Tav_Uscite</vt:lpstr>
      <vt:lpstr>Tav_Saldi</vt:lpstr>
      <vt:lpstr>Risultato_amministrazione</vt:lpstr>
      <vt:lpstr>Conto_economico</vt:lpstr>
      <vt:lpstr>Tav_contoeconomico</vt:lpstr>
      <vt:lpstr>Stato_patrimoniale</vt:lpstr>
      <vt:lpstr>Piano_indicatori</vt:lpstr>
      <vt:lpstr>Tav_indicatori</vt:lpstr>
      <vt:lpstr>Popolazione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2019-02-06T21:02:13Z</dcterms:created>
  <dcterms:modified xsi:type="dcterms:W3CDTF">2024-12-27T12:05:22Z</dcterms:modified>
</cp:coreProperties>
</file>