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W53" i="2"/>
  <c r="X52" i="2"/>
  <c r="W52" i="2"/>
  <c r="W51" i="2"/>
  <c r="X50" i="2"/>
  <c r="W50" i="2"/>
  <c r="X49" i="2"/>
  <c r="W49" i="2"/>
  <c r="X48" i="2"/>
  <c r="X54" i="2" s="1"/>
  <c r="X55" i="2" s="1"/>
  <c r="W48" i="2"/>
  <c r="W54" i="2" s="1"/>
  <c r="W55" i="2" s="1"/>
  <c r="X16" i="2"/>
  <c r="W16" i="2"/>
  <c r="X15" i="2"/>
  <c r="W15" i="2"/>
  <c r="X14" i="2"/>
  <c r="X20" i="2" s="1"/>
  <c r="X21" i="2" s="1"/>
  <c r="W14" i="2"/>
  <c r="W20" i="2" s="1"/>
  <c r="W21" i="2" s="1"/>
  <c r="I27" i="5"/>
  <c r="I28" i="5" s="1"/>
  <c r="I26" i="5"/>
  <c r="I13" i="5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" i="10"/>
  <c r="H15" i="10"/>
  <c r="H13" i="10"/>
  <c r="H12" i="10"/>
  <c r="H11" i="10"/>
  <c r="H9" i="10"/>
  <c r="H8" i="10"/>
  <c r="H7" i="10"/>
  <c r="H6" i="10"/>
  <c r="H5" i="10"/>
  <c r="H4" i="10"/>
  <c r="H3" i="10"/>
  <c r="H2" i="10"/>
  <c r="H10" i="10" s="1"/>
  <c r="H14" i="10" s="1"/>
  <c r="H16" i="10" s="1"/>
  <c r="K27" i="6"/>
  <c r="K26" i="6"/>
  <c r="K25" i="6"/>
  <c r="K24" i="6"/>
  <c r="K23" i="6"/>
  <c r="K22" i="6"/>
  <c r="K20" i="6"/>
  <c r="K19" i="6"/>
  <c r="K18" i="6"/>
  <c r="K17" i="6"/>
  <c r="K16" i="6"/>
  <c r="K15" i="6"/>
  <c r="K14" i="6"/>
  <c r="K13" i="6"/>
  <c r="K12" i="6"/>
  <c r="K11" i="6"/>
  <c r="K9" i="6"/>
  <c r="K8" i="6"/>
  <c r="K7" i="6"/>
  <c r="K6" i="6"/>
  <c r="K5" i="6"/>
  <c r="K4" i="6"/>
  <c r="K3" i="6"/>
  <c r="K2" i="6"/>
  <c r="I21" i="6"/>
  <c r="I10" i="6"/>
  <c r="I29" i="6" s="1"/>
  <c r="I23" i="1"/>
  <c r="I19" i="1"/>
  <c r="I13" i="1"/>
  <c r="I7" i="1"/>
  <c r="I21" i="1" s="1"/>
  <c r="I28" i="6" l="1"/>
  <c r="K28" i="8"/>
  <c r="K26" i="8"/>
  <c r="K25" i="8"/>
  <c r="K23" i="8"/>
  <c r="K20" i="8"/>
  <c r="K19" i="8"/>
  <c r="K18" i="8"/>
  <c r="K17" i="8"/>
  <c r="K16" i="8"/>
  <c r="K18" i="7"/>
  <c r="K14" i="7"/>
  <c r="K13" i="7"/>
  <c r="K6" i="7"/>
  <c r="H6" i="9"/>
  <c r="H5" i="9"/>
  <c r="H4" i="9"/>
  <c r="H3" i="9"/>
  <c r="H2" i="9"/>
  <c r="H29" i="8"/>
  <c r="H28" i="8"/>
  <c r="H26" i="8"/>
  <c r="H25" i="8"/>
  <c r="H24" i="8"/>
  <c r="H23" i="8"/>
  <c r="H22" i="8"/>
  <c r="H19" i="8"/>
  <c r="H18" i="8"/>
  <c r="H17" i="8"/>
  <c r="H16" i="8"/>
  <c r="H14" i="8"/>
  <c r="H13" i="8"/>
  <c r="H12" i="8"/>
  <c r="H11" i="8"/>
  <c r="H9" i="8"/>
  <c r="H8" i="8"/>
  <c r="H7" i="8"/>
  <c r="H6" i="8"/>
  <c r="H5" i="8"/>
  <c r="H4" i="8"/>
  <c r="H3" i="8"/>
  <c r="H2" i="8"/>
  <c r="H19" i="7"/>
  <c r="H18" i="7"/>
  <c r="H17" i="7"/>
  <c r="H14" i="7"/>
  <c r="H15" i="7" s="1"/>
  <c r="H13" i="7"/>
  <c r="H12" i="7"/>
  <c r="H10" i="7"/>
  <c r="H9" i="7"/>
  <c r="H8" i="7"/>
  <c r="H7" i="7"/>
  <c r="H6" i="7"/>
  <c r="H11" i="7" s="1"/>
  <c r="H4" i="7"/>
  <c r="H3" i="7"/>
  <c r="H2" i="7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0" i="8" l="1"/>
  <c r="H15" i="8"/>
  <c r="H27" i="8"/>
  <c r="H20" i="8"/>
  <c r="H30" i="8" s="1"/>
  <c r="H31" i="8" s="1"/>
  <c r="H21" i="8"/>
  <c r="H5" i="7"/>
  <c r="H20" i="7"/>
  <c r="H21" i="7" s="1"/>
  <c r="H16" i="7"/>
  <c r="T53" i="2" l="1"/>
  <c r="V53" i="2" s="1"/>
  <c r="U52" i="2"/>
  <c r="T52" i="2"/>
  <c r="V52" i="2" s="1"/>
  <c r="T51" i="2"/>
  <c r="V51" i="2" s="1"/>
  <c r="V50" i="2"/>
  <c r="U50" i="2"/>
  <c r="T50" i="2"/>
  <c r="U49" i="2"/>
  <c r="T49" i="2"/>
  <c r="V49" i="2" s="1"/>
  <c r="U48" i="2"/>
  <c r="U61" i="2" s="1"/>
  <c r="T48" i="2"/>
  <c r="V48" i="2" s="1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19" i="2"/>
  <c r="V18" i="2"/>
  <c r="V17" i="2"/>
  <c r="U16" i="2"/>
  <c r="T16" i="2"/>
  <c r="V16" i="2" s="1"/>
  <c r="U15" i="2"/>
  <c r="U57" i="2" s="1"/>
  <c r="T15" i="2"/>
  <c r="V15" i="2" s="1"/>
  <c r="U14" i="2"/>
  <c r="U56" i="2" s="1"/>
  <c r="T14" i="2"/>
  <c r="V14" i="2" s="1"/>
  <c r="V13" i="2"/>
  <c r="V12" i="2"/>
  <c r="V11" i="2"/>
  <c r="V10" i="2"/>
  <c r="V9" i="2"/>
  <c r="V8" i="2"/>
  <c r="V7" i="2"/>
  <c r="V6" i="2"/>
  <c r="V5" i="2"/>
  <c r="V4" i="2"/>
  <c r="V3" i="2"/>
  <c r="T54" i="2" l="1"/>
  <c r="T20" i="2"/>
  <c r="U54" i="2"/>
  <c r="U55" i="2" s="1"/>
  <c r="T57" i="2"/>
  <c r="U20" i="2"/>
  <c r="U21" i="2" s="1"/>
  <c r="U59" i="2" s="1"/>
  <c r="T58" i="2"/>
  <c r="U58" i="2"/>
  <c r="T56" i="2"/>
  <c r="U60" i="2"/>
  <c r="G3" i="13"/>
  <c r="G4" i="13"/>
  <c r="T21" i="2" l="1"/>
  <c r="V20" i="2"/>
  <c r="T55" i="2"/>
  <c r="V55" i="2" s="1"/>
  <c r="V54" i="2"/>
  <c r="C9" i="10"/>
  <c r="D9" i="10"/>
  <c r="E9" i="10"/>
  <c r="F9" i="10"/>
  <c r="G9" i="10"/>
  <c r="B9" i="10"/>
  <c r="H29" i="6"/>
  <c r="G29" i="6"/>
  <c r="F29" i="6"/>
  <c r="E29" i="6"/>
  <c r="D29" i="6"/>
  <c r="C29" i="6"/>
  <c r="V21" i="2" l="1"/>
  <c r="T59" i="2"/>
  <c r="J9" i="12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5" i="7" l="1"/>
  <c r="G10" i="8"/>
  <c r="G15" i="8"/>
  <c r="G27" i="8"/>
  <c r="G20" i="8"/>
  <c r="G15" i="7"/>
  <c r="G11" i="7"/>
  <c r="G16" i="7" s="1"/>
  <c r="G30" i="8" l="1"/>
  <c r="G20" i="7"/>
  <c r="G21" i="8"/>
  <c r="R54" i="2"/>
  <c r="R55" i="2" s="1"/>
  <c r="S53" i="2"/>
  <c r="Q53" i="2"/>
  <c r="S52" i="2"/>
  <c r="R52" i="2"/>
  <c r="Q52" i="2"/>
  <c r="R51" i="2"/>
  <c r="S51" i="2" s="1"/>
  <c r="Q51" i="2"/>
  <c r="R50" i="2"/>
  <c r="Q50" i="2"/>
  <c r="S50" i="2" s="1"/>
  <c r="R49" i="2"/>
  <c r="Q49" i="2"/>
  <c r="S49" i="2" s="1"/>
  <c r="S48" i="2"/>
  <c r="R48" i="2"/>
  <c r="Q48" i="2"/>
  <c r="Q54" i="2" s="1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Q14" i="2"/>
  <c r="S13" i="2"/>
  <c r="S12" i="2"/>
  <c r="S11" i="2"/>
  <c r="S10" i="2"/>
  <c r="S9" i="2"/>
  <c r="S8" i="2"/>
  <c r="S7" i="2"/>
  <c r="S6" i="2"/>
  <c r="S5" i="2"/>
  <c r="S4" i="2"/>
  <c r="S3" i="2"/>
  <c r="H27" i="5"/>
  <c r="H28" i="5" s="1"/>
  <c r="H26" i="5"/>
  <c r="H13" i="5"/>
  <c r="G15" i="10"/>
  <c r="G13" i="10"/>
  <c r="G12" i="10"/>
  <c r="G11" i="10"/>
  <c r="G8" i="10"/>
  <c r="G7" i="10"/>
  <c r="G6" i="10"/>
  <c r="G5" i="10"/>
  <c r="G4" i="10"/>
  <c r="G3" i="10"/>
  <c r="G2" i="10"/>
  <c r="G10" i="10" s="1"/>
  <c r="H21" i="6"/>
  <c r="H10" i="6"/>
  <c r="H28" i="6" s="1"/>
  <c r="H23" i="1"/>
  <c r="H19" i="1"/>
  <c r="H13" i="1"/>
  <c r="H7" i="1"/>
  <c r="H21" i="1" s="1"/>
  <c r="G14" i="10" l="1"/>
  <c r="G16" i="10" s="1"/>
  <c r="R60" i="2"/>
  <c r="Q56" i="2"/>
  <c r="G2" i="9" s="1"/>
  <c r="Q57" i="2"/>
  <c r="R57" i="2"/>
  <c r="G31" i="8"/>
  <c r="S15" i="2"/>
  <c r="S16" i="2"/>
  <c r="G4" i="9"/>
  <c r="G21" i="7"/>
  <c r="Q55" i="2"/>
  <c r="S55" i="2" s="1"/>
  <c r="S54" i="2"/>
  <c r="R56" i="2"/>
  <c r="R61" i="2"/>
  <c r="Q20" i="2"/>
  <c r="R20" i="2"/>
  <c r="Q58" i="2"/>
  <c r="G5" i="9" s="1"/>
  <c r="R58" i="2"/>
  <c r="S14" i="2"/>
  <c r="G3" i="9" l="1"/>
  <c r="R21" i="2"/>
  <c r="Q21" i="2"/>
  <c r="S20" i="2"/>
  <c r="G11" i="13"/>
  <c r="G10" i="13"/>
  <c r="G9" i="13"/>
  <c r="G8" i="13"/>
  <c r="G7" i="13"/>
  <c r="G6" i="13"/>
  <c r="G5" i="13"/>
  <c r="R59" i="2" l="1"/>
  <c r="S21" i="2"/>
  <c r="Q59" i="2"/>
  <c r="G6" i="9" s="1"/>
  <c r="I9" i="12"/>
  <c r="I8" i="12"/>
  <c r="I7" i="12"/>
  <c r="I6" i="12"/>
  <c r="I5" i="12"/>
  <c r="I4" i="12"/>
  <c r="I3" i="12"/>
  <c r="I2" i="12"/>
  <c r="K4" i="9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15" i="8" l="1"/>
  <c r="F27" i="8"/>
  <c r="F10" i="8"/>
  <c r="F20" i="8"/>
  <c r="F21" i="8" s="1"/>
  <c r="F5" i="7"/>
  <c r="F15" i="7"/>
  <c r="F11" i="7"/>
  <c r="F30" i="8" l="1"/>
  <c r="F31" i="8" s="1"/>
  <c r="F20" i="7"/>
  <c r="F16" i="7"/>
  <c r="N53" i="2"/>
  <c r="P53" i="2" s="1"/>
  <c r="O52" i="2"/>
  <c r="N52" i="2"/>
  <c r="P52" i="2" s="1"/>
  <c r="N51" i="2"/>
  <c r="P51" i="2" s="1"/>
  <c r="P50" i="2"/>
  <c r="O50" i="2"/>
  <c r="N50" i="2"/>
  <c r="O49" i="2"/>
  <c r="N49" i="2"/>
  <c r="P49" i="2" s="1"/>
  <c r="O48" i="2"/>
  <c r="O61" i="2" s="1"/>
  <c r="N48" i="2"/>
  <c r="P48" i="2" s="1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N15" i="2"/>
  <c r="O14" i="2"/>
  <c r="N14" i="2"/>
  <c r="P13" i="2"/>
  <c r="P12" i="2"/>
  <c r="P11" i="2"/>
  <c r="P10" i="2"/>
  <c r="P9" i="2"/>
  <c r="P8" i="2"/>
  <c r="P7" i="2"/>
  <c r="P6" i="2"/>
  <c r="P5" i="2"/>
  <c r="P4" i="2"/>
  <c r="P3" i="2"/>
  <c r="G27" i="5"/>
  <c r="G28" i="5" s="1"/>
  <c r="G26" i="5"/>
  <c r="G13" i="5"/>
  <c r="F15" i="10"/>
  <c r="F13" i="10"/>
  <c r="F12" i="10"/>
  <c r="F11" i="10"/>
  <c r="F8" i="10"/>
  <c r="F7" i="10"/>
  <c r="F6" i="10"/>
  <c r="F5" i="10"/>
  <c r="F4" i="10"/>
  <c r="F3" i="10"/>
  <c r="G21" i="6"/>
  <c r="G10" i="6"/>
  <c r="G28" i="6" s="1"/>
  <c r="G23" i="1"/>
  <c r="G19" i="1"/>
  <c r="G13" i="1"/>
  <c r="G7" i="1"/>
  <c r="G21" i="1" s="1"/>
  <c r="O57" i="2" l="1"/>
  <c r="P14" i="2"/>
  <c r="N20" i="2"/>
  <c r="P16" i="2"/>
  <c r="F4" i="9"/>
  <c r="F21" i="7"/>
  <c r="P15" i="2"/>
  <c r="O56" i="2"/>
  <c r="F2" i="10"/>
  <c r="F10" i="10" s="1"/>
  <c r="F14" i="10" s="1"/>
  <c r="F16" i="10" s="1"/>
  <c r="N54" i="2"/>
  <c r="N57" i="2"/>
  <c r="O20" i="2"/>
  <c r="P20" i="2" s="1"/>
  <c r="N58" i="2"/>
  <c r="F5" i="9" s="1"/>
  <c r="O58" i="2"/>
  <c r="O54" i="2"/>
  <c r="O55" i="2" s="1"/>
  <c r="N56" i="2"/>
  <c r="F2" i="9" s="1"/>
  <c r="O60" i="2"/>
  <c r="J27" i="5"/>
  <c r="F27" i="5"/>
  <c r="E27" i="5"/>
  <c r="D27" i="5"/>
  <c r="C27" i="5"/>
  <c r="B27" i="5"/>
  <c r="N21" i="2" l="1"/>
  <c r="F3" i="9"/>
  <c r="O21" i="2"/>
  <c r="O59" i="2" s="1"/>
  <c r="N55" i="2"/>
  <c r="P54" i="2"/>
  <c r="P21" i="2" l="1"/>
  <c r="P55" i="2"/>
  <c r="N59" i="2"/>
  <c r="F6" i="9" s="1"/>
  <c r="H9" i="12"/>
  <c r="H8" i="12"/>
  <c r="H7" i="12"/>
  <c r="H6" i="12"/>
  <c r="H5" i="12"/>
  <c r="H4" i="12"/>
  <c r="H3" i="12"/>
  <c r="H2" i="12"/>
  <c r="E4" i="9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10" i="8" l="1"/>
  <c r="E15" i="8"/>
  <c r="E27" i="8"/>
  <c r="E20" i="8"/>
  <c r="E5" i="7"/>
  <c r="E11" i="7"/>
  <c r="E15" i="7"/>
  <c r="E20" i="7" l="1"/>
  <c r="E21" i="8"/>
  <c r="E30" i="8"/>
  <c r="E16" i="7"/>
  <c r="E31" i="8" l="1"/>
  <c r="E21" i="7"/>
  <c r="L61" i="2"/>
  <c r="L60" i="2"/>
  <c r="L58" i="2"/>
  <c r="K58" i="2"/>
  <c r="L57" i="2"/>
  <c r="K57" i="2"/>
  <c r="L56" i="2"/>
  <c r="K56" i="2"/>
  <c r="L55" i="2"/>
  <c r="M54" i="2"/>
  <c r="L54" i="2"/>
  <c r="K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J26" i="5"/>
  <c r="J13" i="5"/>
  <c r="I15" i="10"/>
  <c r="I13" i="10"/>
  <c r="I12" i="10"/>
  <c r="I11" i="10"/>
  <c r="I8" i="10"/>
  <c r="I7" i="10"/>
  <c r="I6" i="10"/>
  <c r="I4" i="10"/>
  <c r="I3" i="10"/>
  <c r="J21" i="6"/>
  <c r="K21" i="6" s="1"/>
  <c r="J10" i="6"/>
  <c r="J23" i="1"/>
  <c r="J19" i="1"/>
  <c r="J13" i="1"/>
  <c r="J7" i="1"/>
  <c r="L9" i="12"/>
  <c r="L8" i="12"/>
  <c r="L7" i="12"/>
  <c r="L6" i="12"/>
  <c r="L5" i="12"/>
  <c r="L4" i="12"/>
  <c r="L3" i="12"/>
  <c r="L2" i="12"/>
  <c r="I4" i="9"/>
  <c r="J4" i="9" s="1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K10" i="6" l="1"/>
  <c r="J29" i="6"/>
  <c r="I5" i="10"/>
  <c r="I2" i="10"/>
  <c r="E3" i="9"/>
  <c r="W58" i="2"/>
  <c r="Z58" i="2" s="1"/>
  <c r="W56" i="2"/>
  <c r="Z56" i="2" s="1"/>
  <c r="L59" i="2"/>
  <c r="X60" i="2"/>
  <c r="X61" i="2"/>
  <c r="K55" i="2"/>
  <c r="E2" i="9"/>
  <c r="E5" i="9"/>
  <c r="D5" i="7"/>
  <c r="X56" i="2"/>
  <c r="AA56" i="2" s="1"/>
  <c r="X57" i="2"/>
  <c r="X58" i="2"/>
  <c r="AA58" i="2" s="1"/>
  <c r="W57" i="2"/>
  <c r="K59" i="2"/>
  <c r="E6" i="9" s="1"/>
  <c r="M55" i="2"/>
  <c r="D27" i="8"/>
  <c r="J28" i="5"/>
  <c r="J28" i="6"/>
  <c r="K28" i="6" s="1"/>
  <c r="J21" i="1"/>
  <c r="D10" i="8"/>
  <c r="D20" i="8"/>
  <c r="D15" i="8"/>
  <c r="D11" i="7"/>
  <c r="D15" i="7"/>
  <c r="K3" i="9" l="1"/>
  <c r="AA57" i="2"/>
  <c r="I3" i="9"/>
  <c r="J3" i="9" s="1"/>
  <c r="Z57" i="2"/>
  <c r="K29" i="6"/>
  <c r="I9" i="10"/>
  <c r="K2" i="9"/>
  <c r="K5" i="9"/>
  <c r="I5" i="9"/>
  <c r="J5" i="9" s="1"/>
  <c r="I2" i="9"/>
  <c r="J2" i="9" s="1"/>
  <c r="I10" i="10"/>
  <c r="D20" i="7"/>
  <c r="D21" i="8"/>
  <c r="D16" i="7"/>
  <c r="I14" i="10" l="1"/>
  <c r="D21" i="7"/>
  <c r="H53" i="2"/>
  <c r="D29" i="8" s="1"/>
  <c r="I52" i="2"/>
  <c r="H52" i="2"/>
  <c r="D28" i="8" s="1"/>
  <c r="I51" i="2"/>
  <c r="H51" i="2"/>
  <c r="I50" i="2"/>
  <c r="H50" i="2"/>
  <c r="J50" i="2" s="1"/>
  <c r="I49" i="2"/>
  <c r="H49" i="2"/>
  <c r="I48" i="2"/>
  <c r="H48" i="2"/>
  <c r="H54" i="2" s="1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I15" i="2"/>
  <c r="I57" i="2" s="1"/>
  <c r="H15" i="2"/>
  <c r="H57" i="2" s="1"/>
  <c r="D3" i="9" s="1"/>
  <c r="I14" i="2"/>
  <c r="H14" i="2"/>
  <c r="J13" i="2"/>
  <c r="J12" i="2"/>
  <c r="J11" i="2"/>
  <c r="J10" i="2"/>
  <c r="J9" i="2"/>
  <c r="J8" i="2"/>
  <c r="J7" i="2"/>
  <c r="J6" i="2"/>
  <c r="J5" i="2"/>
  <c r="J4" i="2"/>
  <c r="J3" i="2"/>
  <c r="C23" i="1"/>
  <c r="D23" i="1"/>
  <c r="E23" i="1"/>
  <c r="F23" i="1"/>
  <c r="B23" i="1"/>
  <c r="I16" i="10" l="1"/>
  <c r="I54" i="2"/>
  <c r="I55" i="2" s="1"/>
  <c r="H58" i="2"/>
  <c r="D5" i="9" s="1"/>
  <c r="H56" i="2"/>
  <c r="D2" i="9" s="1"/>
  <c r="I61" i="2"/>
  <c r="D30" i="8"/>
  <c r="D31" i="8" s="1"/>
  <c r="J53" i="2"/>
  <c r="J15" i="2"/>
  <c r="I60" i="2"/>
  <c r="I56" i="2"/>
  <c r="I58" i="2"/>
  <c r="J16" i="2"/>
  <c r="D4" i="9"/>
  <c r="J48" i="2"/>
  <c r="J49" i="2"/>
  <c r="J51" i="2"/>
  <c r="J52" i="2"/>
  <c r="J54" i="2"/>
  <c r="H55" i="2"/>
  <c r="J55" i="2" s="1"/>
  <c r="J14" i="2"/>
  <c r="I20" i="2"/>
  <c r="I21" i="2" s="1"/>
  <c r="I59" i="2" s="1"/>
  <c r="H20" i="2"/>
  <c r="J20" i="2" l="1"/>
  <c r="H21" i="2"/>
  <c r="H59" i="2" s="1"/>
  <c r="D6" i="9" s="1"/>
  <c r="J21" i="2" l="1"/>
  <c r="F26" i="5" l="1"/>
  <c r="F28" i="5" s="1"/>
  <c r="F13" i="5"/>
  <c r="E15" i="10"/>
  <c r="E13" i="10"/>
  <c r="E12" i="10"/>
  <c r="E11" i="10"/>
  <c r="E8" i="10"/>
  <c r="E7" i="10"/>
  <c r="E6" i="10"/>
  <c r="E4" i="10"/>
  <c r="E3" i="10"/>
  <c r="F21" i="6"/>
  <c r="F10" i="6"/>
  <c r="F19" i="1"/>
  <c r="F13" i="1"/>
  <c r="F7" i="1"/>
  <c r="E2" i="10" l="1"/>
  <c r="E5" i="10"/>
  <c r="F28" i="6"/>
  <c r="F21" i="1"/>
  <c r="E10" i="10" l="1"/>
  <c r="E53" i="2"/>
  <c r="F52" i="2"/>
  <c r="E52" i="2"/>
  <c r="E51" i="2"/>
  <c r="F50" i="2"/>
  <c r="E50" i="2"/>
  <c r="F49" i="2"/>
  <c r="E49" i="2"/>
  <c r="F48" i="2"/>
  <c r="E48" i="2"/>
  <c r="F16" i="2"/>
  <c r="E16" i="2"/>
  <c r="F15" i="2"/>
  <c r="F57" i="2" s="1"/>
  <c r="E15" i="2"/>
  <c r="E57" i="2" s="1"/>
  <c r="C3" i="9" s="1"/>
  <c r="F14" i="2"/>
  <c r="E14" i="2"/>
  <c r="F61" i="2" l="1"/>
  <c r="E56" i="2"/>
  <c r="C2" i="9" s="1"/>
  <c r="E58" i="2"/>
  <c r="C5" i="9" s="1"/>
  <c r="C4" i="9"/>
  <c r="F20" i="2"/>
  <c r="F21" i="2" s="1"/>
  <c r="F58" i="2"/>
  <c r="F56" i="2"/>
  <c r="F60" i="2"/>
  <c r="E14" i="10"/>
  <c r="E20" i="2"/>
  <c r="E21" i="2" s="1"/>
  <c r="B53" i="2"/>
  <c r="C52" i="2"/>
  <c r="B52" i="2"/>
  <c r="B51" i="2"/>
  <c r="C50" i="2"/>
  <c r="B50" i="2"/>
  <c r="C49" i="2"/>
  <c r="B49" i="2"/>
  <c r="C16" i="2"/>
  <c r="B16" i="2"/>
  <c r="B4" i="9" s="1"/>
  <c r="C15" i="2"/>
  <c r="C57" i="2" s="1"/>
  <c r="B15" i="2"/>
  <c r="B57" i="2" s="1"/>
  <c r="B3" i="9" s="1"/>
  <c r="C14" i="2"/>
  <c r="B14" i="2"/>
  <c r="B56" i="2" l="1"/>
  <c r="B2" i="9" s="1"/>
  <c r="B58" i="2"/>
  <c r="B5" i="9" s="1"/>
  <c r="C20" i="2"/>
  <c r="C21" i="2" s="1"/>
  <c r="C58" i="2"/>
  <c r="C56" i="2"/>
  <c r="C60" i="2"/>
  <c r="C61" i="2"/>
  <c r="E16" i="10"/>
  <c r="B20" i="2"/>
  <c r="B21" i="2" s="1"/>
  <c r="B13" i="1" l="1"/>
  <c r="B19" i="1"/>
  <c r="B7" i="1"/>
  <c r="B21" i="1" l="1"/>
  <c r="D21" i="6" l="1"/>
  <c r="E21" i="6"/>
  <c r="C21" i="6"/>
  <c r="E10" i="6"/>
  <c r="D10" i="6"/>
  <c r="C10" i="6"/>
  <c r="B26" i="5" l="1"/>
  <c r="B13" i="5"/>
  <c r="D19" i="1"/>
  <c r="C19" i="1"/>
  <c r="E19" i="1"/>
  <c r="C13" i="1"/>
  <c r="D13" i="1"/>
  <c r="E13" i="1"/>
  <c r="C7" i="1"/>
  <c r="D7" i="1"/>
  <c r="E7" i="1"/>
  <c r="E26" i="5" l="1"/>
  <c r="D26" i="5"/>
  <c r="C26" i="5"/>
  <c r="E13" i="5"/>
  <c r="D13" i="5"/>
  <c r="C13" i="5"/>
  <c r="D28" i="6"/>
  <c r="E28" i="6"/>
  <c r="C28" i="6"/>
  <c r="E28" i="5" l="1"/>
  <c r="C21" i="1"/>
  <c r="D21" i="1"/>
  <c r="E21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G6" i="12" l="1"/>
  <c r="F2" i="12"/>
  <c r="G2" i="12"/>
  <c r="F3" i="12"/>
  <c r="G3" i="12"/>
  <c r="F4" i="12"/>
  <c r="G4" i="12"/>
  <c r="F5" i="12"/>
  <c r="G5" i="12"/>
  <c r="F6" i="12"/>
  <c r="F7" i="12"/>
  <c r="G7" i="12"/>
  <c r="F8" i="12"/>
  <c r="G8" i="12"/>
  <c r="F9" i="12"/>
  <c r="G9" i="12"/>
  <c r="E9" i="12"/>
  <c r="E8" i="12"/>
  <c r="E7" i="12"/>
  <c r="E6" i="12"/>
  <c r="E5" i="12"/>
  <c r="E4" i="12"/>
  <c r="E3" i="12"/>
  <c r="E2" i="12"/>
  <c r="B11" i="10"/>
  <c r="C11" i="10"/>
  <c r="D11" i="10"/>
  <c r="B12" i="10"/>
  <c r="C12" i="10"/>
  <c r="D12" i="10"/>
  <c r="B13" i="10"/>
  <c r="C13" i="10"/>
  <c r="D13" i="10"/>
  <c r="B15" i="10"/>
  <c r="C15" i="10"/>
  <c r="D15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K24" i="8" s="1"/>
  <c r="I23" i="8"/>
  <c r="I22" i="8"/>
  <c r="K22" i="8" s="1"/>
  <c r="I19" i="8"/>
  <c r="M19" i="8" s="1"/>
  <c r="I18" i="8"/>
  <c r="I17" i="8"/>
  <c r="M17" i="8" s="1"/>
  <c r="I16" i="8"/>
  <c r="I14" i="8"/>
  <c r="K14" i="8" s="1"/>
  <c r="I13" i="8"/>
  <c r="K13" i="8" s="1"/>
  <c r="I12" i="8"/>
  <c r="K12" i="8" s="1"/>
  <c r="I11" i="8"/>
  <c r="K11" i="8" s="1"/>
  <c r="I9" i="8"/>
  <c r="K9" i="8" s="1"/>
  <c r="I8" i="8"/>
  <c r="K8" i="8" s="1"/>
  <c r="I7" i="8"/>
  <c r="I6" i="8"/>
  <c r="K6" i="8" s="1"/>
  <c r="I5" i="8"/>
  <c r="K5" i="8" s="1"/>
  <c r="I4" i="8"/>
  <c r="K4" i="8" s="1"/>
  <c r="I3" i="8"/>
  <c r="K3" i="8" s="1"/>
  <c r="I2" i="8"/>
  <c r="K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K19" i="7" s="1"/>
  <c r="I18" i="7"/>
  <c r="I17" i="7"/>
  <c r="K17" i="7" s="1"/>
  <c r="I14" i="7"/>
  <c r="I13" i="7"/>
  <c r="I12" i="7"/>
  <c r="K12" i="7" s="1"/>
  <c r="I10" i="7"/>
  <c r="K10" i="7" s="1"/>
  <c r="I9" i="7"/>
  <c r="K9" i="7" s="1"/>
  <c r="I8" i="7"/>
  <c r="K8" i="7" s="1"/>
  <c r="I7" i="7"/>
  <c r="K7" i="7" s="1"/>
  <c r="I6" i="7"/>
  <c r="I4" i="7"/>
  <c r="K4" i="7" s="1"/>
  <c r="I3" i="7"/>
  <c r="K3" i="7" s="1"/>
  <c r="I2" i="7"/>
  <c r="K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7" i="8" l="1"/>
  <c r="K7" i="8"/>
  <c r="M5" i="8"/>
  <c r="M9" i="8"/>
  <c r="M13" i="8"/>
  <c r="M8" i="7"/>
  <c r="M13" i="7"/>
  <c r="M6" i="7"/>
  <c r="M18" i="8"/>
  <c r="M6" i="8"/>
  <c r="M22" i="8"/>
  <c r="L20" i="8"/>
  <c r="M10" i="7"/>
  <c r="M9" i="7"/>
  <c r="M19" i="7"/>
  <c r="L11" i="7"/>
  <c r="I15" i="8"/>
  <c r="K15" i="8" s="1"/>
  <c r="M23" i="8"/>
  <c r="B5" i="7"/>
  <c r="M4" i="8"/>
  <c r="M8" i="8"/>
  <c r="M24" i="8"/>
  <c r="L15" i="7"/>
  <c r="M14" i="7"/>
  <c r="B11" i="7"/>
  <c r="M4" i="7"/>
  <c r="B27" i="8"/>
  <c r="B15" i="7"/>
  <c r="I27" i="8"/>
  <c r="K27" i="8" s="1"/>
  <c r="L27" i="8"/>
  <c r="L15" i="8"/>
  <c r="C27" i="8"/>
  <c r="L10" i="8"/>
  <c r="I10" i="8"/>
  <c r="K10" i="8" s="1"/>
  <c r="I20" i="8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K11" i="7" s="1"/>
  <c r="I5" i="7"/>
  <c r="K5" i="7" s="1"/>
  <c r="I15" i="7"/>
  <c r="K15" i="7" s="1"/>
  <c r="M3" i="7"/>
  <c r="C5" i="7"/>
  <c r="I21" i="8" l="1"/>
  <c r="K21" i="8" s="1"/>
  <c r="B21" i="8"/>
  <c r="C21" i="8"/>
  <c r="L21" i="8"/>
  <c r="C16" i="7"/>
  <c r="L16" i="7"/>
  <c r="I16" i="7"/>
  <c r="K16" i="7" s="1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K20" i="7" s="1"/>
  <c r="M5" i="7"/>
  <c r="I21" i="7" l="1"/>
  <c r="K21" i="7" s="1"/>
  <c r="M21" i="8"/>
  <c r="M16" i="7"/>
  <c r="M20" i="7"/>
  <c r="L28" i="8"/>
  <c r="L30" i="8" s="1"/>
  <c r="L31" i="8" s="1"/>
  <c r="J2" i="7" l="1"/>
  <c r="J5" i="7"/>
  <c r="J13" i="7"/>
  <c r="J12" i="7"/>
  <c r="J11" i="7"/>
  <c r="J10" i="7"/>
  <c r="J21" i="7"/>
  <c r="J9" i="7"/>
  <c r="J8" i="7"/>
  <c r="M21" i="7"/>
  <c r="J4" i="7"/>
  <c r="J6" i="7"/>
  <c r="J17" i="7"/>
  <c r="J3" i="7"/>
  <c r="J15" i="7"/>
  <c r="J14" i="7"/>
  <c r="J18" i="7"/>
  <c r="J7" i="7"/>
  <c r="J16" i="7"/>
  <c r="C5" i="10"/>
  <c r="D5" i="10"/>
  <c r="B5" i="10"/>
  <c r="C2" i="10"/>
  <c r="D2" i="10"/>
  <c r="B2" i="10"/>
  <c r="C10" i="10" l="1"/>
  <c r="C14" i="10" s="1"/>
  <c r="C16" i="10" s="1"/>
  <c r="B10" i="10"/>
  <c r="B14" i="10" s="1"/>
  <c r="B16" i="10" s="1"/>
  <c r="D10" i="10"/>
  <c r="E54" i="2"/>
  <c r="E55" i="2" s="1"/>
  <c r="E59" i="2" s="1"/>
  <c r="C6" i="9" s="1"/>
  <c r="F54" i="2"/>
  <c r="F55" i="2" s="1"/>
  <c r="F59" i="2" s="1"/>
  <c r="D14" i="10" l="1"/>
  <c r="D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Y53" i="2" l="1"/>
  <c r="I29" i="8"/>
  <c r="K29" i="8" s="1"/>
  <c r="M28" i="8"/>
  <c r="Y49" i="2"/>
  <c r="Y52" i="2"/>
  <c r="Y51" i="2"/>
  <c r="Y50" i="2"/>
  <c r="Y48" i="2"/>
  <c r="Y16" i="2"/>
  <c r="Y14" i="2"/>
  <c r="Y15" i="2"/>
  <c r="I30" i="8" l="1"/>
  <c r="K30" i="8" s="1"/>
  <c r="M29" i="8"/>
  <c r="Y21" i="2"/>
  <c r="Y20" i="2"/>
  <c r="Y54" i="2"/>
  <c r="G12" i="2"/>
  <c r="D53" i="2"/>
  <c r="D52" i="2"/>
  <c r="Y55" i="2" l="1"/>
  <c r="W59" i="2"/>
  <c r="X59" i="2"/>
  <c r="I31" i="8"/>
  <c r="K31" i="8" s="1"/>
  <c r="M30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K6" i="9" l="1"/>
  <c r="AA59" i="2"/>
  <c r="I6" i="9"/>
  <c r="J6" i="9" s="1"/>
  <c r="Z59" i="2"/>
  <c r="J18" i="8"/>
  <c r="J6" i="8"/>
  <c r="J28" i="8"/>
  <c r="J7" i="8"/>
  <c r="J19" i="8"/>
  <c r="J16" i="8"/>
  <c r="J20" i="8"/>
  <c r="J12" i="8"/>
  <c r="M31" i="8"/>
  <c r="J5" i="8"/>
  <c r="J24" i="8"/>
  <c r="J23" i="8"/>
  <c r="J2" i="8"/>
  <c r="J26" i="8"/>
  <c r="J21" i="8"/>
  <c r="J15" i="8"/>
  <c r="J25" i="8"/>
  <c r="J11" i="8"/>
  <c r="J8" i="8"/>
  <c r="J14" i="8"/>
  <c r="J17" i="8"/>
  <c r="J10" i="8"/>
  <c r="J27" i="8"/>
  <c r="J4" i="8"/>
  <c r="J22" i="8"/>
  <c r="J3" i="8"/>
  <c r="J9" i="8"/>
  <c r="J31" i="8"/>
  <c r="J13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<sst xmlns="http://schemas.openxmlformats.org/spreadsheetml/2006/main" count="499" uniqueCount="368">
  <si>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</si>
  <si>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</si>
  <si>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</si>
  <si>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</si>
  <si>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</si>
  <si>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</si>
  <si>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</si>
  <si>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</si>
  <si>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</si>
  <si>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</si>
  <si>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</si>
  <si>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</si>
  <si>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</si>
  <si>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</si>
  <si>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</si>
  <si>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</si>
  <si>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</si>
  <si>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</si>
  <si>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</si>
  <si>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</si>
  <si>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</si>
  <si>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</si>
  <si>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</si>
  <si>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</si>
  <si>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</si>
  <si>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</si>
  <si>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</si>
  <si>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</si>
  <si>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</si>
  <si>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</si>
  <si>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</si>
  <si>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</si>
  <si>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</si>
  <si>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</si>
  <si>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</si>
  <si>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</si>
  <si>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</si>
  <si>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</si>
  <si>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</si>
  <si>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</si>
  <si>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</si>
  <si>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</si>
  <si>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</si>
  <si>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</si>
  <si>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</si>
  <si>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</si>
  <si>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</si>
  <si>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</si>
  <si>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</si>
  <si>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</si>
  <si>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</si>
  <si>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</si>
  <si>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</si>
  <si>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</si>
  <si>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</si>
  <si>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</si>
  <si>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</si>
  <si>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</si>
  <si>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</si>
  <si>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</si>
  <si>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</si>
  <si>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</si>
  <si>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</si>
  <si>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</si>
  <si>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</si>
  <si>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</si>
  <si>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</si>
  <si>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</si>
  <si>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</si>
  <si>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</si>
  <si>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</si>
  <si>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</si>
  <si>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</si>
  <si>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</si>
  <si>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</si>
  <si>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</si>
  <si>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</si>
  <si>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</si>
  <si>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</si>
  <si>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</si>
  <si>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</si>
  <si>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</si>
  <si>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</si>
  <si>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</si>
  <si>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</si>
  <si>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</si>
  <si>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</si>
  <si>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</si>
  <si>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</si>
  <si>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</si>
  <si>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</si>
  <si>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</si>
  <si>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</si>
  <si>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</si>
  <si>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</si>
  <si>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</si>
  <si>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</si>
  <si>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</si>
  <si>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</si>
  <si>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</si>
  <si>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</si>
  <si>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</si>
  <si>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</si>
  <si>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</si>
  <si>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</si>
  <si>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</si>
  <si>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</si>
  <si>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</si>
  <si>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</si>
  <si>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</si>
  <si>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</si>
  <si>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</si>
  <si>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</si>
  <si>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</si>
  <si>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</si>
  <si>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</si>
  <si>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</si>
  <si>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</si>
  <si>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</si>
  <si>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</si>
  <si>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</si>
  <si>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</si>
  <si>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</si>
  <si>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</si>
  <si>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</si>
  <si>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</si>
  <si>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</si>
  <si>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</si>
  <si>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</si>
  <si>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</si>
  <si>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</si>
  <si>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</si>
  <si>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</si>
  <si>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</si>
  <si>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</si>
  <si>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</si>
  <si>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</si>
  <si>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</si>
  <si>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</si>
  <si>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</si>
  <si>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</si>
  <si>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</si>
  <si>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</si>
  <si>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</si>
  <si>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</si>
  <si>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</si>
  <si>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</si>
  <si>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</si>
  <si>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</si>
  <si>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</si>
  <si>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</si>
  <si>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</si>
  <si>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</si>
  <si>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</si>
  <si>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</si>
  <si>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</si>
  <si>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</si>
  <si>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</si>
  <si>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</si>
  <si>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</si>
  <si>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</si>
  <si>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</si>
  <si>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</si>
  <si>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</si>
  <si>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</si>
  <si>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</si>
  <si>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</si>
  <si>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</si>
  <si>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</si>
  <si>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</si>
  <si>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</si>
  <si>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</si>
  <si>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</si>
  <si>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</si>
  <si>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</si>
  <si>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</si>
  <si>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</si>
  <si>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</si>
  <si>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</si>
  <si>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</si>
  <si>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</si>
  <si>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</si>
  <si>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</si>
  <si>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</si>
  <si>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</si>
  <si>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</si>
  <si>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</si>
  <si>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</si>
  <si>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</si>
  <si>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</si>
  <si>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</si>
  <si>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</si>
  <si>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</si>
  <si>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</si>
  <si>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</si>
  <si>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</si>
  <si>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</si>
  <si>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</si>
  <si>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</si>
  <si>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</si>
  <si>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</si>
  <si>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</si>
  <si>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</si>
  <si>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</si>
  <si>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</si>
  <si>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</si>
  <si>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</si>
  <si>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</si>
  <si>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</si>
  <si>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</si>
  <si>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</si>
  <si>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</si>
  <si>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</si>
  <si>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</si>
  <si>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</si>
  <si>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</si>
  <si>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</si>
  <si>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</si>
  <si>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</si>
  <si>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</si>
  <si>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</si>
  <si>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</si>
  <si>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</si>
  <si>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</si>
  <si>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</si>
  <si>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</si>
  <si>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</si>
  <si>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</si>
  <si>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</si>
  <si>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</si>
  <si>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</si>
  <si>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</si>
  <si>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</si>
  <si>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</si>
  <si>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</si>
  <si>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</si>
  <si>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</si>
  <si>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</si>
  <si>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</si>
  <si>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</si>
  <si>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</si>
  <si>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</si>
  <si>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</si>
  <si>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</si>
  <si>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</si>
  <si>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</si>
  <si>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</si>
  <si>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</si>
  <si>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</si>
  <si>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</si>
  <si>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</si>
  <si>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</si>
  <si>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</si>
  <si>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</si>
  <si>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</si>
  <si>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</si>
  <si>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</si>
  <si>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</si>
  <si>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</si>
  <si>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</si>
  <si>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</si>
  <si>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</si>
  <si>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</si>
  <si>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</si>
  <si>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</si>
  <si>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</si>
  <si>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</si>
  <si>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</si>
  <si>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</si>
  <si>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</si>
  <si>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</si>
  <si>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</si>
  <si>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</si>
  <si>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</si>
  <si>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</si>
  <si>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</si>
  <si>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</si>
  <si>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</si>
  <si>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</si>
  <si>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</si>
  <si>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</si>
  <si>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</si>
  <si>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</si>
  <si>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</si>
  <si>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</si>
  <si>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</si>
  <si>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</si>
  <si>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</si>
  <si>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</si>
  <si>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</si>
  <si>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</si>
  <si>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</si>
  <si>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</si>
  <si>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</si>
  <si>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</si>
  <si>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</si>
  <si>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</si>
  <si>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</si>
  <si>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</si>
  <si>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</si>
  <si>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</si>
  <si>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</si>
  <si>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</si>
  <si>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</si>
  <si>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</si>
  <si>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</si>
  <si>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</si>
  <si>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</si>
  <si>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</si>
  <si>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</si>
  <si>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</si>
  <si>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</si>
  <si>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</si>
  <si>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</si>
  <si>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</si>
  <si>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</si>
  <si>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</si>
  <si>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</si>
  <si>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</si>
  <si>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</si>
  <si>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</si>
  <si>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</si>
  <si>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</si>
  <si>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</si>
  <si>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</si>
  <si>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</si>
  <si>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</si>
  <si>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</si>
  <si>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</si>
  <si>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</si>
  <si>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</si>
  <si>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</si>
  <si>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</si>
  <si>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</si>
  <si>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</si>
  <si>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</si>
  <si>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</si>
  <si>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</si>
  <si>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</si>
  <si>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</si>
  <si>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</si>
  <si>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</si>
  <si>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</si>
  <si>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</si>
  <si>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</si>
  <si>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</si>
  <si>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</si>
  <si>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</si>
  <si>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</si>
  <si>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</si>
  <si>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</si>
  <si>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</si>
  <si>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</si>
  <si>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</si>
  <si>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</si>
  <si>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/>
  </si>
  <si>
    <t>Riaccertamento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</si>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</sst>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  <xf numFmtId="164" fontId="3" fillId="0" borderId="0" applyFont="0" applyFill="0" applyBorder="0" applyAlignment="0" applyProtection="0"/>
  </cellStyleXfs>
  <cellXfs count="123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7" fillId="4" borderId="0" xfId="0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0" fontId="0" fillId="0" borderId="0" xfId="0" applyAlignment="1">
      <alignment wrapText="1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3" fontId="0" fillId="0" borderId="0" xfId="1" applyNumberFormat="1" applyFont="1"/>
    <xf numFmtId="0" fontId="0" fillId="0" borderId="2" xfId="0" applyBorder="1"/>
    <xf numFmtId="0" fontId="0" fillId="0" borderId="0" xfId="0"/>
    <xf numFmtId="2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0" xfId="0" applyNumberFormat="1" applyFill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3" applyNumberFormat="1" applyFont="1"/>
    <xf numFmtId="165" fontId="0" fillId="0" borderId="0" xfId="0" applyNumberFormat="1"/>
    <xf numFmtId="165" fontId="0" fillId="2" borderId="0" xfId="3" applyNumberFormat="1" applyFont="1" applyFill="1"/>
    <xf numFmtId="0" fontId="0" fillId="0" borderId="0" xfId="0" applyAlignment="1">
      <alignment horizontal="center"/>
    </xf>
    <xf numFmtId="3" fontId="0" fillId="0" borderId="0" xfId="3" applyNumberFormat="1" applyFont="1"/>
    <xf numFmtId="165" fontId="0" fillId="4" borderId="0" xfId="0" applyNumberFormat="1" applyFill="1"/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Alignment="1"/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gliaia" xfId="1" builtinId="3"/>
    <cellStyle name="Migliaia 2" xfId="3"/>
    <cellStyle name="Normal" xfId="2"/>
    <cellStyle name="Normale" xfId="0" builtinId="0"/>
  </cellStyles>
  <dxfs count="112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14143941411531"/>
          <c:y val="5.4234059497589075E-2"/>
          <c:w val="0.84853832007879471"/>
          <c:h val="0.78577468053905641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69136313.780000001</c:v>
                </c:pt>
                <c:pt idx="1">
                  <c:v>94654447.930000007</c:v>
                </c:pt>
                <c:pt idx="2">
                  <c:v>102055189.81</c:v>
                </c:pt>
                <c:pt idx="3">
                  <c:v>128462003.67</c:v>
                </c:pt>
                <c:pt idx="4">
                  <c:v>128848656.59</c:v>
                </c:pt>
                <c:pt idx="5">
                  <c:v>146625529.34</c:v>
                </c:pt>
                <c:pt idx="6">
                  <c:v>175624910.06999999</c:v>
                </c:pt>
                <c:pt idx="7">
                  <c:v>179942999.69999999</c:v>
                </c:pt>
                <c:pt idx="8">
                  <c:v>195805483.5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Risultato_amministrazione!$B$4:$J$4</c:f>
              <c:numCache>
                <c:formatCode>#,##0</c:formatCode>
                <c:ptCount val="9"/>
                <c:pt idx="0">
                  <c:v>39063482.960000001</c:v>
                </c:pt>
                <c:pt idx="1">
                  <c:v>41324465.899999999</c:v>
                </c:pt>
                <c:pt idx="2">
                  <c:v>47420610.759999998</c:v>
                </c:pt>
                <c:pt idx="3">
                  <c:v>64398132.020000003</c:v>
                </c:pt>
                <c:pt idx="4">
                  <c:v>54556081.920000002</c:v>
                </c:pt>
                <c:pt idx="5">
                  <c:v>51121315.380000003</c:v>
                </c:pt>
                <c:pt idx="6">
                  <c:v>62588228.549999997</c:v>
                </c:pt>
                <c:pt idx="7">
                  <c:v>60839371.899999999</c:v>
                </c:pt>
                <c:pt idx="8">
                  <c:v>61514181.390000001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273504"/>
        <c:axId val="1935177520"/>
      </c:lineChart>
      <c:catAx>
        <c:axId val="16692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35177520"/>
        <c:crosses val="autoZero"/>
        <c:auto val="1"/>
        <c:lblAlgn val="ctr"/>
        <c:lblOffset val="100"/>
        <c:noMultiLvlLbl val="0"/>
      </c:catAx>
      <c:valAx>
        <c:axId val="1935177520"/>
        <c:scaling>
          <c:orientation val="minMax"/>
          <c:max val="2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669273504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56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264.92</c:v>
                </c:pt>
                <c:pt idx="1">
                  <c:v>300.06</c:v>
                </c:pt>
                <c:pt idx="2">
                  <c:v>403.65</c:v>
                </c:pt>
                <c:pt idx="3">
                  <c:v>250.65</c:v>
                </c:pt>
                <c:pt idx="4">
                  <c:v>300.16000000000003</c:v>
                </c:pt>
                <c:pt idx="5">
                  <c:v>406.59</c:v>
                </c:pt>
                <c:pt idx="6">
                  <c:v>319.95</c:v>
                </c:pt>
                <c:pt idx="7">
                  <c:v>369.55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253184"/>
        <c:axId val="1063249376"/>
      </c:barChart>
      <c:catAx>
        <c:axId val="10632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063249376"/>
        <c:crosses val="autoZero"/>
        <c:auto val="1"/>
        <c:lblAlgn val="ctr"/>
        <c:lblOffset val="100"/>
        <c:noMultiLvlLbl val="0"/>
      </c:catAx>
      <c:valAx>
        <c:axId val="1063249376"/>
        <c:scaling>
          <c:orientation val="minMax"/>
          <c:max val="43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06325318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68E-2"/>
          <c:y val="3.6934441366574511E-3"/>
          <c:w val="0.95679921453118566"/>
          <c:h val="0.88374288394006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1.7673048600883652E-2"/>
                  <c:y val="2.90822372965152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639-4E4C-AB3E-3347ACBE55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56406480117813E-2"/>
                  <c:y val="1.1080623232345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39-4E4C-AB3E-3347ACBE55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0.82</c:v>
                </c:pt>
                <c:pt idx="1">
                  <c:v>3.89</c:v>
                </c:pt>
                <c:pt idx="2">
                  <c:v>-2.6</c:v>
                </c:pt>
                <c:pt idx="3">
                  <c:v>-2.11</c:v>
                </c:pt>
                <c:pt idx="4">
                  <c:v>-5.69</c:v>
                </c:pt>
                <c:pt idx="5">
                  <c:v>-3.94</c:v>
                </c:pt>
                <c:pt idx="6">
                  <c:v>-4.21</c:v>
                </c:pt>
                <c:pt idx="7">
                  <c:v>-3.76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251008"/>
        <c:axId val="1063249920"/>
      </c:barChart>
      <c:catAx>
        <c:axId val="106325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063249920"/>
        <c:crosses val="autoZero"/>
        <c:auto val="1"/>
        <c:lblAlgn val="ctr"/>
        <c:lblOffset val="100"/>
        <c:noMultiLvlLbl val="0"/>
      </c:catAx>
      <c:valAx>
        <c:axId val="1063249920"/>
        <c:scaling>
          <c:orientation val="minMax"/>
          <c:max val="50"/>
          <c:min val="-15"/>
        </c:scaling>
        <c:delete val="1"/>
        <c:axPos val="l"/>
        <c:numFmt formatCode="0" sourceLinked="0"/>
        <c:majorTickMark val="none"/>
        <c:minorTickMark val="none"/>
        <c:tickLblPos val="none"/>
        <c:crossAx val="106325100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68E-2"/>
          <c:y val="6.2788550323176484E-2"/>
          <c:w val="0.95679921453118566"/>
          <c:h val="0.73969856261042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753.31</c:v>
                </c:pt>
                <c:pt idx="1">
                  <c:v>679.13</c:v>
                </c:pt>
                <c:pt idx="2">
                  <c:v>383.95</c:v>
                </c:pt>
                <c:pt idx="3">
                  <c:v>544.02</c:v>
                </c:pt>
                <c:pt idx="4">
                  <c:v>512.11</c:v>
                </c:pt>
                <c:pt idx="5">
                  <c:v>460.68</c:v>
                </c:pt>
                <c:pt idx="6">
                  <c:v>410.88</c:v>
                </c:pt>
                <c:pt idx="7">
                  <c:v>364.81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253728"/>
        <c:axId val="1063254272"/>
      </c:barChart>
      <c:catAx>
        <c:axId val="106325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063254272"/>
        <c:crosses val="autoZero"/>
        <c:auto val="1"/>
        <c:lblAlgn val="ctr"/>
        <c:lblOffset val="100"/>
        <c:noMultiLvlLbl val="0"/>
      </c:catAx>
      <c:valAx>
        <c:axId val="1063254272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063253728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414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150272</c:v>
                </c:pt>
                <c:pt idx="1">
                  <c:v>149681</c:v>
                </c:pt>
                <c:pt idx="2">
                  <c:v>149169</c:v>
                </c:pt>
                <c:pt idx="3">
                  <c:v>150240</c:v>
                </c:pt>
                <c:pt idx="4">
                  <c:v>149335</c:v>
                </c:pt>
                <c:pt idx="5">
                  <c:v>148981</c:v>
                </c:pt>
                <c:pt idx="6">
                  <c:v>147870</c:v>
                </c:pt>
                <c:pt idx="7">
                  <c:v>147393</c:v>
                </c:pt>
                <c:pt idx="8">
                  <c:v>146178</c:v>
                </c:pt>
                <c:pt idx="9">
                  <c:v>146021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254816"/>
        <c:axId val="1063255360"/>
      </c:barChart>
      <c:catAx>
        <c:axId val="1063254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063255360"/>
        <c:crosses val="autoZero"/>
        <c:auto val="1"/>
        <c:lblAlgn val="ctr"/>
        <c:lblOffset val="100"/>
        <c:noMultiLvlLbl val="0"/>
      </c:catAx>
      <c:valAx>
        <c:axId val="1063255360"/>
        <c:scaling>
          <c:orientation val="minMax"/>
          <c:max val="17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063254816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1489599948897E-2"/>
          <c:y val="3.5330024551797651E-2"/>
          <c:w val="0.87090578423581089"/>
          <c:h val="0.78912695576132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69136313.780000001</c:v>
                </c:pt>
                <c:pt idx="1">
                  <c:v>94654447.930000007</c:v>
                </c:pt>
                <c:pt idx="2">
                  <c:v>102055189.81</c:v>
                </c:pt>
                <c:pt idx="3">
                  <c:v>128462003.67</c:v>
                </c:pt>
                <c:pt idx="4">
                  <c:v>128848656.59</c:v>
                </c:pt>
                <c:pt idx="5">
                  <c:v>146625529.34</c:v>
                </c:pt>
                <c:pt idx="6">
                  <c:v>175624910.06999999</c:v>
                </c:pt>
                <c:pt idx="7">
                  <c:v>179942999.69999999</c:v>
                </c:pt>
                <c:pt idx="8">
                  <c:v>195805483.5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Risultato_amministrazione!$B$8:$J$8</c:f>
              <c:numCache>
                <c:formatCode>#,##0</c:formatCode>
                <c:ptCount val="9"/>
                <c:pt idx="0">
                  <c:v>11099040.199999999</c:v>
                </c:pt>
                <c:pt idx="1">
                  <c:v>20515146.059999999</c:v>
                </c:pt>
                <c:pt idx="2">
                  <c:v>36817015.710000001</c:v>
                </c:pt>
                <c:pt idx="3">
                  <c:v>63902845.060000002</c:v>
                </c:pt>
                <c:pt idx="4">
                  <c:v>74208100.920000002</c:v>
                </c:pt>
                <c:pt idx="5">
                  <c:v>85185762.170000002</c:v>
                </c:pt>
                <c:pt idx="6">
                  <c:v>96286400.640000001</c:v>
                </c:pt>
                <c:pt idx="7">
                  <c:v>98852376.959999993</c:v>
                </c:pt>
                <c:pt idx="8">
                  <c:v>115789179.11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35181328"/>
        <c:axId val="1935178064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Risultato_amministrazione!$B$1:$K$1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Risultato_amministrazione!$B$23:$J$23</c:f>
              <c:numCache>
                <c:formatCode>0.0</c:formatCode>
                <c:ptCount val="9"/>
                <c:pt idx="0">
                  <c:v>16.053850130509517</c:v>
                </c:pt>
                <c:pt idx="1">
                  <c:v>21.673726389669092</c:v>
                </c:pt>
                <c:pt idx="2">
                  <c:v>36.075593782681345</c:v>
                </c:pt>
                <c:pt idx="3">
                  <c:v>49.744549543347475</c:v>
                </c:pt>
                <c:pt idx="4">
                  <c:v>57.59322827566006</c:v>
                </c:pt>
                <c:pt idx="5">
                  <c:v>58.097496768430076</c:v>
                </c:pt>
                <c:pt idx="6">
                  <c:v>54.825024879228401</c:v>
                </c:pt>
                <c:pt idx="7">
                  <c:v>54.935383496332811</c:v>
                </c:pt>
                <c:pt idx="8">
                  <c:v>59.134799005769409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5175888"/>
        <c:axId val="1935179152"/>
      </c:lineChart>
      <c:catAx>
        <c:axId val="193518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5178064"/>
        <c:crosses val="autoZero"/>
        <c:auto val="1"/>
        <c:lblAlgn val="ctr"/>
        <c:lblOffset val="100"/>
        <c:noMultiLvlLbl val="0"/>
      </c:catAx>
      <c:valAx>
        <c:axId val="193517806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5181328"/>
        <c:crosses val="autoZero"/>
        <c:crossBetween val="between"/>
      </c:valAx>
      <c:valAx>
        <c:axId val="1935179152"/>
        <c:scaling>
          <c:orientation val="minMax"/>
          <c:max val="60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5175888"/>
        <c:crosses val="max"/>
        <c:crossBetween val="between"/>
        <c:majorUnit val="10"/>
      </c:valAx>
      <c:catAx>
        <c:axId val="193517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351791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14134818513671E-2"/>
          <c:y val="1.9227205294990432E-2"/>
          <c:w val="0.97206839271044265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EF-4EE1-84EC-90209335CF2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690898399159405E-3"/>
                  <c:y val="3.864734299516918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1963655837855647E-2"/>
                  <c:y val="3.8647342995169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Conto_economico!$C$1:$J$1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Conto_economico!$C$28:$J$28</c:f>
              <c:numCache>
                <c:formatCode>#,##0</c:formatCode>
                <c:ptCount val="8"/>
                <c:pt idx="0">
                  <c:v>-4418800.6299999887</c:v>
                </c:pt>
                <c:pt idx="1">
                  <c:v>18072869.559999958</c:v>
                </c:pt>
                <c:pt idx="2">
                  <c:v>3490657.869999961</c:v>
                </c:pt>
                <c:pt idx="3">
                  <c:v>-2302578.7599999779</c:v>
                </c:pt>
                <c:pt idx="4">
                  <c:v>2196190.570000032</c:v>
                </c:pt>
                <c:pt idx="5">
                  <c:v>3051203.2799999509</c:v>
                </c:pt>
                <c:pt idx="6">
                  <c:v>2592356.1099999864</c:v>
                </c:pt>
                <c:pt idx="7">
                  <c:v>1639045.9600000232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5176432"/>
        <c:axId val="1935176976"/>
      </c:barChart>
      <c:catAx>
        <c:axId val="1935176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935176976"/>
        <c:crosses val="autoZero"/>
        <c:auto val="1"/>
        <c:lblAlgn val="ctr"/>
        <c:lblOffset val="100"/>
        <c:noMultiLvlLbl val="0"/>
      </c:catAx>
      <c:valAx>
        <c:axId val="1935176976"/>
        <c:scaling>
          <c:orientation val="minMax"/>
          <c:max val="22000000"/>
          <c:min val="-8000000"/>
        </c:scaling>
        <c:delete val="1"/>
        <c:axPos val="b"/>
        <c:numFmt formatCode="#,##0" sourceLinked="1"/>
        <c:majorTickMark val="none"/>
        <c:minorTickMark val="none"/>
        <c:tickLblPos val="none"/>
        <c:crossAx val="19351764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Stato_patrimoniale!$B$21:$J$21</c:f>
              <c:numCache>
                <c:formatCode>#,##0</c:formatCode>
                <c:ptCount val="9"/>
                <c:pt idx="0">
                  <c:v>120048637.63</c:v>
                </c:pt>
                <c:pt idx="1">
                  <c:v>112174045.37</c:v>
                </c:pt>
                <c:pt idx="2">
                  <c:v>101471097.79000001</c:v>
                </c:pt>
                <c:pt idx="3">
                  <c:v>57143610.060000002</c:v>
                </c:pt>
                <c:pt idx="4">
                  <c:v>82013469.420000002</c:v>
                </c:pt>
                <c:pt idx="5">
                  <c:v>77203132.840000004</c:v>
                </c:pt>
                <c:pt idx="6">
                  <c:v>69450177.519999996</c:v>
                </c:pt>
                <c:pt idx="7">
                  <c:v>61711424.979999997</c:v>
                </c:pt>
                <c:pt idx="8">
                  <c:v>54833450.229999997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Stato_patrimoniale!$B$22:$J$22</c:f>
              <c:numCache>
                <c:formatCode>#,##0</c:formatCode>
                <c:ptCount val="9"/>
                <c:pt idx="0">
                  <c:v>24148115.530000001</c:v>
                </c:pt>
                <c:pt idx="1">
                  <c:v>26820524.489999998</c:v>
                </c:pt>
                <c:pt idx="2">
                  <c:v>33591347.310000002</c:v>
                </c:pt>
                <c:pt idx="3">
                  <c:v>46750856.939999998</c:v>
                </c:pt>
                <c:pt idx="4">
                  <c:v>42884301.509999998</c:v>
                </c:pt>
                <c:pt idx="5">
                  <c:v>36173897.789999999</c:v>
                </c:pt>
                <c:pt idx="6">
                  <c:v>42594566.380000003</c:v>
                </c:pt>
                <c:pt idx="7">
                  <c:v>46003884.609999999</c:v>
                </c:pt>
                <c:pt idx="8">
                  <c:v>45070963.310000002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Stato_patrimoniale!$B$23:$J$23</c:f>
              <c:numCache>
                <c:formatCode>#,##0</c:formatCode>
                <c:ptCount val="9"/>
                <c:pt idx="0">
                  <c:v>0</c:v>
                </c:pt>
                <c:pt idx="1">
                  <c:v>6173059.6799999997</c:v>
                </c:pt>
                <c:pt idx="2">
                  <c:v>5149157.95</c:v>
                </c:pt>
                <c:pt idx="3">
                  <c:v>3602654.47</c:v>
                </c:pt>
                <c:pt idx="4">
                  <c:v>4140079.18</c:v>
                </c:pt>
                <c:pt idx="5">
                  <c:v>3185097.71</c:v>
                </c:pt>
                <c:pt idx="6">
                  <c:v>8249766.7000000002</c:v>
                </c:pt>
                <c:pt idx="7">
                  <c:v>5512293.3099999996</c:v>
                </c:pt>
                <c:pt idx="8">
                  <c:v>5164955.1500000004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Stato_patrimoniale!$B$24:$J$24</c:f>
              <c:numCache>
                <c:formatCode>#,##0</c:formatCode>
                <c:ptCount val="9"/>
                <c:pt idx="0">
                  <c:v>2375464.9500000002</c:v>
                </c:pt>
                <c:pt idx="1">
                  <c:v>6342498.4699999997</c:v>
                </c:pt>
                <c:pt idx="2">
                  <c:v>8383073.9000000004</c:v>
                </c:pt>
                <c:pt idx="3">
                  <c:v>48351337.539999999</c:v>
                </c:pt>
                <c:pt idx="4">
                  <c:v>8004492.2999999998</c:v>
                </c:pt>
                <c:pt idx="5">
                  <c:v>10824406.59</c:v>
                </c:pt>
                <c:pt idx="6">
                  <c:v>7909799.5800000001</c:v>
                </c:pt>
                <c:pt idx="7">
                  <c:v>9402683.5299999993</c:v>
                </c:pt>
                <c:pt idx="8">
                  <c:v>11278262.93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75344"/>
        <c:axId val="1935178608"/>
      </c:barChart>
      <c:catAx>
        <c:axId val="193517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35178608"/>
        <c:crosses val="autoZero"/>
        <c:auto val="1"/>
        <c:lblAlgn val="ctr"/>
        <c:lblOffset val="100"/>
        <c:noMultiLvlLbl val="0"/>
      </c:catAx>
      <c:valAx>
        <c:axId val="1935178608"/>
        <c:scaling>
          <c:orientation val="minMax"/>
          <c:max val="17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935175344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485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Stato_patrimoniale!$B$14:$J$14</c:f>
              <c:numCache>
                <c:formatCode>#,##0</c:formatCode>
                <c:ptCount val="9"/>
                <c:pt idx="0">
                  <c:v>663557354.14999998</c:v>
                </c:pt>
                <c:pt idx="1">
                  <c:v>663557354.14999998</c:v>
                </c:pt>
                <c:pt idx="2">
                  <c:v>659138553.51999998</c:v>
                </c:pt>
                <c:pt idx="3">
                  <c:v>659138553.51999998</c:v>
                </c:pt>
                <c:pt idx="4">
                  <c:v>659138553.51999998</c:v>
                </c:pt>
                <c:pt idx="5">
                  <c:v>476424015.62</c:v>
                </c:pt>
                <c:pt idx="6">
                  <c:v>476424015.62</c:v>
                </c:pt>
                <c:pt idx="7">
                  <c:v>476424015.62</c:v>
                </c:pt>
                <c:pt idx="8">
                  <c:v>476424015.62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Stato_patrimoniale!$B$15:$J$15</c:f>
              <c:numCache>
                <c:formatCode>#,##0</c:formatCode>
                <c:ptCount val="9"/>
                <c:pt idx="0">
                  <c:v>44291481.619999997</c:v>
                </c:pt>
                <c:pt idx="1">
                  <c:v>226996457.66</c:v>
                </c:pt>
                <c:pt idx="2">
                  <c:v>285022690.76999998</c:v>
                </c:pt>
                <c:pt idx="3">
                  <c:v>280100616.55000001</c:v>
                </c:pt>
                <c:pt idx="4">
                  <c:v>327868613.95999998</c:v>
                </c:pt>
                <c:pt idx="5">
                  <c:v>528163830.45999998</c:v>
                </c:pt>
                <c:pt idx="6">
                  <c:v>561251510.38</c:v>
                </c:pt>
                <c:pt idx="7">
                  <c:v>575790485.69000006</c:v>
                </c:pt>
                <c:pt idx="8">
                  <c:v>579236325.98000002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Stato_patrimoniale!$B$17:$J$17</c:f>
              <c:numCache>
                <c:formatCode>#,##0</c:formatCode>
                <c:ptCount val="9"/>
                <c:pt idx="0">
                  <c:v>0</c:v>
                </c:pt>
                <c:pt idx="1">
                  <c:v>-4418800.63</c:v>
                </c:pt>
                <c:pt idx="2">
                  <c:v>18072869.559999999</c:v>
                </c:pt>
                <c:pt idx="3">
                  <c:v>3490657.87</c:v>
                </c:pt>
                <c:pt idx="4">
                  <c:v>-2302578.7599999998</c:v>
                </c:pt>
                <c:pt idx="5">
                  <c:v>2196190.5699999998</c:v>
                </c:pt>
                <c:pt idx="6">
                  <c:v>3051203.28</c:v>
                </c:pt>
                <c:pt idx="7">
                  <c:v>2592356.11</c:v>
                </c:pt>
                <c:pt idx="8">
                  <c:v>1639045.96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Stato_patrimoniale!$B$18:$J$18</c:f>
              <c:numCache>
                <c:formatCode>#,##0</c:formatCode>
                <c:ptCount val="9"/>
                <c:pt idx="5">
                  <c:v>0</c:v>
                </c:pt>
                <c:pt idx="6">
                  <c:v>-106388.19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80240"/>
        <c:axId val="1935174800"/>
      </c:barChart>
      <c:catAx>
        <c:axId val="1935180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935174800"/>
        <c:crosses val="autoZero"/>
        <c:auto val="1"/>
        <c:lblAlgn val="ctr"/>
        <c:lblOffset val="100"/>
        <c:noMultiLvlLbl val="0"/>
      </c:catAx>
      <c:valAx>
        <c:axId val="1935174800"/>
        <c:scaling>
          <c:orientation val="minMax"/>
          <c:max val="1100000000"/>
          <c:min val="0"/>
        </c:scaling>
        <c:delete val="0"/>
        <c:axPos val="b"/>
        <c:numFmt formatCode="#,##0" sourceLinked="0"/>
        <c:majorTickMark val="none"/>
        <c:minorTickMark val="none"/>
        <c:tickLblPos val="nextTo"/>
        <c:crossAx val="1935180240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55E-2"/>
          <c:w val="0.91226637907374541"/>
          <c:h val="0.71627812013837566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78.319999999999993</c:v>
                </c:pt>
                <c:pt idx="1">
                  <c:v>74.41</c:v>
                </c:pt>
                <c:pt idx="2">
                  <c:v>66.06</c:v>
                </c:pt>
                <c:pt idx="3">
                  <c:v>62.94</c:v>
                </c:pt>
                <c:pt idx="4">
                  <c:v>60.785055349230319</c:v>
                </c:pt>
                <c:pt idx="5">
                  <c:v>60.34</c:v>
                </c:pt>
                <c:pt idx="6">
                  <c:v>63.146877206848053</c:v>
                </c:pt>
                <c:pt idx="7">
                  <c:v>58.618008151802194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71.726791839401756</c:v>
                </c:pt>
                <c:pt idx="1">
                  <c:v>73.395121053002882</c:v>
                </c:pt>
                <c:pt idx="2">
                  <c:v>65.002015117720305</c:v>
                </c:pt>
                <c:pt idx="3">
                  <c:v>65.468650874326073</c:v>
                </c:pt>
                <c:pt idx="4">
                  <c:v>63.364195278450318</c:v>
                </c:pt>
                <c:pt idx="5">
                  <c:v>59.70588107904242</c:v>
                </c:pt>
                <c:pt idx="6">
                  <c:v>62.182080512481043</c:v>
                </c:pt>
                <c:pt idx="7">
                  <c:v>58.499691473282155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69.167538867533068</c:v>
                </c:pt>
                <c:pt idx="1">
                  <c:v>68.696002162298171</c:v>
                </c:pt>
                <c:pt idx="2">
                  <c:v>62.180254631066219</c:v>
                </c:pt>
                <c:pt idx="3">
                  <c:v>62.95511447248591</c:v>
                </c:pt>
                <c:pt idx="4">
                  <c:v>60.977653112165719</c:v>
                </c:pt>
                <c:pt idx="5">
                  <c:v>57.057744023150001</c:v>
                </c:pt>
                <c:pt idx="6">
                  <c:v>59.882566999249477</c:v>
                </c:pt>
                <c:pt idx="7">
                  <c:v>55.91251636847543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5174256"/>
        <c:axId val="1935179696"/>
      </c:lineChart>
      <c:catAx>
        <c:axId val="193517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35179696"/>
        <c:crosses val="autoZero"/>
        <c:auto val="1"/>
        <c:lblAlgn val="ctr"/>
        <c:lblOffset val="100"/>
        <c:noMultiLvlLbl val="0"/>
      </c:catAx>
      <c:valAx>
        <c:axId val="1935179696"/>
        <c:scaling>
          <c:orientation val="minMax"/>
          <c:min val="5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93517425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4234433456314761"/>
          <c:w val="0.9617796744479149"/>
          <c:h val="0.1576556654368524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52E-2"/>
          <c:w val="0.9029842635309353"/>
          <c:h val="0.719441212075713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9.3766820971041032</c:v>
                </c:pt>
                <c:pt idx="1">
                  <c:v>6.0195360195360186</c:v>
                </c:pt>
                <c:pt idx="2">
                  <c:v>7.5310559006211184</c:v>
                </c:pt>
                <c:pt idx="3">
                  <c:v>10.414358519831596</c:v>
                </c:pt>
                <c:pt idx="4">
                  <c:v>9.7976602552521452</c:v>
                </c:pt>
                <c:pt idx="5">
                  <c:v>9.3753430672960789</c:v>
                </c:pt>
                <c:pt idx="6">
                  <c:v>8.0087767416346676</c:v>
                </c:pt>
                <c:pt idx="7">
                  <c:v>7.2067160924552995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24.049951555603403</c:v>
                </c:pt>
                <c:pt idx="1">
                  <c:v>27.032967032967033</c:v>
                </c:pt>
                <c:pt idx="2">
                  <c:v>24.190328305235138</c:v>
                </c:pt>
                <c:pt idx="3">
                  <c:v>21.670729005096387</c:v>
                </c:pt>
                <c:pt idx="4">
                  <c:v>20.616970049653382</c:v>
                </c:pt>
                <c:pt idx="5">
                  <c:v>16.686793281370072</c:v>
                </c:pt>
                <c:pt idx="6">
                  <c:v>15.820076796489301</c:v>
                </c:pt>
                <c:pt idx="7">
                  <c:v>16.005233318796336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9.2474970395090956</c:v>
                </c:pt>
                <c:pt idx="1">
                  <c:v>10.146520146520146</c:v>
                </c:pt>
                <c:pt idx="2">
                  <c:v>10.037710736468501</c:v>
                </c:pt>
                <c:pt idx="3">
                  <c:v>13.472191446931086</c:v>
                </c:pt>
                <c:pt idx="4">
                  <c:v>14.717932013083916</c:v>
                </c:pt>
                <c:pt idx="5">
                  <c:v>14.238665056537492</c:v>
                </c:pt>
                <c:pt idx="6">
                  <c:v>20.800877674163466</c:v>
                </c:pt>
                <c:pt idx="7">
                  <c:v>19.079808111644134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8.7738184949940781</c:v>
                </c:pt>
                <c:pt idx="1">
                  <c:v>10.158730158730158</c:v>
                </c:pt>
                <c:pt idx="2">
                  <c:v>10.825199645075422</c:v>
                </c:pt>
                <c:pt idx="3">
                  <c:v>12.818524263239532</c:v>
                </c:pt>
                <c:pt idx="4">
                  <c:v>12.795665643804957</c:v>
                </c:pt>
                <c:pt idx="5">
                  <c:v>12.657810956197165</c:v>
                </c:pt>
                <c:pt idx="6">
                  <c:v>14.009873834339</c:v>
                </c:pt>
                <c:pt idx="7">
                  <c:v>14.598778892280857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80784"/>
        <c:axId val="1063256448"/>
      </c:barChart>
      <c:catAx>
        <c:axId val="19351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063256448"/>
        <c:crosses val="autoZero"/>
        <c:auto val="1"/>
        <c:lblAlgn val="ctr"/>
        <c:lblOffset val="100"/>
        <c:noMultiLvlLbl val="0"/>
      </c:catAx>
      <c:valAx>
        <c:axId val="1063256448"/>
        <c:scaling>
          <c:orientation val="minMax"/>
          <c:max val="6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935180784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5905608055479965"/>
          <c:w val="0.95561111111111163"/>
          <c:h val="0.1131664023423203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58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81.89</c:v>
                </c:pt>
                <c:pt idx="1">
                  <c:v>86.7</c:v>
                </c:pt>
                <c:pt idx="2">
                  <c:v>84.99</c:v>
                </c:pt>
                <c:pt idx="3">
                  <c:v>82.8</c:v>
                </c:pt>
                <c:pt idx="4">
                  <c:v>79.229336557636373</c:v>
                </c:pt>
                <c:pt idx="5">
                  <c:v>83.02</c:v>
                </c:pt>
                <c:pt idx="6">
                  <c:v>83.441515860061699</c:v>
                </c:pt>
                <c:pt idx="7">
                  <c:v>84.795842185438175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86.81</c:v>
                </c:pt>
                <c:pt idx="1">
                  <c:v>72.47</c:v>
                </c:pt>
                <c:pt idx="2">
                  <c:v>72.89</c:v>
                </c:pt>
                <c:pt idx="3">
                  <c:v>76.61</c:v>
                </c:pt>
                <c:pt idx="4">
                  <c:v>75.400399185411743</c:v>
                </c:pt>
                <c:pt idx="5">
                  <c:v>78.38</c:v>
                </c:pt>
                <c:pt idx="6">
                  <c:v>83.655893618196259</c:v>
                </c:pt>
                <c:pt idx="7">
                  <c:v>77.555173128378414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85.57</c:v>
                </c:pt>
                <c:pt idx="1">
                  <c:v>81.260000000000005</c:v>
                </c:pt>
                <c:pt idx="2">
                  <c:v>72.94</c:v>
                </c:pt>
                <c:pt idx="3">
                  <c:v>75.540000000000006</c:v>
                </c:pt>
                <c:pt idx="4">
                  <c:v>81.979669215771906</c:v>
                </c:pt>
                <c:pt idx="5">
                  <c:v>78.5</c:v>
                </c:pt>
                <c:pt idx="6">
                  <c:v>68.318592407704287</c:v>
                </c:pt>
                <c:pt idx="7">
                  <c:v>73.504676227067989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76.48</c:v>
                </c:pt>
                <c:pt idx="1">
                  <c:v>79.83</c:v>
                </c:pt>
                <c:pt idx="2">
                  <c:v>80.17</c:v>
                </c:pt>
                <c:pt idx="3">
                  <c:v>74.59</c:v>
                </c:pt>
                <c:pt idx="4">
                  <c:v>82.504694181509322</c:v>
                </c:pt>
                <c:pt idx="5">
                  <c:v>84.97</c:v>
                </c:pt>
                <c:pt idx="6">
                  <c:v>83.036070164294372</c:v>
                </c:pt>
                <c:pt idx="7">
                  <c:v>85.295917318657686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252096"/>
        <c:axId val="1063251552"/>
      </c:lineChart>
      <c:catAx>
        <c:axId val="106325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063251552"/>
        <c:crosses val="autoZero"/>
        <c:auto val="1"/>
        <c:lblAlgn val="ctr"/>
        <c:lblOffset val="100"/>
        <c:noMultiLvlLbl val="0"/>
      </c:catAx>
      <c:valAx>
        <c:axId val="1063251552"/>
        <c:scaling>
          <c:orientation val="minMax"/>
          <c:max val="87"/>
          <c:min val="6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06325209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322306711729517E-2"/>
          <c:y val="1.8997182134511417E-2"/>
          <c:w val="0.95679921453118499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-7.6292863673663586E-3"/>
                  <c:y val="3.7994364269022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304.37</c:v>
                </c:pt>
                <c:pt idx="1">
                  <c:v>295.49</c:v>
                </c:pt>
                <c:pt idx="2">
                  <c:v>310.31</c:v>
                </c:pt>
                <c:pt idx="3">
                  <c:v>312.66000000000003</c:v>
                </c:pt>
                <c:pt idx="4">
                  <c:v>313.69</c:v>
                </c:pt>
                <c:pt idx="5">
                  <c:v>319.10000000000002</c:v>
                </c:pt>
                <c:pt idx="6">
                  <c:v>343.99</c:v>
                </c:pt>
                <c:pt idx="7">
                  <c:v>340.76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6"/>
              <c:layout>
                <c:manualLayout>
                  <c:x val="7.62928636736621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252640"/>
        <c:axId val="1063250464"/>
      </c:barChart>
      <c:catAx>
        <c:axId val="106325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063250464"/>
        <c:crosses val="autoZero"/>
        <c:auto val="1"/>
        <c:lblAlgn val="ctr"/>
        <c:lblOffset val="100"/>
        <c:noMultiLvlLbl val="0"/>
      </c:catAx>
      <c:valAx>
        <c:axId val="1063250464"/>
        <c:scaling>
          <c:orientation val="minMax"/>
          <c:max val="4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06325264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1181099</xdr:colOff>
      <xdr:row>24</xdr:row>
      <xdr:rowOff>85725</xdr:rowOff>
    </xdr:from>
    <xdr:to>
      <xdr:col>9</xdr:col>
      <xdr:colOff>22860</xdr:colOff>
      <xdr:row>47</xdr:row>
      <xdr:rowOff>142874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22860</xdr:colOff>
      <xdr:row>71</xdr:row>
      <xdr:rowOff>47625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182881</xdr:colOff>
      <xdr:row>32</xdr:row>
      <xdr:rowOff>87629</xdr:rowOff>
    </xdr:from>
    <xdr:to>
      <xdr:col>9</xdr:col>
      <xdr:colOff>502921</xdr:colOff>
      <xdr:row>49</xdr:row>
      <xdr:rowOff>135254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1783079</xdr:colOff>
      <xdr:row>29</xdr:row>
      <xdr:rowOff>68580</xdr:rowOff>
    </xdr:from>
    <xdr:to>
      <xdr:col>8</xdr:col>
      <xdr:colOff>754380</xdr:colOff>
      <xdr:row>49</xdr:row>
      <xdr:rowOff>163830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85725</xdr:rowOff>
    </xdr:from>
    <xdr:to>
      <xdr:col>8</xdr:col>
      <xdr:colOff>807720</xdr:colOff>
      <xdr:row>74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153939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57147</xdr:colOff>
      <xdr:row>12</xdr:row>
      <xdr:rowOff>19049</xdr:rowOff>
    </xdr:from>
    <xdr:to>
      <xdr:col>11</xdr:col>
      <xdr:colOff>409574</xdr:colOff>
      <xdr:row>30</xdr:row>
      <xdr:rowOff>9525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S27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style="96" bestFit="1" customWidth="1"/>
    <col min="13" max="13" width="7.109375" style="96" customWidth="1"/>
    <col min="14" max="15" width="15.33203125" style="96" bestFit="1" customWidth="1"/>
    <col min="16" max="16" width="7.109375" style="96" customWidth="1"/>
    <col min="17" max="18" width="15.33203125" style="96" bestFit="1" customWidth="1"/>
    <col min="19" max="19" width="7.109375" style="96" customWidth="1"/>
    <col min="20" max="21" width="15.33203125" style="96" bestFit="1" customWidth="1"/>
    <col min="22" max="22" width="7.109375" style="96" customWidth="1"/>
    <col min="23" max="24" width="15.33203125" bestFit="1" customWidth="1"/>
    <col min="25" max="25" width="7.109375" customWidth="1"/>
    <col min="26" max="27" width="8.88671875" style="96"/>
  </cols>
  <sheetData>
    <row r="1" spans="1:27" x14ac:dyDescent="0.3">
      <c r="B1" s="119">
        <v>2016</v>
      </c>
      <c r="C1" s="119"/>
      <c r="D1" s="120"/>
      <c r="E1" s="121">
        <v>2017</v>
      </c>
      <c r="F1" s="119"/>
      <c r="G1" s="120"/>
      <c r="H1" s="121">
        <v>2018</v>
      </c>
      <c r="I1" s="119"/>
      <c r="J1" s="120"/>
      <c r="K1" s="121">
        <v>2019</v>
      </c>
      <c r="L1" s="119"/>
      <c r="M1" s="120"/>
      <c r="N1" s="121">
        <v>2020</v>
      </c>
      <c r="O1" s="119"/>
      <c r="P1" s="120"/>
      <c r="Q1" s="121">
        <v>2021</v>
      </c>
      <c r="R1" s="119"/>
      <c r="S1" s="120"/>
      <c r="T1" s="121">
        <v>2022</v>
      </c>
      <c r="U1" s="119"/>
      <c r="V1" s="120"/>
      <c r="W1" s="121">
        <v>2023</v>
      </c>
      <c r="X1" s="119"/>
      <c r="Y1" s="120"/>
      <c r="Z1" s="118" t="s">
        <v>233</v>
      </c>
      <c r="AA1" s="118"/>
    </row>
    <row r="2" spans="1:27" x14ac:dyDescent="0.3">
      <c r="B2" s="15" t="s">
        <v>73</v>
      </c>
      <c r="C2" s="15" t="s">
        <v>74</v>
      </c>
      <c r="D2" s="16" t="s">
        <v>234</v>
      </c>
      <c r="E2" s="21" t="s">
        <v>73</v>
      </c>
      <c r="F2" s="15" t="s">
        <v>74</v>
      </c>
      <c r="G2" s="16" t="s">
        <v>234</v>
      </c>
      <c r="H2" s="21" t="s">
        <v>73</v>
      </c>
      <c r="I2" s="15" t="s">
        <v>74</v>
      </c>
      <c r="J2" s="16" t="s">
        <v>234</v>
      </c>
      <c r="K2" s="21" t="s">
        <v>73</v>
      </c>
      <c r="L2" s="15" t="s">
        <v>74</v>
      </c>
      <c r="M2" s="16" t="s">
        <v>234</v>
      </c>
      <c r="N2" s="21" t="s">
        <v>73</v>
      </c>
      <c r="O2" s="15" t="s">
        <v>74</v>
      </c>
      <c r="P2" s="16" t="s">
        <v>234</v>
      </c>
      <c r="Q2" s="21" t="s">
        <v>73</v>
      </c>
      <c r="R2" s="15" t="s">
        <v>74</v>
      </c>
      <c r="S2" s="16" t="s">
        <v>234</v>
      </c>
      <c r="T2" s="21" t="s">
        <v>73</v>
      </c>
      <c r="U2" s="15" t="s">
        <v>74</v>
      </c>
      <c r="V2" s="16" t="s">
        <v>234</v>
      </c>
      <c r="W2" s="21" t="s">
        <v>73</v>
      </c>
      <c r="X2" s="15" t="s">
        <v>74</v>
      </c>
      <c r="Y2" s="16" t="s">
        <v>234</v>
      </c>
      <c r="Z2" s="107" t="s">
        <v>73</v>
      </c>
      <c r="AA2" s="107" t="s">
        <v>74</v>
      </c>
    </row>
    <row r="3" spans="1:27" x14ac:dyDescent="0.3">
      <c r="A3" t="s">
        <v>20</v>
      </c>
      <c r="B3" s="26">
        <v>122898234.43000001</v>
      </c>
      <c r="C3" s="26">
        <v>106837971.33</v>
      </c>
      <c r="D3" s="18">
        <f>IF(B3&gt;0,C3/B3*100,"-")</f>
        <v>86.932063609792891</v>
      </c>
      <c r="E3" s="26">
        <v>139918732.69999999</v>
      </c>
      <c r="F3" s="26">
        <v>117506507.47</v>
      </c>
      <c r="G3" s="18">
        <f>IF(E3&gt;0,F3/E3*100,"-")</f>
        <v>83.981969535091423</v>
      </c>
      <c r="H3" s="26">
        <v>137876509.03</v>
      </c>
      <c r="I3" s="26">
        <v>113683433.55</v>
      </c>
      <c r="J3" s="18">
        <f>IF(H3&gt;0,I3/H3*100,"-")</f>
        <v>82.453083813765602</v>
      </c>
      <c r="K3" s="105">
        <v>137928623.33000001</v>
      </c>
      <c r="L3" s="105">
        <v>115051007.62</v>
      </c>
      <c r="M3" s="18">
        <f>IF(K3&gt;0,L3/K3*100,"-")</f>
        <v>83.413438662934851</v>
      </c>
      <c r="N3" s="105">
        <v>128941967.59</v>
      </c>
      <c r="O3" s="105">
        <v>105356487.78</v>
      </c>
      <c r="P3" s="18">
        <f>IF(N3&gt;0,O3/N3*100,"-")</f>
        <v>81.708453616129589</v>
      </c>
      <c r="Q3" s="105">
        <v>134769287.94</v>
      </c>
      <c r="R3" s="105">
        <v>108333644.41</v>
      </c>
      <c r="S3" s="18">
        <f>IF(Q3&gt;0,R3/Q3*100,"-")</f>
        <v>80.384519400466601</v>
      </c>
      <c r="T3" s="105">
        <v>144607978.03999999</v>
      </c>
      <c r="U3" s="105">
        <v>120046244</v>
      </c>
      <c r="V3" s="18">
        <f>IF(T3&gt;0,U3/T3*100,"-")</f>
        <v>83.014952305601028</v>
      </c>
      <c r="W3" s="1">
        <v>149071708.08000001</v>
      </c>
      <c r="X3" s="1">
        <v>117135317.28</v>
      </c>
      <c r="Y3" s="18">
        <f>IF(W3&gt;0,X3/W3*100,"-")</f>
        <v>78.576490997969103</v>
      </c>
      <c r="Z3" s="99">
        <f>IF(T3&gt;0,W3/T3*100-100,"-")</f>
        <v>3.0867799277058481</v>
      </c>
      <c r="AA3" s="99">
        <f>IF(U3&gt;0,X3/U3*100-100,"-")</f>
        <v>-2.4248378150006857</v>
      </c>
    </row>
    <row r="4" spans="1:27" x14ac:dyDescent="0.3">
      <c r="A4" t="s">
        <v>21</v>
      </c>
      <c r="B4" s="26">
        <v>10597241.550000001</v>
      </c>
      <c r="C4" s="26">
        <v>8184466.46</v>
      </c>
      <c r="D4" s="18">
        <f t="shared" ref="D4:D21" si="0">IF(B4&gt;0,C4/B4*100,"-")</f>
        <v>77.232045918590956</v>
      </c>
      <c r="E4" s="26">
        <v>10424509.140000001</v>
      </c>
      <c r="F4" s="26">
        <v>8668698.25</v>
      </c>
      <c r="G4" s="18">
        <f t="shared" ref="G4:G21" si="1">IF(E4&gt;0,F4/E4*100,"-")</f>
        <v>83.156896248833817</v>
      </c>
      <c r="H4" s="26">
        <v>13863925.92</v>
      </c>
      <c r="I4" s="26">
        <v>10052104.369999999</v>
      </c>
      <c r="J4" s="18">
        <f t="shared" ref="J4:J13" si="2">IF(H4&gt;0,I4/H4*100,"-")</f>
        <v>72.50546798940195</v>
      </c>
      <c r="K4" s="105">
        <v>12598080.720000001</v>
      </c>
      <c r="L4" s="105">
        <v>10045659.619999999</v>
      </c>
      <c r="M4" s="18">
        <f t="shared" ref="M4:M13" si="3">IF(K4&gt;0,L4/K4*100,"-")</f>
        <v>79.739603541768687</v>
      </c>
      <c r="N4" s="105">
        <v>48278914.93</v>
      </c>
      <c r="O4" s="105">
        <v>45751480.200000003</v>
      </c>
      <c r="P4" s="18">
        <f t="shared" ref="P4:P13" si="4">IF(N4&gt;0,O4/N4*100,"-")</f>
        <v>94.764930542319476</v>
      </c>
      <c r="Q4" s="105">
        <v>30884698.5</v>
      </c>
      <c r="R4" s="105">
        <v>26663969.370000001</v>
      </c>
      <c r="S4" s="18">
        <f t="shared" ref="S4:S13" si="5">IF(Q4&gt;0,R4/Q4*100,"-")</f>
        <v>86.333915061531201</v>
      </c>
      <c r="T4" s="105">
        <v>27030813.989999998</v>
      </c>
      <c r="U4" s="105">
        <v>22632801.789999999</v>
      </c>
      <c r="V4" s="18">
        <f t="shared" ref="V4:V13" si="6">IF(T4&gt;0,U4/T4*100,"-")</f>
        <v>83.729634625035573</v>
      </c>
      <c r="W4" s="1">
        <v>24319683.84</v>
      </c>
      <c r="X4" s="1">
        <v>20259221.879999999</v>
      </c>
      <c r="Y4" s="18">
        <f t="shared" ref="Y4:Y21" si="7">IF(W4&gt;0,X4/W4*100,"-")</f>
        <v>83.303804495511073</v>
      </c>
      <c r="Z4" s="99">
        <f t="shared" ref="Z4:AA55" si="8">IF(T4&gt;0,W4/T4*100-100,"-")</f>
        <v>-10.02977620652851</v>
      </c>
      <c r="AA4" s="99">
        <f t="shared" si="8"/>
        <v>-10.487344571933349</v>
      </c>
    </row>
    <row r="5" spans="1:27" x14ac:dyDescent="0.3">
      <c r="A5" t="s">
        <v>22</v>
      </c>
      <c r="B5" s="26">
        <v>39229672.369999997</v>
      </c>
      <c r="C5" s="26">
        <v>26844478.98</v>
      </c>
      <c r="D5" s="18">
        <f t="shared" si="0"/>
        <v>68.42901650264281</v>
      </c>
      <c r="E5" s="26">
        <v>41129519.869999997</v>
      </c>
      <c r="F5" s="26">
        <v>28272441.870000001</v>
      </c>
      <c r="G5" s="18">
        <f t="shared" si="1"/>
        <v>68.740024097927801</v>
      </c>
      <c r="H5" s="26">
        <v>40754275.93</v>
      </c>
      <c r="I5" s="26">
        <v>30307069.27</v>
      </c>
      <c r="J5" s="18">
        <f t="shared" si="2"/>
        <v>74.365372904810684</v>
      </c>
      <c r="K5" s="105">
        <v>39103493.210000001</v>
      </c>
      <c r="L5" s="105">
        <v>31272679.02</v>
      </c>
      <c r="M5" s="18">
        <f t="shared" si="3"/>
        <v>79.974131344364366</v>
      </c>
      <c r="N5" s="105">
        <v>35926432.43</v>
      </c>
      <c r="O5" s="105">
        <v>29796496.969999999</v>
      </c>
      <c r="P5" s="18">
        <f t="shared" si="4"/>
        <v>82.937533605810358</v>
      </c>
      <c r="Q5" s="105">
        <v>41699803.100000001</v>
      </c>
      <c r="R5" s="105">
        <v>33685533.479999997</v>
      </c>
      <c r="S5" s="18">
        <f t="shared" si="5"/>
        <v>80.781037261060817</v>
      </c>
      <c r="T5" s="105">
        <v>47415608.439999998</v>
      </c>
      <c r="U5" s="105">
        <v>36006757.509999998</v>
      </c>
      <c r="V5" s="18">
        <f t="shared" si="6"/>
        <v>75.9386174608793</v>
      </c>
      <c r="W5" s="1">
        <v>50619116.68</v>
      </c>
      <c r="X5" s="1">
        <v>37948911.799999997</v>
      </c>
      <c r="Y5" s="18">
        <f t="shared" si="7"/>
        <v>74.969525920221955</v>
      </c>
      <c r="Z5" s="99">
        <f t="shared" si="8"/>
        <v>6.7562314296857267</v>
      </c>
      <c r="AA5" s="99">
        <f t="shared" si="8"/>
        <v>5.3938605537047266</v>
      </c>
    </row>
    <row r="6" spans="1:27" x14ac:dyDescent="0.3">
      <c r="A6" t="s">
        <v>23</v>
      </c>
      <c r="B6" s="26">
        <v>0</v>
      </c>
      <c r="C6" s="26">
        <v>0</v>
      </c>
      <c r="D6" s="18" t="str">
        <f t="shared" si="0"/>
        <v>-</v>
      </c>
      <c r="E6" s="26">
        <v>0</v>
      </c>
      <c r="F6" s="26">
        <v>0</v>
      </c>
      <c r="G6" s="18" t="str">
        <f t="shared" si="1"/>
        <v>-</v>
      </c>
      <c r="H6" s="26">
        <v>0</v>
      </c>
      <c r="I6" s="26">
        <v>0</v>
      </c>
      <c r="J6" s="18" t="str">
        <f t="shared" si="2"/>
        <v>-</v>
      </c>
      <c r="K6" s="105">
        <v>0</v>
      </c>
      <c r="L6" s="105">
        <v>0</v>
      </c>
      <c r="M6" s="18" t="str">
        <f t="shared" si="3"/>
        <v>-</v>
      </c>
      <c r="N6" s="105">
        <v>0</v>
      </c>
      <c r="O6" s="105">
        <v>0</v>
      </c>
      <c r="P6" s="18" t="str">
        <f t="shared" si="4"/>
        <v>-</v>
      </c>
      <c r="Q6" s="105">
        <v>0</v>
      </c>
      <c r="R6" s="105">
        <v>0</v>
      </c>
      <c r="S6" s="18" t="str">
        <f t="shared" si="5"/>
        <v>-</v>
      </c>
      <c r="T6" s="105">
        <v>0</v>
      </c>
      <c r="U6" s="105">
        <v>0</v>
      </c>
      <c r="V6" s="18" t="str">
        <f t="shared" si="6"/>
        <v>-</v>
      </c>
      <c r="W6" s="1">
        <v>0</v>
      </c>
      <c r="X6" s="1">
        <v>0</v>
      </c>
      <c r="Y6" s="18" t="str">
        <f t="shared" si="7"/>
        <v>-</v>
      </c>
      <c r="Z6" s="99" t="str">
        <f t="shared" si="8"/>
        <v>-</v>
      </c>
      <c r="AA6" s="99" t="str">
        <f t="shared" si="8"/>
        <v>-</v>
      </c>
    </row>
    <row r="7" spans="1:27" x14ac:dyDescent="0.3">
      <c r="A7" t="s">
        <v>24</v>
      </c>
      <c r="B7" s="26">
        <v>5257791.54</v>
      </c>
      <c r="C7" s="26">
        <v>3545062.25</v>
      </c>
      <c r="D7" s="18">
        <f t="shared" si="0"/>
        <v>67.424929707274018</v>
      </c>
      <c r="E7" s="26">
        <v>12230199.93</v>
      </c>
      <c r="F7" s="26">
        <v>7547775.0800000001</v>
      </c>
      <c r="G7" s="18">
        <f t="shared" si="1"/>
        <v>61.71424116694714</v>
      </c>
      <c r="H7" s="26">
        <v>13357326.18</v>
      </c>
      <c r="I7" s="26">
        <v>4368453.6100000003</v>
      </c>
      <c r="J7" s="18">
        <f t="shared" si="2"/>
        <v>32.704551428420686</v>
      </c>
      <c r="K7" s="105">
        <v>13645619.779999999</v>
      </c>
      <c r="L7" s="105">
        <v>2944236.68</v>
      </c>
      <c r="M7" s="18">
        <f t="shared" si="3"/>
        <v>21.57642325865832</v>
      </c>
      <c r="N7" s="105">
        <v>21663799.760000002</v>
      </c>
      <c r="O7" s="105">
        <v>2969888.71</v>
      </c>
      <c r="P7" s="18">
        <f t="shared" si="4"/>
        <v>13.708992618569143</v>
      </c>
      <c r="Q7" s="105">
        <v>26370892.32</v>
      </c>
      <c r="R7" s="105">
        <v>5016560.78</v>
      </c>
      <c r="S7" s="18">
        <f t="shared" si="5"/>
        <v>19.023098343150796</v>
      </c>
      <c r="T7" s="105">
        <v>35174718.609999999</v>
      </c>
      <c r="U7" s="105">
        <v>15576568.07</v>
      </c>
      <c r="V7" s="18">
        <f t="shared" si="6"/>
        <v>44.283419130385475</v>
      </c>
      <c r="W7" s="1">
        <v>23218252.329999998</v>
      </c>
      <c r="X7" s="1">
        <v>13004924.720000001</v>
      </c>
      <c r="Y7" s="18">
        <f t="shared" si="7"/>
        <v>56.011643491342831</v>
      </c>
      <c r="Z7" s="99">
        <f t="shared" si="8"/>
        <v>-33.991647275326997</v>
      </c>
      <c r="AA7" s="99">
        <f t="shared" si="8"/>
        <v>-16.50969159858073</v>
      </c>
    </row>
    <row r="8" spans="1:27" x14ac:dyDescent="0.3">
      <c r="A8" t="s">
        <v>25</v>
      </c>
      <c r="B8" s="26">
        <v>5024272.84</v>
      </c>
      <c r="C8" s="26">
        <v>1619198</v>
      </c>
      <c r="D8" s="18">
        <f t="shared" si="0"/>
        <v>32.227509364320269</v>
      </c>
      <c r="E8" s="26">
        <v>4484406.09</v>
      </c>
      <c r="F8" s="26">
        <v>4219695.8</v>
      </c>
      <c r="G8" s="18">
        <f t="shared" si="1"/>
        <v>94.097093691173711</v>
      </c>
      <c r="H8" s="26">
        <v>10161315.470000001</v>
      </c>
      <c r="I8" s="26">
        <v>8591463.4700000007</v>
      </c>
      <c r="J8" s="18">
        <f t="shared" si="2"/>
        <v>84.550701091460155</v>
      </c>
      <c r="K8" s="105">
        <v>4998436.3</v>
      </c>
      <c r="L8" s="105">
        <v>4546452.34</v>
      </c>
      <c r="M8" s="18">
        <f t="shared" si="3"/>
        <v>90.957492846312761</v>
      </c>
      <c r="N8" s="105">
        <v>5024434.3899999997</v>
      </c>
      <c r="O8" s="105">
        <v>4977443.32</v>
      </c>
      <c r="P8" s="18">
        <f t="shared" si="4"/>
        <v>99.064749057256591</v>
      </c>
      <c r="Q8" s="105">
        <v>4686198.16</v>
      </c>
      <c r="R8" s="105">
        <v>4502456.12</v>
      </c>
      <c r="S8" s="18">
        <f t="shared" si="5"/>
        <v>96.079080872670559</v>
      </c>
      <c r="T8" s="105">
        <v>2848502.77</v>
      </c>
      <c r="U8" s="105">
        <v>2279380.7799999998</v>
      </c>
      <c r="V8" s="18">
        <f t="shared" si="6"/>
        <v>80.020311161572081</v>
      </c>
      <c r="W8" s="1">
        <v>5981998.8700000001</v>
      </c>
      <c r="X8" s="1">
        <v>5945992.6299999999</v>
      </c>
      <c r="Y8" s="18">
        <f t="shared" si="7"/>
        <v>99.398090157111639</v>
      </c>
      <c r="Z8" s="99">
        <f t="shared" si="8"/>
        <v>110.00502204180762</v>
      </c>
      <c r="AA8" s="99">
        <f t="shared" si="8"/>
        <v>160.85999681018632</v>
      </c>
    </row>
    <row r="9" spans="1:27" x14ac:dyDescent="0.3">
      <c r="A9" t="s">
        <v>26</v>
      </c>
      <c r="B9" s="26">
        <v>1146025.3</v>
      </c>
      <c r="C9" s="26">
        <v>1146025.3</v>
      </c>
      <c r="D9" s="18">
        <f t="shared" si="0"/>
        <v>100</v>
      </c>
      <c r="E9" s="26">
        <v>7593042.9699999997</v>
      </c>
      <c r="F9" s="26">
        <v>7263611.6299999999</v>
      </c>
      <c r="G9" s="18">
        <f t="shared" si="1"/>
        <v>95.661405561622942</v>
      </c>
      <c r="H9" s="26">
        <v>4871584.66</v>
      </c>
      <c r="I9" s="26">
        <v>1344522.71</v>
      </c>
      <c r="J9" s="18">
        <f t="shared" si="2"/>
        <v>27.599288606020032</v>
      </c>
      <c r="K9" s="105">
        <v>574365.23</v>
      </c>
      <c r="L9" s="105">
        <v>574365.23</v>
      </c>
      <c r="M9" s="18">
        <f t="shared" si="3"/>
        <v>100</v>
      </c>
      <c r="N9" s="105">
        <v>747796.19</v>
      </c>
      <c r="O9" s="105">
        <v>699459.24</v>
      </c>
      <c r="P9" s="18">
        <f t="shared" si="4"/>
        <v>93.536079663631341</v>
      </c>
      <c r="Q9" s="105">
        <v>7801112.9699999997</v>
      </c>
      <c r="R9" s="105">
        <v>611072.97</v>
      </c>
      <c r="S9" s="18">
        <f t="shared" si="5"/>
        <v>7.8331511458678431</v>
      </c>
      <c r="T9" s="105">
        <v>2866443.96</v>
      </c>
      <c r="U9" s="105">
        <v>2866443.96</v>
      </c>
      <c r="V9" s="18">
        <f t="shared" si="6"/>
        <v>100</v>
      </c>
      <c r="W9" s="1">
        <v>1438442.57</v>
      </c>
      <c r="X9" s="1">
        <v>1403326.23</v>
      </c>
      <c r="Y9" s="18">
        <f t="shared" si="7"/>
        <v>97.558724920105774</v>
      </c>
      <c r="Z9" s="99">
        <f t="shared" si="8"/>
        <v>-49.817872246140126</v>
      </c>
      <c r="AA9" s="99">
        <f t="shared" si="8"/>
        <v>-51.042956025555789</v>
      </c>
    </row>
    <row r="10" spans="1:27" x14ac:dyDescent="0.3">
      <c r="A10" t="s">
        <v>27</v>
      </c>
      <c r="B10" s="26">
        <v>8114663.9100000001</v>
      </c>
      <c r="C10" s="26">
        <v>7883418.6200000001</v>
      </c>
      <c r="D10" s="18">
        <f t="shared" si="0"/>
        <v>97.150278895530988</v>
      </c>
      <c r="E10" s="26">
        <v>9143561.2400000002</v>
      </c>
      <c r="F10" s="26">
        <v>8866913.6899999995</v>
      </c>
      <c r="G10" s="18">
        <f t="shared" si="1"/>
        <v>96.974400425189245</v>
      </c>
      <c r="H10" s="26">
        <v>10357321.810000001</v>
      </c>
      <c r="I10" s="26">
        <v>9802775.0999999996</v>
      </c>
      <c r="J10" s="18">
        <f t="shared" si="2"/>
        <v>94.645848413587132</v>
      </c>
      <c r="K10" s="105">
        <v>11397562.029999999</v>
      </c>
      <c r="L10" s="105">
        <v>9800458.4299999997</v>
      </c>
      <c r="M10" s="18">
        <f t="shared" si="3"/>
        <v>85.987322588846666</v>
      </c>
      <c r="N10" s="105">
        <v>7069814.4800000004</v>
      </c>
      <c r="O10" s="105">
        <v>6677057.1900000004</v>
      </c>
      <c r="P10" s="18">
        <f t="shared" si="4"/>
        <v>94.444588452623719</v>
      </c>
      <c r="Q10" s="105">
        <v>13463443.58</v>
      </c>
      <c r="R10" s="105">
        <v>11809516.630000001</v>
      </c>
      <c r="S10" s="18">
        <f t="shared" si="5"/>
        <v>87.715424065378684</v>
      </c>
      <c r="T10" s="105">
        <v>16122373.77</v>
      </c>
      <c r="U10" s="105">
        <v>12878960.18</v>
      </c>
      <c r="V10" s="18">
        <f t="shared" si="6"/>
        <v>79.882530722397462</v>
      </c>
      <c r="W10" s="1">
        <v>8019074.0199999996</v>
      </c>
      <c r="X10" s="1">
        <v>7092828.5199999996</v>
      </c>
      <c r="Y10" s="18">
        <f t="shared" si="7"/>
        <v>88.44947062853025</v>
      </c>
      <c r="Z10" s="99">
        <f t="shared" si="8"/>
        <v>-50.261207596355092</v>
      </c>
      <c r="AA10" s="99">
        <f t="shared" si="8"/>
        <v>-44.927009472281796</v>
      </c>
    </row>
    <row r="11" spans="1:27" x14ac:dyDescent="0.3">
      <c r="A11" t="s">
        <v>28</v>
      </c>
      <c r="B11" s="26">
        <v>0</v>
      </c>
      <c r="C11" s="26">
        <v>0</v>
      </c>
      <c r="D11" s="18" t="str">
        <f t="shared" si="0"/>
        <v>-</v>
      </c>
      <c r="E11" s="26">
        <v>6500000</v>
      </c>
      <c r="F11" s="26">
        <v>6500000</v>
      </c>
      <c r="G11" s="18">
        <f t="shared" si="1"/>
        <v>100</v>
      </c>
      <c r="H11" s="26">
        <v>7500000</v>
      </c>
      <c r="I11" s="26">
        <v>7500000</v>
      </c>
      <c r="J11" s="18">
        <f t="shared" si="2"/>
        <v>100</v>
      </c>
      <c r="K11" s="105">
        <v>9260000</v>
      </c>
      <c r="L11" s="105">
        <v>9260000</v>
      </c>
      <c r="M11" s="18">
        <f t="shared" si="3"/>
        <v>100</v>
      </c>
      <c r="N11" s="105">
        <v>2890000</v>
      </c>
      <c r="O11" s="105">
        <v>2890000</v>
      </c>
      <c r="P11" s="18">
        <f t="shared" si="4"/>
        <v>100</v>
      </c>
      <c r="Q11" s="105">
        <v>250000</v>
      </c>
      <c r="R11" s="105">
        <v>250000</v>
      </c>
      <c r="S11" s="18">
        <f t="shared" si="5"/>
        <v>100</v>
      </c>
      <c r="T11" s="105">
        <v>11489.57</v>
      </c>
      <c r="U11" s="105">
        <v>11489.57</v>
      </c>
      <c r="V11" s="18">
        <f t="shared" si="6"/>
        <v>100</v>
      </c>
      <c r="W11" s="105">
        <v>0</v>
      </c>
      <c r="X11" s="105">
        <v>0</v>
      </c>
      <c r="Y11" s="18" t="str">
        <f t="shared" si="7"/>
        <v>-</v>
      </c>
      <c r="Z11" s="99">
        <f t="shared" si="8"/>
        <v>-100</v>
      </c>
      <c r="AA11" s="99">
        <f t="shared" si="8"/>
        <v>-100</v>
      </c>
    </row>
    <row r="12" spans="1:27" x14ac:dyDescent="0.3">
      <c r="A12" t="s">
        <v>29</v>
      </c>
      <c r="B12" s="26">
        <v>0</v>
      </c>
      <c r="C12" s="26">
        <v>0</v>
      </c>
      <c r="D12" s="18" t="str">
        <f t="shared" si="0"/>
        <v>-</v>
      </c>
      <c r="E12" s="26">
        <v>0</v>
      </c>
      <c r="F12" s="26">
        <v>0</v>
      </c>
      <c r="G12" s="18" t="str">
        <f t="shared" si="1"/>
        <v>-</v>
      </c>
      <c r="H12" s="26">
        <v>0</v>
      </c>
      <c r="I12" s="26">
        <v>0</v>
      </c>
      <c r="J12" s="18" t="str">
        <f t="shared" si="2"/>
        <v>-</v>
      </c>
      <c r="K12" s="105">
        <v>0</v>
      </c>
      <c r="L12" s="105">
        <v>0</v>
      </c>
      <c r="M12" s="18" t="str">
        <f t="shared" si="3"/>
        <v>-</v>
      </c>
      <c r="N12" s="105">
        <v>0</v>
      </c>
      <c r="O12" s="105">
        <v>0</v>
      </c>
      <c r="P12" s="18" t="str">
        <f t="shared" si="4"/>
        <v>-</v>
      </c>
      <c r="Q12" s="105">
        <v>0</v>
      </c>
      <c r="R12" s="105">
        <v>0</v>
      </c>
      <c r="S12" s="18" t="str">
        <f t="shared" si="5"/>
        <v>-</v>
      </c>
      <c r="T12" s="105">
        <v>0</v>
      </c>
      <c r="U12" s="105">
        <v>0</v>
      </c>
      <c r="V12" s="18" t="str">
        <f t="shared" si="6"/>
        <v>-</v>
      </c>
      <c r="W12" s="105">
        <v>0</v>
      </c>
      <c r="X12" s="105">
        <v>0</v>
      </c>
      <c r="Y12" s="18" t="str">
        <f t="shared" si="7"/>
        <v>-</v>
      </c>
      <c r="Z12" s="99" t="str">
        <f t="shared" si="8"/>
        <v>-</v>
      </c>
      <c r="AA12" s="99" t="str">
        <f t="shared" si="8"/>
        <v>-</v>
      </c>
    </row>
    <row r="13" spans="1:27" x14ac:dyDescent="0.3">
      <c r="A13" t="s">
        <v>30</v>
      </c>
      <c r="B13" s="26">
        <v>21812855.75</v>
      </c>
      <c r="C13" s="26">
        <v>0</v>
      </c>
      <c r="D13" s="18">
        <f t="shared" si="0"/>
        <v>0</v>
      </c>
      <c r="E13" s="26">
        <v>0</v>
      </c>
      <c r="F13" s="26">
        <v>0</v>
      </c>
      <c r="G13" s="18" t="str">
        <f t="shared" si="1"/>
        <v>-</v>
      </c>
      <c r="H13" s="26">
        <v>20964.060000000001</v>
      </c>
      <c r="I13" s="26">
        <v>20964.060000000001</v>
      </c>
      <c r="J13" s="18">
        <f t="shared" si="2"/>
        <v>100</v>
      </c>
      <c r="K13" s="105">
        <v>0</v>
      </c>
      <c r="L13" s="105">
        <v>0</v>
      </c>
      <c r="M13" s="18" t="str">
        <f t="shared" si="3"/>
        <v>-</v>
      </c>
      <c r="N13" s="105">
        <v>0</v>
      </c>
      <c r="O13" s="105">
        <v>0</v>
      </c>
      <c r="P13" s="18" t="str">
        <f t="shared" si="4"/>
        <v>-</v>
      </c>
      <c r="Q13" s="105">
        <v>0</v>
      </c>
      <c r="R13" s="105">
        <v>0</v>
      </c>
      <c r="S13" s="18" t="str">
        <f t="shared" si="5"/>
        <v>-</v>
      </c>
      <c r="T13" s="105">
        <v>0</v>
      </c>
      <c r="U13" s="105">
        <v>0</v>
      </c>
      <c r="V13" s="18" t="str">
        <f t="shared" si="6"/>
        <v>-</v>
      </c>
      <c r="W13" s="105">
        <v>0</v>
      </c>
      <c r="X13" s="105">
        <v>0</v>
      </c>
      <c r="Y13" s="18" t="str">
        <f t="shared" si="7"/>
        <v>-</v>
      </c>
      <c r="Z13" s="99" t="str">
        <f t="shared" si="8"/>
        <v>-</v>
      </c>
      <c r="AA13" s="99" t="str">
        <f t="shared" si="8"/>
        <v>-</v>
      </c>
    </row>
    <row r="14" spans="1:27" x14ac:dyDescent="0.3">
      <c r="A14" t="s">
        <v>31</v>
      </c>
      <c r="B14" s="26">
        <f>SUM(B3:B5)</f>
        <v>172725148.34999999</v>
      </c>
      <c r="C14" s="26">
        <f>SUM(C3:C5)</f>
        <v>141866916.76999998</v>
      </c>
      <c r="D14" s="18">
        <f>IF(B14&gt;0,C14/B14*100,"-")</f>
        <v>82.134488304233074</v>
      </c>
      <c r="E14" s="26">
        <f>SUM(E3:E5)</f>
        <v>191472761.70999998</v>
      </c>
      <c r="F14" s="26">
        <f>SUM(F3:F5)</f>
        <v>154447647.59</v>
      </c>
      <c r="G14" s="18">
        <f>IF(E14&gt;0,F14/E14*100,"-")</f>
        <v>80.662986322787091</v>
      </c>
      <c r="H14" s="26">
        <f>SUM(H3:H5)</f>
        <v>192494710.88</v>
      </c>
      <c r="I14" s="26">
        <f>SUM(I3:I5)</f>
        <v>154042607.19</v>
      </c>
      <c r="J14" s="18">
        <f t="shared" ref="J14:J21" si="9">IF(H14&gt;0,I14/H14*100,"-")</f>
        <v>80.024332349593337</v>
      </c>
      <c r="K14" s="105">
        <v>189630197.26000002</v>
      </c>
      <c r="L14" s="105">
        <v>156369346.26000002</v>
      </c>
      <c r="M14" s="18">
        <f>IF(K14&gt;0,L14/K14*100,"-")</f>
        <v>82.460150608609879</v>
      </c>
      <c r="N14" s="105">
        <f t="shared" ref="N14:O14" si="10">SUM(N3:N5)</f>
        <v>213147314.95000002</v>
      </c>
      <c r="O14" s="105">
        <f t="shared" si="10"/>
        <v>180904464.95000002</v>
      </c>
      <c r="P14" s="18">
        <f>IF(N14&gt;0,O14/N14*100,"-")</f>
        <v>84.872973883080107</v>
      </c>
      <c r="Q14" s="105">
        <f t="shared" ref="Q14:R14" si="11">SUM(Q3:Q5)</f>
        <v>207353789.53999999</v>
      </c>
      <c r="R14" s="105">
        <f t="shared" si="11"/>
        <v>168683147.25999999</v>
      </c>
      <c r="S14" s="18">
        <f>IF(Q14&gt;0,R14/Q14*100,"-")</f>
        <v>81.350404848742755</v>
      </c>
      <c r="T14" s="105">
        <f t="shared" ref="T14:U14" si="12">SUM(T3:T5)</f>
        <v>219054400.47</v>
      </c>
      <c r="U14" s="105">
        <f t="shared" si="12"/>
        <v>178685803.29999998</v>
      </c>
      <c r="V14" s="18">
        <f>IF(T14&gt;0,U14/T14*100,"-")</f>
        <v>81.571428337716227</v>
      </c>
      <c r="W14" s="105">
        <f t="shared" ref="W14:X14" si="13">SUM(W3:W5)</f>
        <v>224010508.60000002</v>
      </c>
      <c r="X14" s="105">
        <f t="shared" si="13"/>
        <v>175343450.95999998</v>
      </c>
      <c r="Y14" s="18">
        <f>IF(W14&gt;0,X14/W14*100,"-")</f>
        <v>78.274654191825704</v>
      </c>
      <c r="Z14" s="99">
        <f t="shared" si="8"/>
        <v>2.2625010588083398</v>
      </c>
      <c r="AA14" s="99">
        <f t="shared" si="8"/>
        <v>-1.870519245666344</v>
      </c>
    </row>
    <row r="15" spans="1:27" x14ac:dyDescent="0.3">
      <c r="A15" t="s">
        <v>32</v>
      </c>
      <c r="B15" s="25">
        <f>SUM(B6:B10)</f>
        <v>19542753.59</v>
      </c>
      <c r="C15" s="25">
        <f>SUM(C6:C10)</f>
        <v>14193704.17</v>
      </c>
      <c r="D15" s="18">
        <f>IF(B15&gt;0,C15/B15*100,"-")</f>
        <v>72.628988052445692</v>
      </c>
      <c r="E15" s="25">
        <f>SUM(E6:E10)</f>
        <v>33451210.229999997</v>
      </c>
      <c r="F15" s="25">
        <f>SUM(F6:F10)</f>
        <v>27897996.199999996</v>
      </c>
      <c r="G15" s="18">
        <f>IF(E15&gt;0,F15/E15*100,"-")</f>
        <v>83.399063914824453</v>
      </c>
      <c r="H15" s="25">
        <f>SUM(H6:H10)</f>
        <v>38747548.119999997</v>
      </c>
      <c r="I15" s="25">
        <f>SUM(I6:I10)</f>
        <v>24107214.890000001</v>
      </c>
      <c r="J15" s="18">
        <f t="shared" si="9"/>
        <v>62.216104139907578</v>
      </c>
      <c r="K15" s="104">
        <v>30615983.339999996</v>
      </c>
      <c r="L15" s="104">
        <v>17865512.68</v>
      </c>
      <c r="M15" s="18">
        <f>IF(K15&gt;0,L15/K15*100,"-")</f>
        <v>58.353548476944006</v>
      </c>
      <c r="N15" s="104">
        <f t="shared" ref="N15:O15" si="14">SUM(N6:N10)</f>
        <v>34505844.820000008</v>
      </c>
      <c r="O15" s="104">
        <f t="shared" si="14"/>
        <v>15323848.460000001</v>
      </c>
      <c r="P15" s="18">
        <f>IF(N15&gt;0,O15/N15*100,"-")</f>
        <v>44.409428431435224</v>
      </c>
      <c r="Q15" s="104">
        <f t="shared" ref="Q15:R15" si="15">SUM(Q6:Q10)</f>
        <v>52321647.030000001</v>
      </c>
      <c r="R15" s="104">
        <f t="shared" si="15"/>
        <v>21939606.5</v>
      </c>
      <c r="S15" s="18">
        <f>IF(Q15&gt;0,R15/Q15*100,"-")</f>
        <v>41.932178639981167</v>
      </c>
      <c r="T15" s="104">
        <f t="shared" ref="T15:U15" si="16">SUM(T6:T10)</f>
        <v>57012039.109999999</v>
      </c>
      <c r="U15" s="104">
        <f t="shared" si="16"/>
        <v>33601352.990000002</v>
      </c>
      <c r="V15" s="18">
        <f>IF(T15&gt;0,U15/T15*100,"-")</f>
        <v>58.937293797138146</v>
      </c>
      <c r="W15" s="104">
        <f t="shared" ref="W15:X15" si="17">SUM(W6:W10)</f>
        <v>38657767.789999999</v>
      </c>
      <c r="X15" s="104">
        <f t="shared" si="17"/>
        <v>27447072.100000001</v>
      </c>
      <c r="Y15" s="18">
        <f>IF(W15&gt;0,X15/W15*100,"-")</f>
        <v>71.000147367795023</v>
      </c>
      <c r="Z15" s="99">
        <f t="shared" si="8"/>
        <v>-32.193676294557633</v>
      </c>
      <c r="AA15" s="99">
        <f t="shared" si="8"/>
        <v>-18.31557464912666</v>
      </c>
    </row>
    <row r="16" spans="1:27" x14ac:dyDescent="0.3">
      <c r="A16" t="s">
        <v>33</v>
      </c>
      <c r="B16" s="26">
        <f>SUM(B11:B13)</f>
        <v>21812855.75</v>
      </c>
      <c r="C16" s="26">
        <f>SUM(C11:C13)</f>
        <v>0</v>
      </c>
      <c r="D16" s="18">
        <f t="shared" si="0"/>
        <v>0</v>
      </c>
      <c r="E16" s="26">
        <f>SUM(E11:E13)</f>
        <v>6500000</v>
      </c>
      <c r="F16" s="26">
        <f>SUM(F11:F13)</f>
        <v>6500000</v>
      </c>
      <c r="G16" s="18">
        <f t="shared" si="1"/>
        <v>100</v>
      </c>
      <c r="H16" s="26">
        <f>SUM(H11:H13)</f>
        <v>7520964.0599999996</v>
      </c>
      <c r="I16" s="26">
        <f>SUM(I11:I13)</f>
        <v>7520964.0599999996</v>
      </c>
      <c r="J16" s="18">
        <f t="shared" si="9"/>
        <v>100</v>
      </c>
      <c r="K16" s="105">
        <v>9260000</v>
      </c>
      <c r="L16" s="105">
        <v>9260000</v>
      </c>
      <c r="M16" s="18">
        <f t="shared" ref="M16:M21" si="18">IF(K16&gt;0,L16/K16*100,"-")</f>
        <v>100</v>
      </c>
      <c r="N16" s="105">
        <f t="shared" ref="N16:O16" si="19">SUM(N11:N13)</f>
        <v>2890000</v>
      </c>
      <c r="O16" s="105">
        <f t="shared" si="19"/>
        <v>2890000</v>
      </c>
      <c r="P16" s="18">
        <f t="shared" ref="P16:P21" si="20">IF(N16&gt;0,O16/N16*100,"-")</f>
        <v>100</v>
      </c>
      <c r="Q16" s="105">
        <f t="shared" ref="Q16:R16" si="21">SUM(Q11:Q13)</f>
        <v>250000</v>
      </c>
      <c r="R16" s="105">
        <f t="shared" si="21"/>
        <v>250000</v>
      </c>
      <c r="S16" s="18">
        <f t="shared" ref="S16:S21" si="22">IF(Q16&gt;0,R16/Q16*100,"-")</f>
        <v>100</v>
      </c>
      <c r="T16" s="105">
        <f t="shared" ref="T16:U16" si="23">SUM(T11:T13)</f>
        <v>11489.57</v>
      </c>
      <c r="U16" s="105">
        <f t="shared" si="23"/>
        <v>11489.57</v>
      </c>
      <c r="V16" s="18">
        <f t="shared" ref="V16:V21" si="24">IF(T16&gt;0,U16/T16*100,"-")</f>
        <v>100</v>
      </c>
      <c r="W16" s="105">
        <f t="shared" ref="W16:X16" si="25">SUM(W11:W13)</f>
        <v>0</v>
      </c>
      <c r="X16" s="105">
        <f t="shared" si="25"/>
        <v>0</v>
      </c>
      <c r="Y16" s="18" t="str">
        <f t="shared" si="7"/>
        <v>-</v>
      </c>
      <c r="Z16" s="99">
        <f t="shared" si="8"/>
        <v>-100</v>
      </c>
      <c r="AA16" s="99">
        <f t="shared" si="8"/>
        <v>-100</v>
      </c>
    </row>
    <row r="17" spans="1:27" x14ac:dyDescent="0.3">
      <c r="A17" t="s">
        <v>34</v>
      </c>
      <c r="B17" s="26">
        <v>23453744.289999999</v>
      </c>
      <c r="C17" s="26">
        <v>23453744.289999999</v>
      </c>
      <c r="D17" s="18">
        <f t="shared" si="0"/>
        <v>100</v>
      </c>
      <c r="E17" s="26">
        <v>0</v>
      </c>
      <c r="F17" s="26">
        <v>0</v>
      </c>
      <c r="G17" s="18" t="str">
        <f t="shared" si="1"/>
        <v>-</v>
      </c>
      <c r="H17" s="26">
        <v>0</v>
      </c>
      <c r="I17" s="26">
        <v>0</v>
      </c>
      <c r="J17" s="18" t="str">
        <f t="shared" si="9"/>
        <v>-</v>
      </c>
      <c r="K17" s="105">
        <v>0</v>
      </c>
      <c r="L17" s="105">
        <v>0</v>
      </c>
      <c r="M17" s="18" t="str">
        <f t="shared" si="18"/>
        <v>-</v>
      </c>
      <c r="N17" s="105">
        <v>25336.99</v>
      </c>
      <c r="O17" s="105">
        <v>2992.79</v>
      </c>
      <c r="P17" s="18">
        <f t="shared" si="20"/>
        <v>11.81193977658751</v>
      </c>
      <c r="Q17" s="105">
        <v>870562.02</v>
      </c>
      <c r="R17" s="105">
        <v>464.68</v>
      </c>
      <c r="S17" s="18">
        <f t="shared" si="22"/>
        <v>5.3377012702667641E-2</v>
      </c>
      <c r="T17" s="105">
        <v>1655748.22</v>
      </c>
      <c r="U17" s="105">
        <v>510186.18</v>
      </c>
      <c r="V17" s="18">
        <f t="shared" si="24"/>
        <v>30.813029048583246</v>
      </c>
      <c r="W17" s="1">
        <v>131952.95000000001</v>
      </c>
      <c r="X17" s="1">
        <v>118611.73</v>
      </c>
      <c r="Y17" s="18">
        <f t="shared" si="7"/>
        <v>89.88941133942059</v>
      </c>
      <c r="Z17" s="99">
        <f t="shared" si="8"/>
        <v>-92.030615017058565</v>
      </c>
      <c r="AA17" s="99">
        <f t="shared" si="8"/>
        <v>-76.75128518769364</v>
      </c>
    </row>
    <row r="18" spans="1:27" x14ac:dyDescent="0.3">
      <c r="A18" t="s">
        <v>35</v>
      </c>
      <c r="B18" s="26">
        <v>0</v>
      </c>
      <c r="C18" s="26">
        <v>0</v>
      </c>
      <c r="D18" s="18" t="str">
        <f t="shared" si="0"/>
        <v>-</v>
      </c>
      <c r="E18" s="26">
        <v>0</v>
      </c>
      <c r="F18" s="26">
        <v>0</v>
      </c>
      <c r="G18" s="18" t="str">
        <f t="shared" si="1"/>
        <v>-</v>
      </c>
      <c r="H18" s="26">
        <v>0</v>
      </c>
      <c r="I18" s="26">
        <v>0</v>
      </c>
      <c r="J18" s="18" t="str">
        <f t="shared" si="9"/>
        <v>-</v>
      </c>
      <c r="K18" s="105">
        <v>0</v>
      </c>
      <c r="L18" s="105">
        <v>0</v>
      </c>
      <c r="M18" s="18" t="str">
        <f t="shared" si="18"/>
        <v>-</v>
      </c>
      <c r="N18" s="105">
        <v>0</v>
      </c>
      <c r="O18" s="105">
        <v>0</v>
      </c>
      <c r="P18" s="18" t="str">
        <f t="shared" si="20"/>
        <v>-</v>
      </c>
      <c r="Q18" s="105">
        <v>0</v>
      </c>
      <c r="R18" s="105">
        <v>0</v>
      </c>
      <c r="S18" s="18" t="str">
        <f t="shared" si="22"/>
        <v>-</v>
      </c>
      <c r="T18" s="105">
        <v>0</v>
      </c>
      <c r="U18" s="105">
        <v>0</v>
      </c>
      <c r="V18" s="18" t="str">
        <f t="shared" si="24"/>
        <v>-</v>
      </c>
      <c r="W18" s="105">
        <v>0</v>
      </c>
      <c r="X18" s="105">
        <v>0</v>
      </c>
      <c r="Y18" s="18" t="str">
        <f t="shared" si="7"/>
        <v>-</v>
      </c>
      <c r="Z18" s="99" t="str">
        <f t="shared" si="8"/>
        <v>-</v>
      </c>
      <c r="AA18" s="99" t="str">
        <f t="shared" si="8"/>
        <v>-</v>
      </c>
    </row>
    <row r="19" spans="1:27" x14ac:dyDescent="0.3">
      <c r="A19" t="s">
        <v>36</v>
      </c>
      <c r="B19" s="26">
        <v>28516901.390000001</v>
      </c>
      <c r="C19" s="26">
        <v>28342425.300000001</v>
      </c>
      <c r="D19" s="18">
        <f t="shared" si="0"/>
        <v>99.388166029633268</v>
      </c>
      <c r="E19" s="26">
        <v>58151528.259999998</v>
      </c>
      <c r="F19" s="26">
        <v>58019676.43</v>
      </c>
      <c r="G19" s="18">
        <f t="shared" si="1"/>
        <v>99.773261625368676</v>
      </c>
      <c r="H19" s="26">
        <v>27967910.620000001</v>
      </c>
      <c r="I19" s="26">
        <v>27787239.640000001</v>
      </c>
      <c r="J19" s="18">
        <f t="shared" si="9"/>
        <v>99.354006159220205</v>
      </c>
      <c r="K19" s="105">
        <v>25714774.859999999</v>
      </c>
      <c r="L19" s="105">
        <v>25606624.780000001</v>
      </c>
      <c r="M19" s="18">
        <f t="shared" si="18"/>
        <v>99.579424355885664</v>
      </c>
      <c r="N19" s="105">
        <v>24720999.23</v>
      </c>
      <c r="O19" s="105">
        <v>24672581.289999999</v>
      </c>
      <c r="P19" s="18">
        <f t="shared" si="20"/>
        <v>99.804142463864309</v>
      </c>
      <c r="Q19" s="105">
        <v>27165822.73</v>
      </c>
      <c r="R19" s="105">
        <v>27111160.210000001</v>
      </c>
      <c r="S19" s="18">
        <f t="shared" si="22"/>
        <v>99.798782019071211</v>
      </c>
      <c r="T19" s="105">
        <v>28465621.57</v>
      </c>
      <c r="U19" s="105">
        <v>28063905.899999999</v>
      </c>
      <c r="V19" s="18">
        <f t="shared" si="24"/>
        <v>98.588769020862102</v>
      </c>
      <c r="W19" s="1">
        <v>27829342.739999998</v>
      </c>
      <c r="X19" s="1">
        <v>27674114.440000001</v>
      </c>
      <c r="Y19" s="18">
        <f t="shared" si="7"/>
        <v>99.442213560520486</v>
      </c>
      <c r="Z19" s="99">
        <f t="shared" si="8"/>
        <v>-2.2352535968179268</v>
      </c>
      <c r="AA19" s="99">
        <f t="shared" si="8"/>
        <v>-1.3889422997245617</v>
      </c>
    </row>
    <row r="20" spans="1:27" x14ac:dyDescent="0.3">
      <c r="A20" t="s">
        <v>37</v>
      </c>
      <c r="B20" s="26">
        <f>B14+B15+B16+B17+B18+B19</f>
        <v>266051403.37</v>
      </c>
      <c r="C20" s="26">
        <f>C14+C15+C16+C17+C18+C19</f>
        <v>207856790.52999997</v>
      </c>
      <c r="D20" s="18">
        <f t="shared" si="0"/>
        <v>78.126552950721234</v>
      </c>
      <c r="E20" s="26">
        <f>E14+E15+E16+E17+E18+E19</f>
        <v>289575500.19999999</v>
      </c>
      <c r="F20" s="26">
        <f>F14+F15+F16+F17+F18+F19</f>
        <v>246865320.22</v>
      </c>
      <c r="G20" s="18">
        <f t="shared" si="1"/>
        <v>85.250761908206485</v>
      </c>
      <c r="H20" s="26">
        <f>H14+H15+H16+H17+H18+H19</f>
        <v>266731133.68000001</v>
      </c>
      <c r="I20" s="26">
        <f>I14+I15+I16+I17+I18+I19</f>
        <v>213458025.77999997</v>
      </c>
      <c r="J20" s="18">
        <f t="shared" si="9"/>
        <v>80.02741293638698</v>
      </c>
      <c r="K20" s="105">
        <v>255220955.46000004</v>
      </c>
      <c r="L20" s="105">
        <v>209101483.72000003</v>
      </c>
      <c r="M20" s="18">
        <f t="shared" si="18"/>
        <v>81.929590516234796</v>
      </c>
      <c r="N20" s="105">
        <f t="shared" ref="N20:O20" si="26">N14+N15+N16+N17+N18+N19</f>
        <v>275289495.99000007</v>
      </c>
      <c r="O20" s="105">
        <f t="shared" si="26"/>
        <v>223793887.49000001</v>
      </c>
      <c r="P20" s="18">
        <f t="shared" si="20"/>
        <v>81.294016208351565</v>
      </c>
      <c r="Q20" s="105">
        <f>Q14+Q15+Q16+Q17+Q18+Q19</f>
        <v>287961821.31999999</v>
      </c>
      <c r="R20" s="105">
        <f t="shared" ref="R20" si="27">R14+R15+R16+R17+R18+R19</f>
        <v>217984378.65000001</v>
      </c>
      <c r="S20" s="18">
        <f t="shared" si="22"/>
        <v>75.699055399348595</v>
      </c>
      <c r="T20" s="105">
        <f>T14+T15+T16+T17+T18+T19</f>
        <v>306199298.94</v>
      </c>
      <c r="U20" s="105">
        <f t="shared" ref="U20" si="28">U14+U15+U16+U17+U18+U19</f>
        <v>240872737.94</v>
      </c>
      <c r="V20" s="18">
        <f t="shared" si="24"/>
        <v>78.665345993231426</v>
      </c>
      <c r="W20" s="105">
        <f>W14+W15+W16+W17+W18+W19</f>
        <v>290629572.07999998</v>
      </c>
      <c r="X20" s="105">
        <f t="shared" ref="X20" si="29">X14+X15+X16+X17+X18+X19</f>
        <v>230583249.22999996</v>
      </c>
      <c r="Y20" s="18">
        <f t="shared" si="7"/>
        <v>79.339224697522724</v>
      </c>
      <c r="Z20" s="99">
        <f t="shared" si="8"/>
        <v>-5.084834261181939</v>
      </c>
      <c r="AA20" s="99">
        <f t="shared" si="8"/>
        <v>-4.2717531249065956</v>
      </c>
    </row>
    <row r="21" spans="1:27" x14ac:dyDescent="0.3">
      <c r="A21" t="s">
        <v>38</v>
      </c>
      <c r="B21" s="26">
        <f>B20-B19</f>
        <v>237534501.98000002</v>
      </c>
      <c r="C21" s="26">
        <f>C20-C19</f>
        <v>179514365.22999996</v>
      </c>
      <c r="D21" s="18">
        <f t="shared" si="0"/>
        <v>75.574017135883167</v>
      </c>
      <c r="E21" s="26">
        <f>E20-E19</f>
        <v>231423971.94</v>
      </c>
      <c r="F21" s="26">
        <f>F20-F19</f>
        <v>188845643.78999999</v>
      </c>
      <c r="G21" s="18">
        <f t="shared" si="1"/>
        <v>81.601591316115233</v>
      </c>
      <c r="H21" s="26">
        <f>H20-H19</f>
        <v>238763223.06</v>
      </c>
      <c r="I21" s="26">
        <f>I20-I19</f>
        <v>185670786.13999999</v>
      </c>
      <c r="J21" s="18">
        <f t="shared" si="9"/>
        <v>77.763561640873746</v>
      </c>
      <c r="K21" s="105">
        <v>229506180.60000002</v>
      </c>
      <c r="L21" s="105">
        <v>183494858.94000003</v>
      </c>
      <c r="M21" s="18">
        <f t="shared" si="18"/>
        <v>79.95203373621041</v>
      </c>
      <c r="N21" s="105">
        <f t="shared" ref="N21:O21" si="30">N20-N19</f>
        <v>250568496.76000008</v>
      </c>
      <c r="O21" s="105">
        <f t="shared" si="30"/>
        <v>199121306.20000002</v>
      </c>
      <c r="P21" s="18">
        <f t="shared" si="20"/>
        <v>79.467813701545538</v>
      </c>
      <c r="Q21" s="105">
        <f t="shared" ref="Q21:R21" si="31">Q20-Q19</f>
        <v>260795998.59</v>
      </c>
      <c r="R21" s="105">
        <f t="shared" si="31"/>
        <v>190873218.44</v>
      </c>
      <c r="S21" s="18">
        <f t="shared" si="22"/>
        <v>73.188706679535258</v>
      </c>
      <c r="T21" s="105">
        <f t="shared" ref="T21:U21" si="32">T20-T19</f>
        <v>277733677.37</v>
      </c>
      <c r="U21" s="105">
        <f t="shared" si="32"/>
        <v>212808832.03999999</v>
      </c>
      <c r="V21" s="18">
        <f t="shared" si="24"/>
        <v>76.623344369035095</v>
      </c>
      <c r="W21" s="105">
        <f t="shared" ref="W21:X21" si="33">W20-W19</f>
        <v>262800229.33999997</v>
      </c>
      <c r="X21" s="105">
        <f t="shared" si="33"/>
        <v>202909134.78999996</v>
      </c>
      <c r="Y21" s="18">
        <f t="shared" si="7"/>
        <v>77.210410089667235</v>
      </c>
      <c r="Z21" s="99">
        <f t="shared" si="8"/>
        <v>-5.3768949345330981</v>
      </c>
      <c r="AA21" s="99">
        <f t="shared" si="8"/>
        <v>-4.6519202963057751</v>
      </c>
    </row>
    <row r="22" spans="1:27" x14ac:dyDescent="0.3">
      <c r="B22" s="12" t="s">
        <v>75</v>
      </c>
      <c r="C22" s="12" t="s">
        <v>76</v>
      </c>
      <c r="D22" s="16"/>
      <c r="E22" s="12" t="s">
        <v>75</v>
      </c>
      <c r="F22" s="12" t="s">
        <v>76</v>
      </c>
      <c r="G22" s="16"/>
      <c r="H22" s="12" t="s">
        <v>75</v>
      </c>
      <c r="I22" s="12" t="s">
        <v>76</v>
      </c>
      <c r="J22" s="16"/>
      <c r="K22" s="107" t="s">
        <v>75</v>
      </c>
      <c r="L22" s="107" t="s">
        <v>76</v>
      </c>
      <c r="M22" s="16"/>
      <c r="N22" s="107" t="s">
        <v>75</v>
      </c>
      <c r="O22" s="107" t="s">
        <v>76</v>
      </c>
      <c r="P22" s="16"/>
      <c r="Q22" s="107" t="s">
        <v>75</v>
      </c>
      <c r="R22" s="107" t="s">
        <v>76</v>
      </c>
      <c r="S22" s="16"/>
      <c r="T22" s="107" t="s">
        <v>75</v>
      </c>
      <c r="U22" s="107" t="s">
        <v>76</v>
      </c>
      <c r="V22" s="16"/>
      <c r="W22" s="107" t="s">
        <v>75</v>
      </c>
      <c r="X22" s="107" t="s">
        <v>76</v>
      </c>
      <c r="Y22" s="16"/>
    </row>
    <row r="23" spans="1:27" x14ac:dyDescent="0.3">
      <c r="A23" s="5" t="s">
        <v>39</v>
      </c>
      <c r="B23" s="25">
        <v>43242156.390000001</v>
      </c>
      <c r="C23" s="25">
        <v>41942187.479999997</v>
      </c>
      <c r="D23" s="18">
        <f>IF(B23&gt;0,C23/B23*100,"-")</f>
        <v>96.993746338004954</v>
      </c>
      <c r="E23" s="25">
        <v>41642803.170000002</v>
      </c>
      <c r="F23" s="25">
        <v>40982292.990000002</v>
      </c>
      <c r="G23" s="18">
        <f>IF(E23&gt;0,F23/E23*100,"-")</f>
        <v>98.413867151777524</v>
      </c>
      <c r="H23" s="25">
        <v>43894681.670000002</v>
      </c>
      <c r="I23" s="25">
        <v>42772797.700000003</v>
      </c>
      <c r="J23" s="18">
        <f>IF(H23&gt;0,I23/H23*100,"-")</f>
        <v>97.444146016516726</v>
      </c>
      <c r="K23" s="104">
        <v>43678185.609999999</v>
      </c>
      <c r="L23" s="104">
        <v>42852609.619999997</v>
      </c>
      <c r="M23" s="18">
        <f>IF(K23&gt;0,L23/K23*100,"-")</f>
        <v>98.109866565036555</v>
      </c>
      <c r="N23" s="104">
        <v>44149050.289999999</v>
      </c>
      <c r="O23" s="104">
        <v>43442575.710000001</v>
      </c>
      <c r="P23" s="18">
        <f>IF(N23&gt;0,O23/N23*100,"-")</f>
        <v>98.399796653927069</v>
      </c>
      <c r="Q23" s="1">
        <v>44326679.350000001</v>
      </c>
      <c r="R23" s="1">
        <v>42962746.329999998</v>
      </c>
      <c r="S23" s="18">
        <f>IF(Q23&gt;0,R23/Q23*100,"-")</f>
        <v>96.922997526544918</v>
      </c>
      <c r="T23" s="1">
        <v>49050691.149999999</v>
      </c>
      <c r="U23" s="1">
        <v>48138405.590000004</v>
      </c>
      <c r="V23" s="18">
        <f>IF(T23&gt;0,U23/T23*100,"-")</f>
        <v>98.140116808527395</v>
      </c>
      <c r="W23" s="1">
        <v>47269825.789999999</v>
      </c>
      <c r="X23" s="1">
        <v>46500721.009999998</v>
      </c>
      <c r="Y23" s="18">
        <f>IF(W23&gt;0,X23/W23*100,"-")</f>
        <v>98.372947716336398</v>
      </c>
      <c r="Z23" s="99">
        <f t="shared" si="8"/>
        <v>-3.6306631328680083</v>
      </c>
      <c r="AA23" s="99">
        <f t="shared" si="8"/>
        <v>-3.4020332828393691</v>
      </c>
    </row>
    <row r="24" spans="1:27" x14ac:dyDescent="0.3">
      <c r="A24" s="5" t="s">
        <v>40</v>
      </c>
      <c r="B24" s="25">
        <v>3428291.98</v>
      </c>
      <c r="C24" s="25">
        <v>2961937.7</v>
      </c>
      <c r="D24" s="18">
        <f t="shared" ref="D24:D55" si="34">IF(B24&gt;0,C24/B24*100,"-")</f>
        <v>86.39689143396707</v>
      </c>
      <c r="E24" s="25">
        <v>2205512.09</v>
      </c>
      <c r="F24" s="25">
        <v>2082882.03</v>
      </c>
      <c r="G24" s="18">
        <f t="shared" ref="G24:G55" si="35">IF(E24&gt;0,F24/E24*100,"-")</f>
        <v>94.439837325942761</v>
      </c>
      <c r="H24" s="25">
        <v>2723283.16</v>
      </c>
      <c r="I24" s="25">
        <v>2407029.02</v>
      </c>
      <c r="J24" s="18">
        <f t="shared" ref="J24:J55" si="36">IF(H24&gt;0,I24/H24*100,"-")</f>
        <v>88.387026929656471</v>
      </c>
      <c r="K24" s="104">
        <v>2596021.04</v>
      </c>
      <c r="L24" s="104">
        <v>2275173.6800000002</v>
      </c>
      <c r="M24" s="18">
        <f t="shared" ref="M24:M55" si="37">IF(K24&gt;0,L24/K24*100,"-")</f>
        <v>87.640802787946598</v>
      </c>
      <c r="N24" s="104">
        <v>6483541.5999999996</v>
      </c>
      <c r="O24" s="104">
        <v>2570896.25</v>
      </c>
      <c r="P24" s="18">
        <f t="shared" ref="P24:P55" si="38">IF(N24&gt;0,O24/N24*100,"-")</f>
        <v>39.652652957451529</v>
      </c>
      <c r="Q24" s="1">
        <v>2917480.03</v>
      </c>
      <c r="R24" s="1">
        <v>2628705.31</v>
      </c>
      <c r="S24" s="18">
        <f t="shared" ref="S24:S55" si="39">IF(Q24&gt;0,R24/Q24*100,"-")</f>
        <v>90.10191271129284</v>
      </c>
      <c r="T24" s="1">
        <v>2772261.05</v>
      </c>
      <c r="U24" s="1">
        <v>2538677.63</v>
      </c>
      <c r="V24" s="18">
        <f t="shared" ref="V24:V55" si="40">IF(T24&gt;0,U24/T24*100,"-")</f>
        <v>91.574263181311878</v>
      </c>
      <c r="W24" s="1">
        <v>3682286.44</v>
      </c>
      <c r="X24" s="1">
        <v>3277071.51</v>
      </c>
      <c r="Y24" s="18">
        <f t="shared" ref="Y24:Y55" si="41">IF(W24&gt;0,X24/W24*100,"-")</f>
        <v>88.995561953078266</v>
      </c>
      <c r="Z24" s="99">
        <f t="shared" si="8"/>
        <v>32.826107411493581</v>
      </c>
      <c r="AA24" s="99">
        <f t="shared" si="8"/>
        <v>29.085767774303832</v>
      </c>
    </row>
    <row r="25" spans="1:27" x14ac:dyDescent="0.3">
      <c r="A25" s="5" t="s">
        <v>41</v>
      </c>
      <c r="B25" s="25">
        <v>87503535.909999996</v>
      </c>
      <c r="C25" s="25">
        <v>68407830.260000005</v>
      </c>
      <c r="D25" s="18">
        <f t="shared" si="34"/>
        <v>78.177218267338944</v>
      </c>
      <c r="E25" s="25">
        <v>91528638.469999999</v>
      </c>
      <c r="F25" s="25">
        <v>69138075.390000001</v>
      </c>
      <c r="G25" s="18">
        <f t="shared" si="35"/>
        <v>75.537095870448383</v>
      </c>
      <c r="H25" s="25">
        <v>94230620.810000002</v>
      </c>
      <c r="I25" s="25">
        <v>71750269.549999997</v>
      </c>
      <c r="J25" s="18">
        <f t="shared" si="36"/>
        <v>76.143263127462774</v>
      </c>
      <c r="K25" s="104">
        <v>94416020.180000007</v>
      </c>
      <c r="L25" s="104">
        <v>71559274.129999995</v>
      </c>
      <c r="M25" s="18">
        <f t="shared" si="37"/>
        <v>75.791453604563472</v>
      </c>
      <c r="N25" s="104">
        <v>88096868.530000001</v>
      </c>
      <c r="O25" s="104">
        <v>66154045.579999998</v>
      </c>
      <c r="P25" s="18">
        <f t="shared" si="38"/>
        <v>75.09239168639948</v>
      </c>
      <c r="Q25" s="1">
        <v>98746583.569999993</v>
      </c>
      <c r="R25" s="1">
        <v>78654771.840000004</v>
      </c>
      <c r="S25" s="18">
        <f t="shared" si="39"/>
        <v>79.653157604427705</v>
      </c>
      <c r="T25" s="1">
        <v>112362779.5</v>
      </c>
      <c r="U25" s="1">
        <v>88297924.799999997</v>
      </c>
      <c r="V25" s="18">
        <f t="shared" si="40"/>
        <v>78.582894792131768</v>
      </c>
      <c r="W25" s="1">
        <v>114310102.75</v>
      </c>
      <c r="X25" s="1">
        <v>89232911.849999994</v>
      </c>
      <c r="Y25" s="18">
        <f t="shared" si="41"/>
        <v>78.062139481367936</v>
      </c>
      <c r="Z25" s="99">
        <f t="shared" si="8"/>
        <v>1.7330678883749044</v>
      </c>
      <c r="AA25" s="99">
        <f t="shared" si="8"/>
        <v>1.0589003672711499</v>
      </c>
    </row>
    <row r="26" spans="1:27" x14ac:dyDescent="0.3">
      <c r="A26" s="5" t="s">
        <v>42</v>
      </c>
      <c r="B26" s="25">
        <v>13861755.52</v>
      </c>
      <c r="C26" s="25">
        <v>9182443.5399999991</v>
      </c>
      <c r="D26" s="18">
        <f t="shared" si="34"/>
        <v>66.243005994092158</v>
      </c>
      <c r="E26" s="25">
        <v>13172404.050000001</v>
      </c>
      <c r="F26" s="25">
        <v>9230698.8300000001</v>
      </c>
      <c r="G26" s="18">
        <f t="shared" si="35"/>
        <v>70.076037714618991</v>
      </c>
      <c r="H26" s="25">
        <v>11345353.130000001</v>
      </c>
      <c r="I26" s="25">
        <v>8448109.0600000005</v>
      </c>
      <c r="J26" s="18">
        <f t="shared" si="36"/>
        <v>74.463165343536559</v>
      </c>
      <c r="K26" s="104">
        <v>12046783.83</v>
      </c>
      <c r="L26" s="104">
        <v>8626931.3300000001</v>
      </c>
      <c r="M26" s="18">
        <f t="shared" si="37"/>
        <v>71.611904486211742</v>
      </c>
      <c r="N26" s="104">
        <v>13717035.42</v>
      </c>
      <c r="O26" s="104">
        <v>11797677.18</v>
      </c>
      <c r="P26" s="18">
        <f t="shared" si="38"/>
        <v>86.007484990514087</v>
      </c>
      <c r="Q26" s="1">
        <v>21910571.309999999</v>
      </c>
      <c r="R26" s="1">
        <v>13854794.24</v>
      </c>
      <c r="S26" s="18">
        <f t="shared" si="39"/>
        <v>63.23337736828735</v>
      </c>
      <c r="T26" s="1">
        <v>17141662.57</v>
      </c>
      <c r="U26" s="1">
        <v>13514756.439999999</v>
      </c>
      <c r="V26" s="18">
        <f t="shared" si="40"/>
        <v>78.841573183528141</v>
      </c>
      <c r="W26" s="1">
        <v>22198029.620000001</v>
      </c>
      <c r="X26" s="1">
        <v>19208366.260000002</v>
      </c>
      <c r="Y26" s="18">
        <f t="shared" si="41"/>
        <v>86.531852550974293</v>
      </c>
      <c r="Z26" s="99">
        <f t="shared" si="8"/>
        <v>29.497529947003272</v>
      </c>
      <c r="AA26" s="99">
        <f t="shared" si="8"/>
        <v>42.128837802422169</v>
      </c>
    </row>
    <row r="27" spans="1:27" x14ac:dyDescent="0.3">
      <c r="A27" s="5" t="s">
        <v>43</v>
      </c>
      <c r="B27" s="25">
        <v>2238580.59</v>
      </c>
      <c r="C27" s="25">
        <v>1655608.54</v>
      </c>
      <c r="D27" s="18">
        <f t="shared" si="34"/>
        <v>73.95796011972034</v>
      </c>
      <c r="E27" s="25">
        <v>2642342.81</v>
      </c>
      <c r="F27" s="25">
        <v>2602831.17</v>
      </c>
      <c r="G27" s="18">
        <f t="shared" si="35"/>
        <v>98.504673963935801</v>
      </c>
      <c r="H27" s="25">
        <v>2565624.5499999998</v>
      </c>
      <c r="I27" s="25">
        <v>2565585.65</v>
      </c>
      <c r="J27" s="18">
        <f t="shared" si="36"/>
        <v>99.998483799977677</v>
      </c>
      <c r="K27" s="104">
        <v>2403340.65</v>
      </c>
      <c r="L27" s="104">
        <v>2403340.65</v>
      </c>
      <c r="M27" s="18">
        <f t="shared" si="37"/>
        <v>100</v>
      </c>
      <c r="N27" s="104">
        <v>2288987.31</v>
      </c>
      <c r="O27" s="104">
        <v>2288978.0099999998</v>
      </c>
      <c r="P27" s="18">
        <f t="shared" si="38"/>
        <v>99.99959370679079</v>
      </c>
      <c r="Q27" s="1">
        <v>2126830.8199999998</v>
      </c>
      <c r="R27" s="1">
        <v>2126799.7200000002</v>
      </c>
      <c r="S27" s="18">
        <f t="shared" si="39"/>
        <v>99.998537730424658</v>
      </c>
      <c r="T27" s="1">
        <v>2101451.66</v>
      </c>
      <c r="U27" s="1">
        <v>2076063.73</v>
      </c>
      <c r="V27" s="18">
        <f t="shared" si="40"/>
        <v>98.791886081262504</v>
      </c>
      <c r="W27" s="1">
        <v>2702034.59</v>
      </c>
      <c r="X27" s="1">
        <v>2677514.98</v>
      </c>
      <c r="Y27" s="18">
        <f t="shared" si="41"/>
        <v>99.092550106843746</v>
      </c>
      <c r="Z27" s="99">
        <f t="shared" si="8"/>
        <v>28.579431134761393</v>
      </c>
      <c r="AA27" s="99">
        <f t="shared" si="8"/>
        <v>28.970750816016619</v>
      </c>
    </row>
    <row r="28" spans="1:27" x14ac:dyDescent="0.3">
      <c r="A28" s="5" t="s">
        <v>44</v>
      </c>
      <c r="B28" s="25">
        <v>0</v>
      </c>
      <c r="C28" s="25">
        <v>0</v>
      </c>
      <c r="D28" s="18" t="str">
        <f t="shared" si="34"/>
        <v>-</v>
      </c>
      <c r="E28" s="25">
        <v>0</v>
      </c>
      <c r="F28" s="25">
        <v>0</v>
      </c>
      <c r="G28" s="18" t="str">
        <f t="shared" si="35"/>
        <v>-</v>
      </c>
      <c r="H28" s="25">
        <v>0</v>
      </c>
      <c r="I28" s="25">
        <v>0</v>
      </c>
      <c r="J28" s="18" t="str">
        <f t="shared" si="36"/>
        <v>-</v>
      </c>
      <c r="K28" s="104">
        <v>0</v>
      </c>
      <c r="L28" s="104">
        <v>0</v>
      </c>
      <c r="M28" s="18" t="str">
        <f t="shared" si="37"/>
        <v>-</v>
      </c>
      <c r="N28" s="104">
        <v>0</v>
      </c>
      <c r="O28" s="104">
        <v>0</v>
      </c>
      <c r="P28" s="18" t="str">
        <f t="shared" si="38"/>
        <v>-</v>
      </c>
      <c r="Q28" s="104">
        <v>0</v>
      </c>
      <c r="R28" s="104">
        <v>0</v>
      </c>
      <c r="S28" s="18" t="str">
        <f t="shared" si="39"/>
        <v>-</v>
      </c>
      <c r="T28" s="104">
        <v>5109.54</v>
      </c>
      <c r="U28" s="104">
        <v>5109.54</v>
      </c>
      <c r="V28" s="18">
        <f t="shared" si="40"/>
        <v>100</v>
      </c>
      <c r="W28" s="1">
        <v>4202.5</v>
      </c>
      <c r="X28" s="1">
        <v>4202.5</v>
      </c>
      <c r="Y28" s="18">
        <f t="shared" si="41"/>
        <v>100</v>
      </c>
      <c r="Z28" s="99">
        <f t="shared" si="8"/>
        <v>-17.751891559709875</v>
      </c>
      <c r="AA28" s="99">
        <f t="shared" si="8"/>
        <v>-17.751891559709875</v>
      </c>
    </row>
    <row r="29" spans="1:27" x14ac:dyDescent="0.3">
      <c r="A29" s="5" t="s">
        <v>45</v>
      </c>
      <c r="B29" s="25">
        <v>532421.43999999994</v>
      </c>
      <c r="C29" s="25">
        <v>304895.09000000003</v>
      </c>
      <c r="D29" s="18">
        <f t="shared" si="34"/>
        <v>57.265742341255091</v>
      </c>
      <c r="E29" s="25">
        <v>973432.76</v>
      </c>
      <c r="F29" s="25">
        <v>720210.92</v>
      </c>
      <c r="G29" s="18">
        <f t="shared" si="35"/>
        <v>73.98671480914615</v>
      </c>
      <c r="H29" s="25">
        <v>989885.48</v>
      </c>
      <c r="I29" s="25">
        <v>694170.36</v>
      </c>
      <c r="J29" s="18">
        <f t="shared" si="36"/>
        <v>70.126330169021173</v>
      </c>
      <c r="K29" s="104">
        <v>1071073.78</v>
      </c>
      <c r="L29" s="104">
        <v>900225.27</v>
      </c>
      <c r="M29" s="18">
        <f t="shared" si="37"/>
        <v>84.048857026450591</v>
      </c>
      <c r="N29" s="104">
        <v>776453.11</v>
      </c>
      <c r="O29" s="104">
        <v>515302.78</v>
      </c>
      <c r="P29" s="18">
        <f t="shared" si="38"/>
        <v>66.366245863835886</v>
      </c>
      <c r="Q29" s="1">
        <v>1328163.42</v>
      </c>
      <c r="R29" s="1">
        <v>755568.93</v>
      </c>
      <c r="S29" s="18">
        <f t="shared" si="39"/>
        <v>56.888250242579339</v>
      </c>
      <c r="T29" s="1">
        <v>641102.96</v>
      </c>
      <c r="U29" s="1">
        <v>608588.93000000005</v>
      </c>
      <c r="V29" s="18">
        <f t="shared" si="40"/>
        <v>94.928423041440965</v>
      </c>
      <c r="W29" s="1">
        <v>945971.06</v>
      </c>
      <c r="X29" s="1">
        <v>875554.03</v>
      </c>
      <c r="Y29" s="18">
        <f t="shared" si="41"/>
        <v>92.556111600285107</v>
      </c>
      <c r="Z29" s="99">
        <f t="shared" si="8"/>
        <v>47.553687788307855</v>
      </c>
      <c r="AA29" s="99">
        <f t="shared" si="8"/>
        <v>43.866243179940824</v>
      </c>
    </row>
    <row r="30" spans="1:27" x14ac:dyDescent="0.3">
      <c r="A30" s="5" t="s">
        <v>46</v>
      </c>
      <c r="B30" s="25">
        <v>2192475.73</v>
      </c>
      <c r="C30" s="25">
        <v>2081680.96</v>
      </c>
      <c r="D30" s="18">
        <f t="shared" si="34"/>
        <v>94.94659081129258</v>
      </c>
      <c r="E30" s="25">
        <v>3068248.05</v>
      </c>
      <c r="F30" s="25">
        <v>2993160.62</v>
      </c>
      <c r="G30" s="18">
        <f t="shared" si="35"/>
        <v>97.552758812964953</v>
      </c>
      <c r="H30" s="25">
        <v>3940961.97</v>
      </c>
      <c r="I30" s="25">
        <v>3800438.41</v>
      </c>
      <c r="J30" s="18">
        <f t="shared" si="36"/>
        <v>96.434282769797946</v>
      </c>
      <c r="K30" s="104">
        <v>4533541.3099999996</v>
      </c>
      <c r="L30" s="104">
        <v>4242322.09</v>
      </c>
      <c r="M30" s="18">
        <f t="shared" si="37"/>
        <v>93.576341317158978</v>
      </c>
      <c r="N30" s="104">
        <v>3245710.84</v>
      </c>
      <c r="O30" s="104">
        <v>3044013.31</v>
      </c>
      <c r="P30" s="18">
        <f t="shared" si="38"/>
        <v>93.785720911601615</v>
      </c>
      <c r="Q30" s="1">
        <v>3528823.54</v>
      </c>
      <c r="R30" s="1">
        <v>3226098.46</v>
      </c>
      <c r="S30" s="18">
        <f t="shared" si="39"/>
        <v>91.421359652344648</v>
      </c>
      <c r="T30" s="1">
        <v>4257626.97</v>
      </c>
      <c r="U30" s="1">
        <v>3201426.81</v>
      </c>
      <c r="V30" s="18">
        <f t="shared" si="40"/>
        <v>75.192750153027148</v>
      </c>
      <c r="W30" s="1">
        <v>3635964.37</v>
      </c>
      <c r="X30" s="1">
        <v>3390548.86</v>
      </c>
      <c r="Y30" s="18">
        <f t="shared" si="41"/>
        <v>93.250332373306506</v>
      </c>
      <c r="Z30" s="99">
        <f t="shared" si="8"/>
        <v>-14.601152340971751</v>
      </c>
      <c r="AA30" s="99">
        <f t="shared" si="8"/>
        <v>5.907430068657419</v>
      </c>
    </row>
    <row r="31" spans="1:27" x14ac:dyDescent="0.3">
      <c r="A31" s="5" t="s">
        <v>47</v>
      </c>
      <c r="B31" s="26">
        <v>0</v>
      </c>
      <c r="C31" s="26">
        <v>0</v>
      </c>
      <c r="D31" s="18" t="str">
        <f t="shared" si="34"/>
        <v>-</v>
      </c>
      <c r="E31" s="26">
        <v>0</v>
      </c>
      <c r="F31" s="26">
        <v>0</v>
      </c>
      <c r="G31" s="18" t="str">
        <f t="shared" si="35"/>
        <v>-</v>
      </c>
      <c r="H31" s="26">
        <v>0</v>
      </c>
      <c r="I31" s="26">
        <v>0</v>
      </c>
      <c r="J31" s="18" t="str">
        <f t="shared" si="36"/>
        <v>-</v>
      </c>
      <c r="K31" s="105">
        <v>0</v>
      </c>
      <c r="L31" s="105">
        <v>0</v>
      </c>
      <c r="M31" s="18" t="str">
        <f t="shared" si="37"/>
        <v>-</v>
      </c>
      <c r="N31" s="105">
        <v>0</v>
      </c>
      <c r="O31" s="105">
        <v>0</v>
      </c>
      <c r="P31" s="18" t="str">
        <f t="shared" si="38"/>
        <v>-</v>
      </c>
      <c r="Q31" s="105">
        <v>0</v>
      </c>
      <c r="R31" s="105">
        <v>0</v>
      </c>
      <c r="S31" s="18" t="str">
        <f t="shared" si="39"/>
        <v>-</v>
      </c>
      <c r="T31" s="105">
        <v>0</v>
      </c>
      <c r="U31" s="105">
        <v>0</v>
      </c>
      <c r="V31" s="18" t="str">
        <f t="shared" si="40"/>
        <v>-</v>
      </c>
      <c r="W31" s="1">
        <v>0</v>
      </c>
      <c r="X31" s="1">
        <v>0</v>
      </c>
      <c r="Y31" s="18" t="str">
        <f t="shared" si="41"/>
        <v>-</v>
      </c>
      <c r="Z31" s="99" t="str">
        <f t="shared" si="8"/>
        <v>-</v>
      </c>
      <c r="AA31" s="99" t="str">
        <f t="shared" si="8"/>
        <v>-</v>
      </c>
    </row>
    <row r="32" spans="1:27" x14ac:dyDescent="0.3">
      <c r="A32" s="5" t="s">
        <v>48</v>
      </c>
      <c r="B32" s="25">
        <v>39448717.68</v>
      </c>
      <c r="C32" s="25">
        <v>31546715.859999999</v>
      </c>
      <c r="D32" s="18">
        <f t="shared" si="34"/>
        <v>79.968926026697645</v>
      </c>
      <c r="E32" s="25">
        <v>44832881.969999999</v>
      </c>
      <c r="F32" s="25">
        <v>30837700.670000002</v>
      </c>
      <c r="G32" s="18">
        <f t="shared" si="35"/>
        <v>68.78366795744941</v>
      </c>
      <c r="H32" s="25">
        <v>59340443.759999998</v>
      </c>
      <c r="I32" s="25">
        <v>34099237.25</v>
      </c>
      <c r="J32" s="18">
        <f t="shared" si="36"/>
        <v>57.463738201744782</v>
      </c>
      <c r="K32" s="104">
        <v>35642941.740000002</v>
      </c>
      <c r="L32" s="104">
        <v>20537058.039999999</v>
      </c>
      <c r="M32" s="18">
        <f t="shared" si="37"/>
        <v>57.618863756558156</v>
      </c>
      <c r="N32" s="104">
        <v>43888326.509999998</v>
      </c>
      <c r="O32" s="104">
        <v>33119825.050000001</v>
      </c>
      <c r="P32" s="18">
        <f t="shared" si="38"/>
        <v>75.463859489957116</v>
      </c>
      <c r="Q32" s="1">
        <v>59701805.549999997</v>
      </c>
      <c r="R32" s="1">
        <v>38397180.399999999</v>
      </c>
      <c r="S32" s="18">
        <f t="shared" si="39"/>
        <v>64.314939969181552</v>
      </c>
      <c r="T32" s="1">
        <v>44566684.100000001</v>
      </c>
      <c r="U32" s="1">
        <v>29772688.879999999</v>
      </c>
      <c r="V32" s="18">
        <f t="shared" si="40"/>
        <v>66.804810546809335</v>
      </c>
      <c r="W32" s="1">
        <v>46018224.960000001</v>
      </c>
      <c r="X32" s="1">
        <v>36908830.549999997</v>
      </c>
      <c r="Y32" s="18">
        <f t="shared" si="41"/>
        <v>80.204811424347469</v>
      </c>
      <c r="Z32" s="99">
        <f t="shared" si="8"/>
        <v>3.2570088830099877</v>
      </c>
      <c r="AA32" s="99">
        <f t="shared" si="8"/>
        <v>23.968751021321921</v>
      </c>
    </row>
    <row r="33" spans="1:27" x14ac:dyDescent="0.3">
      <c r="A33" s="5" t="s">
        <v>49</v>
      </c>
      <c r="B33" s="25">
        <v>0</v>
      </c>
      <c r="C33" s="25">
        <v>0</v>
      </c>
      <c r="D33" s="18" t="str">
        <f t="shared" si="34"/>
        <v>-</v>
      </c>
      <c r="E33" s="25">
        <v>0</v>
      </c>
      <c r="F33" s="25">
        <v>0</v>
      </c>
      <c r="G33" s="18" t="str">
        <f t="shared" si="35"/>
        <v>-</v>
      </c>
      <c r="H33" s="25">
        <v>735084.73</v>
      </c>
      <c r="I33" s="25">
        <v>0</v>
      </c>
      <c r="J33" s="18">
        <f t="shared" si="36"/>
        <v>0</v>
      </c>
      <c r="K33" s="104">
        <v>2144505.08</v>
      </c>
      <c r="L33" s="104">
        <v>452647.42</v>
      </c>
      <c r="M33" s="18">
        <f t="shared" si="37"/>
        <v>21.107313954229475</v>
      </c>
      <c r="N33" s="104">
        <v>1362231.43</v>
      </c>
      <c r="O33" s="104">
        <v>186600</v>
      </c>
      <c r="P33" s="18">
        <f t="shared" si="38"/>
        <v>13.698112955740568</v>
      </c>
      <c r="Q33" s="1">
        <v>1593000</v>
      </c>
      <c r="R33" s="1">
        <v>1593000</v>
      </c>
      <c r="S33" s="18">
        <f t="shared" si="39"/>
        <v>100</v>
      </c>
      <c r="T33" s="1">
        <v>3488817.05</v>
      </c>
      <c r="U33" s="1">
        <v>1739059.02</v>
      </c>
      <c r="V33" s="18">
        <f t="shared" si="40"/>
        <v>49.846667081611514</v>
      </c>
      <c r="W33" s="1">
        <v>9526522.5800000001</v>
      </c>
      <c r="X33" s="1">
        <v>7407829.0199999996</v>
      </c>
      <c r="Y33" s="18">
        <f t="shared" si="41"/>
        <v>77.760053133679747</v>
      </c>
      <c r="Z33" s="99">
        <f t="shared" si="8"/>
        <v>173.05881745791169</v>
      </c>
      <c r="AA33" s="99">
        <f t="shared" si="8"/>
        <v>325.96766037302166</v>
      </c>
    </row>
    <row r="34" spans="1:27" x14ac:dyDescent="0.3">
      <c r="A34" s="5" t="s">
        <v>50</v>
      </c>
      <c r="B34" s="25">
        <v>65435.29</v>
      </c>
      <c r="C34" s="25">
        <v>59835.29</v>
      </c>
      <c r="D34" s="18">
        <f t="shared" si="34"/>
        <v>91.441926825723556</v>
      </c>
      <c r="E34" s="25">
        <v>302.52</v>
      </c>
      <c r="F34" s="25">
        <v>0</v>
      </c>
      <c r="G34" s="18">
        <f t="shared" si="35"/>
        <v>0</v>
      </c>
      <c r="H34" s="25">
        <v>19485.919999999998</v>
      </c>
      <c r="I34" s="25">
        <v>0</v>
      </c>
      <c r="J34" s="18">
        <f t="shared" si="36"/>
        <v>0</v>
      </c>
      <c r="K34" s="104">
        <v>4050</v>
      </c>
      <c r="L34" s="104">
        <v>4050</v>
      </c>
      <c r="M34" s="18">
        <f t="shared" si="37"/>
        <v>100</v>
      </c>
      <c r="N34" s="104">
        <v>5799</v>
      </c>
      <c r="O34" s="104">
        <v>5799</v>
      </c>
      <c r="P34" s="18">
        <f t="shared" si="38"/>
        <v>100</v>
      </c>
      <c r="Q34" s="1">
        <v>137952.1</v>
      </c>
      <c r="R34" s="1">
        <v>25300.5</v>
      </c>
      <c r="S34" s="18">
        <f t="shared" si="39"/>
        <v>18.340061514105258</v>
      </c>
      <c r="T34" s="1">
        <v>82688.5</v>
      </c>
      <c r="U34" s="1">
        <v>82688.5</v>
      </c>
      <c r="V34" s="18">
        <f t="shared" si="40"/>
        <v>100</v>
      </c>
      <c r="W34" s="1">
        <v>0</v>
      </c>
      <c r="X34" s="1">
        <v>0</v>
      </c>
      <c r="Y34" s="18" t="str">
        <f t="shared" si="41"/>
        <v>-</v>
      </c>
      <c r="Z34" s="99">
        <f t="shared" si="8"/>
        <v>-100</v>
      </c>
      <c r="AA34" s="99">
        <f t="shared" si="8"/>
        <v>-100</v>
      </c>
    </row>
    <row r="35" spans="1:27" x14ac:dyDescent="0.3">
      <c r="A35" s="5" t="s">
        <v>51</v>
      </c>
      <c r="B35" s="25">
        <v>484632.72</v>
      </c>
      <c r="C35" s="25">
        <v>481413.82</v>
      </c>
      <c r="D35" s="18">
        <f t="shared" si="34"/>
        <v>99.335806298840083</v>
      </c>
      <c r="E35" s="25">
        <v>1685916.68</v>
      </c>
      <c r="F35" s="25">
        <v>1408858.14</v>
      </c>
      <c r="G35" s="18">
        <f t="shared" si="35"/>
        <v>83.566297001106832</v>
      </c>
      <c r="H35" s="25">
        <v>468871.3</v>
      </c>
      <c r="I35" s="25">
        <v>123687.66</v>
      </c>
      <c r="J35" s="18">
        <f t="shared" si="36"/>
        <v>26.379874391970677</v>
      </c>
      <c r="K35" s="104">
        <v>153191.85</v>
      </c>
      <c r="L35" s="104">
        <v>49744.26</v>
      </c>
      <c r="M35" s="18">
        <f t="shared" si="37"/>
        <v>32.471871055803561</v>
      </c>
      <c r="N35" s="104">
        <v>283850.02</v>
      </c>
      <c r="O35" s="104">
        <v>271674.02</v>
      </c>
      <c r="P35" s="18">
        <f t="shared" si="38"/>
        <v>95.71041073028637</v>
      </c>
      <c r="Q35" s="1">
        <v>149929.01</v>
      </c>
      <c r="R35" s="1">
        <v>139276.25</v>
      </c>
      <c r="S35" s="18">
        <f t="shared" si="39"/>
        <v>92.894797344423196</v>
      </c>
      <c r="T35" s="1">
        <v>265938.71000000002</v>
      </c>
      <c r="U35" s="1">
        <v>248130.98</v>
      </c>
      <c r="V35" s="18">
        <f t="shared" si="40"/>
        <v>93.303821771565339</v>
      </c>
      <c r="W35" s="1">
        <v>1956497.96</v>
      </c>
      <c r="X35" s="1">
        <v>600127.28</v>
      </c>
      <c r="Y35" s="18">
        <f t="shared" si="41"/>
        <v>30.673544888337123</v>
      </c>
      <c r="Z35" s="99">
        <f t="shared" si="8"/>
        <v>635.69506297146427</v>
      </c>
      <c r="AA35" s="99">
        <f t="shared" si="8"/>
        <v>141.85906975420806</v>
      </c>
    </row>
    <row r="36" spans="1:27" x14ac:dyDescent="0.3">
      <c r="A36" s="5" t="s">
        <v>52</v>
      </c>
      <c r="B36" s="25">
        <v>0</v>
      </c>
      <c r="C36" s="25">
        <v>0</v>
      </c>
      <c r="D36" s="18" t="str">
        <f t="shared" si="34"/>
        <v>-</v>
      </c>
      <c r="E36" s="25">
        <v>0</v>
      </c>
      <c r="F36" s="25">
        <v>0</v>
      </c>
      <c r="G36" s="18" t="str">
        <f t="shared" si="35"/>
        <v>-</v>
      </c>
      <c r="H36" s="25">
        <v>4500000</v>
      </c>
      <c r="I36" s="25">
        <v>0</v>
      </c>
      <c r="J36" s="18">
        <f t="shared" si="36"/>
        <v>0</v>
      </c>
      <c r="K36" s="104">
        <v>0</v>
      </c>
      <c r="L36" s="104">
        <v>0</v>
      </c>
      <c r="M36" s="18" t="str">
        <f t="shared" si="37"/>
        <v>-</v>
      </c>
      <c r="N36" s="104">
        <v>0</v>
      </c>
      <c r="O36" s="104">
        <v>0</v>
      </c>
      <c r="P36" s="18" t="str">
        <f t="shared" si="38"/>
        <v>-</v>
      </c>
      <c r="Q36" s="104">
        <v>0</v>
      </c>
      <c r="R36" s="104">
        <v>0</v>
      </c>
      <c r="S36" s="18" t="str">
        <f t="shared" si="39"/>
        <v>-</v>
      </c>
      <c r="T36" s="104">
        <v>0</v>
      </c>
      <c r="U36" s="104">
        <v>0</v>
      </c>
      <c r="V36" s="18" t="str">
        <f t="shared" si="40"/>
        <v>-</v>
      </c>
      <c r="W36" s="104">
        <v>0</v>
      </c>
      <c r="X36" s="104">
        <v>0</v>
      </c>
      <c r="Y36" s="18" t="str">
        <f t="shared" si="41"/>
        <v>-</v>
      </c>
      <c r="Z36" s="99" t="str">
        <f t="shared" si="8"/>
        <v>-</v>
      </c>
      <c r="AA36" s="99" t="str">
        <f t="shared" si="8"/>
        <v>-</v>
      </c>
    </row>
    <row r="37" spans="1:27" x14ac:dyDescent="0.3">
      <c r="A37" s="5" t="s">
        <v>263</v>
      </c>
      <c r="B37" s="25">
        <v>0</v>
      </c>
      <c r="C37" s="25">
        <v>0</v>
      </c>
      <c r="D37" s="18" t="str">
        <f t="shared" si="34"/>
        <v>-</v>
      </c>
      <c r="E37" s="25">
        <v>0</v>
      </c>
      <c r="F37" s="25">
        <v>0</v>
      </c>
      <c r="G37" s="18" t="str">
        <f t="shared" si="35"/>
        <v>-</v>
      </c>
      <c r="H37" s="25">
        <v>0</v>
      </c>
      <c r="I37" s="25">
        <v>0</v>
      </c>
      <c r="J37" s="18" t="str">
        <f t="shared" si="36"/>
        <v>-</v>
      </c>
      <c r="K37" s="104">
        <v>0</v>
      </c>
      <c r="L37" s="104">
        <v>0</v>
      </c>
      <c r="M37" s="18" t="str">
        <f t="shared" si="37"/>
        <v>-</v>
      </c>
      <c r="N37" s="104">
        <v>0</v>
      </c>
      <c r="O37" s="104">
        <v>0</v>
      </c>
      <c r="P37" s="18" t="str">
        <f t="shared" si="38"/>
        <v>-</v>
      </c>
      <c r="Q37" s="104">
        <v>0</v>
      </c>
      <c r="R37" s="104">
        <v>0</v>
      </c>
      <c r="S37" s="18" t="str">
        <f t="shared" si="39"/>
        <v>-</v>
      </c>
      <c r="T37" s="104">
        <v>0</v>
      </c>
      <c r="U37" s="104">
        <v>0</v>
      </c>
      <c r="V37" s="18" t="str">
        <f t="shared" si="40"/>
        <v>-</v>
      </c>
      <c r="W37" s="104">
        <v>0</v>
      </c>
      <c r="X37" s="104">
        <v>0</v>
      </c>
      <c r="Y37" s="18" t="str">
        <f t="shared" si="41"/>
        <v>-</v>
      </c>
      <c r="Z37" s="99" t="str">
        <f t="shared" si="8"/>
        <v>-</v>
      </c>
      <c r="AA37" s="99" t="str">
        <f t="shared" si="8"/>
        <v>-</v>
      </c>
    </row>
    <row r="38" spans="1:27" x14ac:dyDescent="0.3">
      <c r="A38" s="5" t="s">
        <v>53</v>
      </c>
      <c r="B38" s="25">
        <v>0</v>
      </c>
      <c r="C38" s="25">
        <v>0</v>
      </c>
      <c r="D38" s="18" t="str">
        <f t="shared" si="34"/>
        <v>-</v>
      </c>
      <c r="E38" s="25">
        <v>0</v>
      </c>
      <c r="F38" s="25">
        <v>0</v>
      </c>
      <c r="G38" s="18" t="str">
        <f t="shared" si="35"/>
        <v>-</v>
      </c>
      <c r="H38" s="25">
        <v>0</v>
      </c>
      <c r="I38" s="25">
        <v>0</v>
      </c>
      <c r="J38" s="18" t="str">
        <f t="shared" si="36"/>
        <v>-</v>
      </c>
      <c r="K38" s="104">
        <v>0</v>
      </c>
      <c r="L38" s="104">
        <v>0</v>
      </c>
      <c r="M38" s="18" t="str">
        <f t="shared" si="37"/>
        <v>-</v>
      </c>
      <c r="N38" s="104">
        <v>0</v>
      </c>
      <c r="O38" s="104">
        <v>0</v>
      </c>
      <c r="P38" s="18" t="str">
        <f t="shared" si="38"/>
        <v>-</v>
      </c>
      <c r="Q38" s="104">
        <v>0</v>
      </c>
      <c r="R38" s="104">
        <v>0</v>
      </c>
      <c r="S38" s="18" t="str">
        <f t="shared" si="39"/>
        <v>-</v>
      </c>
      <c r="T38" s="104">
        <v>0</v>
      </c>
      <c r="U38" s="104">
        <v>0</v>
      </c>
      <c r="V38" s="18" t="str">
        <f t="shared" si="40"/>
        <v>-</v>
      </c>
      <c r="W38" s="104">
        <v>0</v>
      </c>
      <c r="X38" s="104">
        <v>0</v>
      </c>
      <c r="Y38" s="18" t="str">
        <f t="shared" si="41"/>
        <v>-</v>
      </c>
      <c r="Z38" s="99" t="str">
        <f t="shared" si="8"/>
        <v>-</v>
      </c>
      <c r="AA38" s="99" t="str">
        <f t="shared" si="8"/>
        <v>-</v>
      </c>
    </row>
    <row r="39" spans="1:27" x14ac:dyDescent="0.3">
      <c r="A39" s="5" t="s">
        <v>54</v>
      </c>
      <c r="B39" s="25">
        <v>23171253.879999999</v>
      </c>
      <c r="C39" s="25">
        <v>23171253.879999999</v>
      </c>
      <c r="D39" s="18">
        <f t="shared" si="34"/>
        <v>100</v>
      </c>
      <c r="E39" s="25">
        <v>0</v>
      </c>
      <c r="F39" s="25">
        <v>0</v>
      </c>
      <c r="G39" s="18" t="str">
        <f t="shared" si="35"/>
        <v>-</v>
      </c>
      <c r="H39" s="25">
        <v>0</v>
      </c>
      <c r="I39" s="25">
        <v>0</v>
      </c>
      <c r="J39" s="18" t="str">
        <f t="shared" si="36"/>
        <v>-</v>
      </c>
      <c r="K39" s="104">
        <v>0</v>
      </c>
      <c r="L39" s="104">
        <v>0</v>
      </c>
      <c r="M39" s="18" t="str">
        <f t="shared" si="37"/>
        <v>-</v>
      </c>
      <c r="N39" s="104">
        <v>0</v>
      </c>
      <c r="O39" s="104">
        <v>0</v>
      </c>
      <c r="P39" s="18" t="str">
        <f t="shared" si="38"/>
        <v>-</v>
      </c>
      <c r="Q39" s="104">
        <v>0</v>
      </c>
      <c r="R39" s="104">
        <v>0</v>
      </c>
      <c r="S39" s="18" t="str">
        <f t="shared" si="39"/>
        <v>-</v>
      </c>
      <c r="T39" s="104">
        <v>0</v>
      </c>
      <c r="U39" s="104">
        <v>0</v>
      </c>
      <c r="V39" s="18" t="str">
        <f t="shared" si="40"/>
        <v>-</v>
      </c>
      <c r="W39" s="104">
        <v>0</v>
      </c>
      <c r="X39" s="104">
        <v>0</v>
      </c>
      <c r="Y39" s="18" t="str">
        <f t="shared" si="41"/>
        <v>-</v>
      </c>
      <c r="Z39" s="99" t="str">
        <f t="shared" si="8"/>
        <v>-</v>
      </c>
      <c r="AA39" s="99" t="str">
        <f t="shared" si="8"/>
        <v>-</v>
      </c>
    </row>
    <row r="40" spans="1:27" x14ac:dyDescent="0.3">
      <c r="A40" s="5" t="s">
        <v>55</v>
      </c>
      <c r="B40" s="25">
        <v>3521867.09</v>
      </c>
      <c r="C40" s="25">
        <v>0</v>
      </c>
      <c r="D40" s="18">
        <f t="shared" si="34"/>
        <v>0</v>
      </c>
      <c r="E40" s="25">
        <v>3636678.8</v>
      </c>
      <c r="F40" s="25">
        <v>0</v>
      </c>
      <c r="G40" s="18">
        <f t="shared" si="35"/>
        <v>0</v>
      </c>
      <c r="H40" s="25">
        <v>3755718.18</v>
      </c>
      <c r="I40" s="25">
        <v>3755718.18</v>
      </c>
      <c r="J40" s="18">
        <f t="shared" si="36"/>
        <v>100</v>
      </c>
      <c r="K40" s="104">
        <v>3878847.01</v>
      </c>
      <c r="L40" s="104">
        <v>3878847.01</v>
      </c>
      <c r="M40" s="18">
        <f t="shared" si="37"/>
        <v>100</v>
      </c>
      <c r="N40" s="104">
        <v>3398284.08</v>
      </c>
      <c r="O40" s="104">
        <v>0</v>
      </c>
      <c r="P40" s="18">
        <f t="shared" si="38"/>
        <v>0</v>
      </c>
      <c r="Q40" s="104">
        <v>3507696.11</v>
      </c>
      <c r="R40" s="104">
        <v>3507696.11</v>
      </c>
      <c r="S40" s="18">
        <f t="shared" si="39"/>
        <v>100</v>
      </c>
      <c r="T40" s="104">
        <v>3621192.15</v>
      </c>
      <c r="U40" s="104">
        <v>0</v>
      </c>
      <c r="V40" s="18">
        <f t="shared" si="40"/>
        <v>0</v>
      </c>
      <c r="W40" s="1">
        <v>3390101.96</v>
      </c>
      <c r="X40" s="104">
        <v>0</v>
      </c>
      <c r="Y40" s="18">
        <f t="shared" si="41"/>
        <v>0</v>
      </c>
      <c r="Z40" s="99">
        <f t="shared" si="8"/>
        <v>-6.3816052953721254</v>
      </c>
      <c r="AA40" s="99" t="str">
        <f t="shared" si="8"/>
        <v>-</v>
      </c>
    </row>
    <row r="41" spans="1:27" x14ac:dyDescent="0.3">
      <c r="A41" s="5" t="s">
        <v>56</v>
      </c>
      <c r="B41" s="25">
        <v>0</v>
      </c>
      <c r="C41" s="25">
        <v>0</v>
      </c>
      <c r="D41" s="18" t="str">
        <f t="shared" si="34"/>
        <v>-</v>
      </c>
      <c r="E41" s="25">
        <v>0</v>
      </c>
      <c r="F41" s="25">
        <v>0</v>
      </c>
      <c r="G41" s="18" t="str">
        <f t="shared" si="35"/>
        <v>-</v>
      </c>
      <c r="H41" s="25">
        <v>0</v>
      </c>
      <c r="I41" s="25">
        <v>0</v>
      </c>
      <c r="J41" s="18" t="str">
        <f t="shared" si="36"/>
        <v>-</v>
      </c>
      <c r="K41" s="104">
        <v>0</v>
      </c>
      <c r="L41" s="104">
        <v>0</v>
      </c>
      <c r="M41" s="18" t="str">
        <f t="shared" si="37"/>
        <v>-</v>
      </c>
      <c r="N41" s="104">
        <v>0</v>
      </c>
      <c r="O41" s="104">
        <v>0</v>
      </c>
      <c r="P41" s="18" t="str">
        <f t="shared" si="38"/>
        <v>-</v>
      </c>
      <c r="Q41" s="104">
        <v>0</v>
      </c>
      <c r="R41" s="104">
        <v>0</v>
      </c>
      <c r="S41" s="18" t="str">
        <f t="shared" si="39"/>
        <v>-</v>
      </c>
      <c r="T41" s="104">
        <v>0</v>
      </c>
      <c r="U41" s="104">
        <v>0</v>
      </c>
      <c r="V41" s="18" t="str">
        <f t="shared" si="40"/>
        <v>-</v>
      </c>
      <c r="W41" s="1">
        <v>0</v>
      </c>
      <c r="X41" s="104">
        <v>0</v>
      </c>
      <c r="Y41" s="18" t="str">
        <f t="shared" si="41"/>
        <v>-</v>
      </c>
      <c r="Z41" s="99" t="str">
        <f t="shared" si="8"/>
        <v>-</v>
      </c>
      <c r="AA41" s="99" t="str">
        <f t="shared" si="8"/>
        <v>-</v>
      </c>
    </row>
    <row r="42" spans="1:27" x14ac:dyDescent="0.3">
      <c r="A42" s="5" t="s">
        <v>57</v>
      </c>
      <c r="B42" s="25">
        <v>4872965.6900000004</v>
      </c>
      <c r="C42" s="25">
        <v>0</v>
      </c>
      <c r="D42" s="18">
        <f t="shared" si="34"/>
        <v>0</v>
      </c>
      <c r="E42" s="25">
        <v>5364239.96</v>
      </c>
      <c r="F42" s="25">
        <v>0</v>
      </c>
      <c r="G42" s="18">
        <f t="shared" si="35"/>
        <v>0</v>
      </c>
      <c r="H42" s="25">
        <v>5310878.3600000003</v>
      </c>
      <c r="I42" s="25">
        <v>5310878.3600000003</v>
      </c>
      <c r="J42" s="18">
        <f t="shared" si="36"/>
        <v>100</v>
      </c>
      <c r="K42" s="104">
        <v>5370955.4500000002</v>
      </c>
      <c r="L42" s="104">
        <v>5370955.4500000002</v>
      </c>
      <c r="M42" s="18">
        <f t="shared" si="37"/>
        <v>100</v>
      </c>
      <c r="N42" s="104">
        <v>2914774.97</v>
      </c>
      <c r="O42" s="104">
        <v>0</v>
      </c>
      <c r="P42" s="18">
        <f t="shared" si="38"/>
        <v>0</v>
      </c>
      <c r="Q42" s="104">
        <v>4945257.17</v>
      </c>
      <c r="R42" s="104">
        <v>4945257.17</v>
      </c>
      <c r="S42" s="18">
        <f t="shared" si="39"/>
        <v>100</v>
      </c>
      <c r="T42" s="104">
        <v>4761466.45</v>
      </c>
      <c r="U42" s="104">
        <v>0</v>
      </c>
      <c r="V42" s="18">
        <f t="shared" si="40"/>
        <v>0</v>
      </c>
      <c r="W42" s="1">
        <v>4169383.03</v>
      </c>
      <c r="X42" s="104">
        <v>0</v>
      </c>
      <c r="Y42" s="18">
        <f t="shared" si="41"/>
        <v>0</v>
      </c>
      <c r="Z42" s="99">
        <f t="shared" si="8"/>
        <v>-12.434896396256249</v>
      </c>
      <c r="AA42" s="99" t="str">
        <f t="shared" si="8"/>
        <v>-</v>
      </c>
    </row>
    <row r="43" spans="1:27" x14ac:dyDescent="0.3">
      <c r="A43" s="5" t="s">
        <v>58</v>
      </c>
      <c r="B43" s="25">
        <v>0</v>
      </c>
      <c r="C43" s="25">
        <v>0</v>
      </c>
      <c r="D43" s="18" t="str">
        <f t="shared" si="34"/>
        <v>-</v>
      </c>
      <c r="E43" s="25">
        <v>0</v>
      </c>
      <c r="F43" s="25">
        <v>0</v>
      </c>
      <c r="G43" s="18" t="str">
        <f t="shared" si="35"/>
        <v>-</v>
      </c>
      <c r="H43" s="25">
        <v>0</v>
      </c>
      <c r="I43" s="25">
        <v>0</v>
      </c>
      <c r="J43" s="18" t="str">
        <f t="shared" si="36"/>
        <v>-</v>
      </c>
      <c r="K43" s="104">
        <v>0</v>
      </c>
      <c r="L43" s="104">
        <v>0</v>
      </c>
      <c r="M43" s="18" t="str">
        <f t="shared" si="37"/>
        <v>-</v>
      </c>
      <c r="N43" s="104">
        <v>0</v>
      </c>
      <c r="O43" s="104">
        <v>0</v>
      </c>
      <c r="P43" s="18" t="str">
        <f t="shared" si="38"/>
        <v>-</v>
      </c>
      <c r="Q43" s="104">
        <v>0</v>
      </c>
      <c r="R43" s="104">
        <v>0</v>
      </c>
      <c r="S43" s="18" t="str">
        <f t="shared" si="39"/>
        <v>-</v>
      </c>
      <c r="T43" s="104">
        <v>0</v>
      </c>
      <c r="U43" s="104">
        <v>0</v>
      </c>
      <c r="V43" s="18" t="str">
        <f t="shared" si="40"/>
        <v>-</v>
      </c>
      <c r="W43" s="104">
        <v>0</v>
      </c>
      <c r="X43" s="104">
        <v>0</v>
      </c>
      <c r="Y43" s="18" t="str">
        <f t="shared" si="41"/>
        <v>-</v>
      </c>
      <c r="Z43" s="99" t="str">
        <f t="shared" si="8"/>
        <v>-</v>
      </c>
      <c r="AA43" s="99" t="str">
        <f t="shared" si="8"/>
        <v>-</v>
      </c>
    </row>
    <row r="44" spans="1:27" x14ac:dyDescent="0.3">
      <c r="A44" s="5" t="s">
        <v>59</v>
      </c>
      <c r="B44" s="25">
        <v>0</v>
      </c>
      <c r="C44" s="25">
        <v>0</v>
      </c>
      <c r="D44" s="18" t="str">
        <f t="shared" si="34"/>
        <v>-</v>
      </c>
      <c r="E44" s="25">
        <v>0</v>
      </c>
      <c r="F44" s="25">
        <v>0</v>
      </c>
      <c r="G44" s="18" t="str">
        <f t="shared" si="35"/>
        <v>-</v>
      </c>
      <c r="H44" s="25">
        <v>0</v>
      </c>
      <c r="I44" s="25">
        <v>0</v>
      </c>
      <c r="J44" s="18" t="str">
        <f t="shared" si="36"/>
        <v>-</v>
      </c>
      <c r="K44" s="104">
        <v>0</v>
      </c>
      <c r="L44" s="104">
        <v>0</v>
      </c>
      <c r="M44" s="18" t="str">
        <f t="shared" si="37"/>
        <v>-</v>
      </c>
      <c r="N44" s="104">
        <v>0</v>
      </c>
      <c r="O44" s="104">
        <v>0</v>
      </c>
      <c r="P44" s="18" t="str">
        <f t="shared" si="38"/>
        <v>-</v>
      </c>
      <c r="Q44" s="104">
        <v>0</v>
      </c>
      <c r="R44" s="104">
        <v>0</v>
      </c>
      <c r="S44" s="18" t="str">
        <f t="shared" si="39"/>
        <v>-</v>
      </c>
      <c r="T44" s="104">
        <v>0</v>
      </c>
      <c r="U44" s="104">
        <v>0</v>
      </c>
      <c r="V44" s="18" t="str">
        <f t="shared" si="40"/>
        <v>-</v>
      </c>
      <c r="W44" s="104">
        <v>0</v>
      </c>
      <c r="X44" s="104">
        <v>0</v>
      </c>
      <c r="Y44" s="18" t="str">
        <f t="shared" si="41"/>
        <v>-</v>
      </c>
      <c r="Z44" s="99" t="str">
        <f t="shared" si="8"/>
        <v>-</v>
      </c>
      <c r="AA44" s="99" t="str">
        <f t="shared" si="8"/>
        <v>-</v>
      </c>
    </row>
    <row r="45" spans="1:27" x14ac:dyDescent="0.3">
      <c r="A45" s="5" t="s">
        <v>60</v>
      </c>
      <c r="B45" s="25">
        <v>0</v>
      </c>
      <c r="C45" s="25">
        <v>0</v>
      </c>
      <c r="D45" s="18" t="str">
        <f t="shared" si="34"/>
        <v>-</v>
      </c>
      <c r="E45" s="25">
        <v>0</v>
      </c>
      <c r="F45" s="25">
        <v>0</v>
      </c>
      <c r="G45" s="18" t="str">
        <f t="shared" si="35"/>
        <v>-</v>
      </c>
      <c r="H45" s="25">
        <v>0</v>
      </c>
      <c r="I45" s="25">
        <v>0</v>
      </c>
      <c r="J45" s="18" t="str">
        <f t="shared" si="36"/>
        <v>-</v>
      </c>
      <c r="K45" s="104">
        <v>0</v>
      </c>
      <c r="L45" s="104">
        <v>0</v>
      </c>
      <c r="M45" s="18" t="str">
        <f t="shared" si="37"/>
        <v>-</v>
      </c>
      <c r="N45" s="104">
        <v>0</v>
      </c>
      <c r="O45" s="104">
        <v>0</v>
      </c>
      <c r="P45" s="18" t="str">
        <f t="shared" si="38"/>
        <v>-</v>
      </c>
      <c r="Q45" s="104">
        <v>0</v>
      </c>
      <c r="R45" s="104">
        <v>0</v>
      </c>
      <c r="S45" s="18" t="str">
        <f t="shared" si="39"/>
        <v>-</v>
      </c>
      <c r="T45" s="104">
        <v>0</v>
      </c>
      <c r="U45" s="104">
        <v>0</v>
      </c>
      <c r="V45" s="18" t="str">
        <f t="shared" si="40"/>
        <v>-</v>
      </c>
      <c r="W45" s="104">
        <v>0</v>
      </c>
      <c r="X45" s="104">
        <v>0</v>
      </c>
      <c r="Y45" s="18" t="str">
        <f t="shared" si="41"/>
        <v>-</v>
      </c>
      <c r="Z45" s="99" t="str">
        <f t="shared" si="8"/>
        <v>-</v>
      </c>
      <c r="AA45" s="99" t="str">
        <f t="shared" si="8"/>
        <v>-</v>
      </c>
    </row>
    <row r="46" spans="1:27" x14ac:dyDescent="0.3">
      <c r="A46" s="5" t="s">
        <v>61</v>
      </c>
      <c r="B46" s="25">
        <v>9185098.7100000009</v>
      </c>
      <c r="C46" s="25">
        <v>0</v>
      </c>
      <c r="D46" s="18">
        <f t="shared" si="34"/>
        <v>0</v>
      </c>
      <c r="E46" s="25">
        <v>32809765.449999999</v>
      </c>
      <c r="F46" s="25">
        <v>0</v>
      </c>
      <c r="G46" s="18">
        <f t="shared" si="35"/>
        <v>0</v>
      </c>
      <c r="H46" s="25">
        <v>14533380.85</v>
      </c>
      <c r="I46" s="25">
        <v>0</v>
      </c>
      <c r="J46" s="18">
        <f t="shared" si="36"/>
        <v>0</v>
      </c>
      <c r="K46" s="104">
        <v>22540104.300000001</v>
      </c>
      <c r="L46" s="104">
        <v>0</v>
      </c>
      <c r="M46" s="18">
        <f t="shared" si="37"/>
        <v>0</v>
      </c>
      <c r="N46" s="104">
        <v>22985467.960000001</v>
      </c>
      <c r="O46" s="104">
        <v>0</v>
      </c>
      <c r="P46" s="18">
        <f t="shared" si="38"/>
        <v>0</v>
      </c>
      <c r="Q46" s="104">
        <v>25669149.690000001</v>
      </c>
      <c r="R46" s="104">
        <v>0</v>
      </c>
      <c r="S46" s="18">
        <f t="shared" si="39"/>
        <v>0</v>
      </c>
      <c r="T46" s="104">
        <v>25953403.170000002</v>
      </c>
      <c r="U46" s="104">
        <v>0</v>
      </c>
      <c r="V46" s="18">
        <f t="shared" si="40"/>
        <v>0</v>
      </c>
      <c r="W46" s="1">
        <v>25262600.960000001</v>
      </c>
      <c r="X46" s="104">
        <v>0</v>
      </c>
      <c r="Y46" s="18">
        <f t="shared" si="41"/>
        <v>0</v>
      </c>
      <c r="Z46" s="99">
        <f t="shared" si="8"/>
        <v>-2.6617018410846072</v>
      </c>
      <c r="AA46" s="99" t="str">
        <f t="shared" si="8"/>
        <v>-</v>
      </c>
    </row>
    <row r="47" spans="1:27" x14ac:dyDescent="0.3">
      <c r="A47" s="5" t="s">
        <v>62</v>
      </c>
      <c r="B47" s="25">
        <v>19331802.68</v>
      </c>
      <c r="C47" s="25">
        <v>0</v>
      </c>
      <c r="D47" s="18">
        <f t="shared" si="34"/>
        <v>0</v>
      </c>
      <c r="E47" s="25">
        <v>25342720.329999998</v>
      </c>
      <c r="F47" s="25">
        <v>0</v>
      </c>
      <c r="G47" s="18">
        <f t="shared" si="35"/>
        <v>0</v>
      </c>
      <c r="H47" s="25">
        <v>13434529.77</v>
      </c>
      <c r="I47" s="25">
        <v>0</v>
      </c>
      <c r="J47" s="18">
        <f t="shared" si="36"/>
        <v>0</v>
      </c>
      <c r="K47" s="104">
        <v>3174670.56</v>
      </c>
      <c r="L47" s="104">
        <v>0</v>
      </c>
      <c r="M47" s="18">
        <f t="shared" si="37"/>
        <v>0</v>
      </c>
      <c r="N47" s="104">
        <v>1735531.27</v>
      </c>
      <c r="O47" s="104">
        <v>0</v>
      </c>
      <c r="P47" s="18">
        <f t="shared" si="38"/>
        <v>0</v>
      </c>
      <c r="Q47" s="104">
        <v>1496673.04</v>
      </c>
      <c r="R47" s="104">
        <v>0</v>
      </c>
      <c r="S47" s="18">
        <f t="shared" si="39"/>
        <v>0</v>
      </c>
      <c r="T47" s="104">
        <v>2512218.4</v>
      </c>
      <c r="U47" s="104">
        <v>0</v>
      </c>
      <c r="V47" s="18">
        <f t="shared" si="40"/>
        <v>0</v>
      </c>
      <c r="W47" s="1">
        <v>2566741.7799999998</v>
      </c>
      <c r="X47" s="104">
        <v>0</v>
      </c>
      <c r="Y47" s="18">
        <f t="shared" si="41"/>
        <v>0</v>
      </c>
      <c r="Z47" s="99">
        <f t="shared" si="8"/>
        <v>2.1703280256206909</v>
      </c>
      <c r="AA47" s="99" t="str">
        <f t="shared" si="8"/>
        <v>-</v>
      </c>
    </row>
    <row r="48" spans="1:27" x14ac:dyDescent="0.3">
      <c r="A48" s="5" t="s">
        <v>63</v>
      </c>
      <c r="B48" s="27">
        <v>153793372.72</v>
      </c>
      <c r="C48" s="27">
        <v>127330738.73</v>
      </c>
      <c r="D48" s="18">
        <f t="shared" si="34"/>
        <v>82.793384707039024</v>
      </c>
      <c r="E48" s="94">
        <f>SUM(E23:E30)</f>
        <v>155233381.40000004</v>
      </c>
      <c r="F48" s="94">
        <f>SUM(F23:F30)</f>
        <v>127750151.95</v>
      </c>
      <c r="G48" s="18">
        <f t="shared" si="35"/>
        <v>82.295541588969073</v>
      </c>
      <c r="H48" s="94">
        <f>SUM(H23:H30)</f>
        <v>159690410.76999998</v>
      </c>
      <c r="I48" s="94">
        <f>SUM(I23:I30)</f>
        <v>132438399.75000001</v>
      </c>
      <c r="J48" s="18">
        <f t="shared" si="36"/>
        <v>82.934472465443974</v>
      </c>
      <c r="K48" s="108">
        <v>160744966.40000004</v>
      </c>
      <c r="L48" s="108">
        <v>132859876.77</v>
      </c>
      <c r="M48" s="18">
        <f t="shared" si="37"/>
        <v>82.652589219739298</v>
      </c>
      <c r="N48" s="108">
        <f t="shared" ref="N48:O48" si="42">SUM(N23:N30)</f>
        <v>158757647.10000002</v>
      </c>
      <c r="O48" s="108">
        <f t="shared" si="42"/>
        <v>129813488.82000001</v>
      </c>
      <c r="P48" s="18">
        <f t="shared" si="38"/>
        <v>81.768337583279788</v>
      </c>
      <c r="Q48" s="108">
        <f t="shared" ref="Q48:R48" si="43">SUM(Q23:Q30)</f>
        <v>174885132.03999996</v>
      </c>
      <c r="R48" s="108">
        <f t="shared" si="43"/>
        <v>144209484.83000001</v>
      </c>
      <c r="S48" s="18">
        <f t="shared" si="39"/>
        <v>82.459545387206632</v>
      </c>
      <c r="T48" s="108">
        <f t="shared" ref="T48:U48" si="44">SUM(T23:T30)</f>
        <v>188332685.39999998</v>
      </c>
      <c r="U48" s="108">
        <f t="shared" si="44"/>
        <v>158380953.47</v>
      </c>
      <c r="V48" s="18">
        <f t="shared" si="40"/>
        <v>84.096370809779799</v>
      </c>
      <c r="W48" s="108">
        <f t="shared" ref="W48:X48" si="45">SUM(W23:W30)</f>
        <v>194748417.12</v>
      </c>
      <c r="X48" s="108">
        <f t="shared" si="45"/>
        <v>165166891</v>
      </c>
      <c r="Y48" s="18">
        <f t="shared" si="41"/>
        <v>84.810389446311916</v>
      </c>
      <c r="Z48" s="99">
        <f t="shared" si="8"/>
        <v>3.4065949340517534</v>
      </c>
      <c r="AA48" s="99">
        <f t="shared" si="8"/>
        <v>4.2845666611581237</v>
      </c>
    </row>
    <row r="49" spans="1:27" x14ac:dyDescent="0.3">
      <c r="A49" s="5" t="s">
        <v>64</v>
      </c>
      <c r="B49" s="25">
        <f>SUM(B31:B35)</f>
        <v>39998785.689999998</v>
      </c>
      <c r="C49" s="25">
        <f>SUM(C31:C35)</f>
        <v>32087964.969999999</v>
      </c>
      <c r="D49" s="18">
        <f t="shared" si="34"/>
        <v>80.222347794978774</v>
      </c>
      <c r="E49" s="25">
        <f>SUM(E31:E35)</f>
        <v>46519101.170000002</v>
      </c>
      <c r="F49" s="25">
        <f>SUM(F31:F35)</f>
        <v>32246558.810000002</v>
      </c>
      <c r="G49" s="18">
        <f t="shared" si="35"/>
        <v>69.318963606278132</v>
      </c>
      <c r="H49" s="25">
        <f>SUM(H31:H35)</f>
        <v>60563885.709999993</v>
      </c>
      <c r="I49" s="25">
        <f>SUM(I31:I35)</f>
        <v>34222924.909999996</v>
      </c>
      <c r="J49" s="18">
        <f t="shared" si="36"/>
        <v>56.50714862297761</v>
      </c>
      <c r="K49" s="104">
        <v>37944688.670000002</v>
      </c>
      <c r="L49" s="104">
        <v>21043499.720000003</v>
      </c>
      <c r="M49" s="18">
        <f t="shared" si="37"/>
        <v>55.458353876645475</v>
      </c>
      <c r="N49" s="104">
        <f t="shared" ref="N49:O49" si="46">SUM(N31:N35)</f>
        <v>45540206.960000001</v>
      </c>
      <c r="O49" s="104">
        <f t="shared" si="46"/>
        <v>33583898.07</v>
      </c>
      <c r="P49" s="18">
        <f t="shared" si="38"/>
        <v>73.745598256719035</v>
      </c>
      <c r="Q49" s="104">
        <f t="shared" ref="Q49:R49" si="47">SUM(Q31:Q35)</f>
        <v>61582686.659999996</v>
      </c>
      <c r="R49" s="104">
        <f t="shared" si="47"/>
        <v>40154757.149999999</v>
      </c>
      <c r="S49" s="18">
        <f t="shared" si="39"/>
        <v>65.204620531896751</v>
      </c>
      <c r="T49" s="104">
        <f t="shared" ref="T49:U49" si="48">SUM(T31:T35)</f>
        <v>48404128.359999999</v>
      </c>
      <c r="U49" s="104">
        <f t="shared" si="48"/>
        <v>31842567.379999999</v>
      </c>
      <c r="V49" s="18">
        <f t="shared" si="40"/>
        <v>65.784817243633967</v>
      </c>
      <c r="W49" s="104">
        <f t="shared" ref="W49:X49" si="49">SUM(W31:W35)</f>
        <v>57501245.5</v>
      </c>
      <c r="X49" s="104">
        <f t="shared" si="49"/>
        <v>44916786.849999994</v>
      </c>
      <c r="Y49" s="18">
        <f t="shared" si="41"/>
        <v>78.114459016370347</v>
      </c>
      <c r="Z49" s="99">
        <f t="shared" si="8"/>
        <v>18.794093496201938</v>
      </c>
      <c r="AA49" s="99">
        <f t="shared" si="8"/>
        <v>41.058936341332156</v>
      </c>
    </row>
    <row r="50" spans="1:27" x14ac:dyDescent="0.3">
      <c r="A50" s="5" t="s">
        <v>65</v>
      </c>
      <c r="B50" s="25">
        <f>SUM(B36:B39)</f>
        <v>23171253.879999999</v>
      </c>
      <c r="C50" s="25">
        <f>SUM(C36:C39)</f>
        <v>23171253.879999999</v>
      </c>
      <c r="D50" s="18">
        <f t="shared" si="34"/>
        <v>100</v>
      </c>
      <c r="E50" s="25">
        <f>SUM(E36:E39)</f>
        <v>0</v>
      </c>
      <c r="F50" s="25">
        <f>SUM(F36:F39)</f>
        <v>0</v>
      </c>
      <c r="G50" s="18" t="str">
        <f t="shared" si="35"/>
        <v>-</v>
      </c>
      <c r="H50" s="25">
        <f>SUM(H36:H39)</f>
        <v>4500000</v>
      </c>
      <c r="I50" s="25">
        <f>SUM(I36:I39)</f>
        <v>0</v>
      </c>
      <c r="J50" s="18">
        <f t="shared" si="36"/>
        <v>0</v>
      </c>
      <c r="K50" s="104">
        <v>0</v>
      </c>
      <c r="L50" s="104">
        <v>0</v>
      </c>
      <c r="M50" s="18" t="str">
        <f t="shared" si="37"/>
        <v>-</v>
      </c>
      <c r="N50" s="104">
        <f t="shared" ref="N50:O50" si="50">SUM(N36:N39)</f>
        <v>0</v>
      </c>
      <c r="O50" s="104">
        <f t="shared" si="50"/>
        <v>0</v>
      </c>
      <c r="P50" s="18" t="str">
        <f t="shared" si="38"/>
        <v>-</v>
      </c>
      <c r="Q50" s="104">
        <f t="shared" ref="Q50:R50" si="51">SUM(Q36:Q39)</f>
        <v>0</v>
      </c>
      <c r="R50" s="104">
        <f t="shared" si="51"/>
        <v>0</v>
      </c>
      <c r="S50" s="18" t="str">
        <f t="shared" si="39"/>
        <v>-</v>
      </c>
      <c r="T50" s="104">
        <f t="shared" ref="T50:U50" si="52">SUM(T36:T39)</f>
        <v>0</v>
      </c>
      <c r="U50" s="104">
        <f t="shared" si="52"/>
        <v>0</v>
      </c>
      <c r="V50" s="18" t="str">
        <f t="shared" si="40"/>
        <v>-</v>
      </c>
      <c r="W50" s="104">
        <f t="shared" ref="W50:X50" si="53">SUM(W36:W39)</f>
        <v>0</v>
      </c>
      <c r="X50" s="104">
        <f t="shared" si="53"/>
        <v>0</v>
      </c>
      <c r="Y50" s="18" t="str">
        <f t="shared" si="41"/>
        <v>-</v>
      </c>
      <c r="Z50" s="99" t="str">
        <f t="shared" si="8"/>
        <v>-</v>
      </c>
      <c r="AA50" s="99" t="str">
        <f t="shared" si="8"/>
        <v>-</v>
      </c>
    </row>
    <row r="51" spans="1:27" x14ac:dyDescent="0.3">
      <c r="A51" s="5" t="s">
        <v>66</v>
      </c>
      <c r="B51" s="25">
        <f>SUM(B40:B44)</f>
        <v>8394832.7800000012</v>
      </c>
      <c r="C51" s="25">
        <v>6387906.3700000001</v>
      </c>
      <c r="D51" s="18">
        <f t="shared" si="34"/>
        <v>76.093312843808661</v>
      </c>
      <c r="E51" s="25">
        <f>SUM(E40:E44)</f>
        <v>9000918.7599999998</v>
      </c>
      <c r="F51" s="27">
        <v>8132335.3300000001</v>
      </c>
      <c r="G51" s="18">
        <f t="shared" si="35"/>
        <v>90.350058108956873</v>
      </c>
      <c r="H51" s="25">
        <f>SUM(H40:H44)</f>
        <v>9066596.540000001</v>
      </c>
      <c r="I51" s="25">
        <f>SUM(I40:I44)</f>
        <v>9066596.540000001</v>
      </c>
      <c r="J51" s="18">
        <f t="shared" si="36"/>
        <v>100</v>
      </c>
      <c r="K51" s="104">
        <v>9249802.4600000009</v>
      </c>
      <c r="L51" s="104">
        <v>9249802.4600000009</v>
      </c>
      <c r="M51" s="18">
        <f t="shared" si="37"/>
        <v>100</v>
      </c>
      <c r="N51" s="104">
        <f t="shared" ref="N51" si="54">SUM(N40:N44)</f>
        <v>6313059.0500000007</v>
      </c>
      <c r="O51" s="106">
        <v>6243147.04</v>
      </c>
      <c r="P51" s="18">
        <f t="shared" si="38"/>
        <v>98.892581085551541</v>
      </c>
      <c r="Q51" s="104">
        <f t="shared" ref="Q51:R51" si="55">SUM(Q40:Q44)</f>
        <v>8452953.2799999993</v>
      </c>
      <c r="R51" s="104">
        <f t="shared" si="55"/>
        <v>8452953.2799999993</v>
      </c>
      <c r="S51" s="18">
        <f t="shared" si="39"/>
        <v>100</v>
      </c>
      <c r="T51" s="104">
        <f t="shared" ref="T51" si="56">SUM(T40:T44)</f>
        <v>8382658.5999999996</v>
      </c>
      <c r="U51" s="106">
        <v>8264140.5899999999</v>
      </c>
      <c r="V51" s="18">
        <f t="shared" si="40"/>
        <v>98.586152488662719</v>
      </c>
      <c r="W51" s="104">
        <f t="shared" ref="W51" si="57">SUM(W40:W44)</f>
        <v>7559484.9900000002</v>
      </c>
      <c r="X51" s="106">
        <v>7373982.7599999998</v>
      </c>
      <c r="Y51" s="18">
        <f t="shared" si="41"/>
        <v>97.546099631848065</v>
      </c>
      <c r="Z51" s="99">
        <f t="shared" si="8"/>
        <v>-9.8199586703912729</v>
      </c>
      <c r="AA51" s="99">
        <f t="shared" si="8"/>
        <v>-10.771329702172935</v>
      </c>
    </row>
    <row r="52" spans="1:27" x14ac:dyDescent="0.3">
      <c r="A52" s="5" t="s">
        <v>67</v>
      </c>
      <c r="B52" s="25">
        <f>B45</f>
        <v>0</v>
      </c>
      <c r="C52" s="25">
        <f>C45</f>
        <v>0</v>
      </c>
      <c r="D52" s="18" t="str">
        <f t="shared" si="34"/>
        <v>-</v>
      </c>
      <c r="E52" s="25">
        <f>E45</f>
        <v>0</v>
      </c>
      <c r="F52" s="25">
        <f>F45</f>
        <v>0</v>
      </c>
      <c r="G52" s="18" t="str">
        <f t="shared" si="35"/>
        <v>-</v>
      </c>
      <c r="H52" s="25">
        <f>H45</f>
        <v>0</v>
      </c>
      <c r="I52" s="25">
        <f>I45</f>
        <v>0</v>
      </c>
      <c r="J52" s="18" t="str">
        <f t="shared" si="36"/>
        <v>-</v>
      </c>
      <c r="K52" s="104">
        <v>0</v>
      </c>
      <c r="L52" s="104">
        <v>0</v>
      </c>
      <c r="M52" s="18" t="str">
        <f t="shared" si="37"/>
        <v>-</v>
      </c>
      <c r="N52" s="104">
        <f t="shared" ref="N52:O52" si="58">N45</f>
        <v>0</v>
      </c>
      <c r="O52" s="104">
        <f t="shared" si="58"/>
        <v>0</v>
      </c>
      <c r="P52" s="18" t="str">
        <f t="shared" si="38"/>
        <v>-</v>
      </c>
      <c r="Q52" s="104">
        <f t="shared" ref="Q52:R52" si="59">Q45</f>
        <v>0</v>
      </c>
      <c r="R52" s="104">
        <f t="shared" si="59"/>
        <v>0</v>
      </c>
      <c r="S52" s="18" t="str">
        <f t="shared" si="39"/>
        <v>-</v>
      </c>
      <c r="T52" s="104">
        <f t="shared" ref="T52:U52" si="60">T45</f>
        <v>0</v>
      </c>
      <c r="U52" s="104">
        <f t="shared" si="60"/>
        <v>0</v>
      </c>
      <c r="V52" s="18" t="str">
        <f t="shared" si="40"/>
        <v>-</v>
      </c>
      <c r="W52" s="104">
        <f t="shared" ref="W52:X52" si="61">W45</f>
        <v>0</v>
      </c>
      <c r="X52" s="104">
        <f t="shared" si="61"/>
        <v>0</v>
      </c>
      <c r="Y52" s="18" t="str">
        <f t="shared" si="41"/>
        <v>-</v>
      </c>
      <c r="Z52" s="99" t="str">
        <f t="shared" si="8"/>
        <v>-</v>
      </c>
      <c r="AA52" s="99" t="str">
        <f t="shared" si="8"/>
        <v>-</v>
      </c>
    </row>
    <row r="53" spans="1:27" x14ac:dyDescent="0.3">
      <c r="A53" s="5" t="s">
        <v>68</v>
      </c>
      <c r="B53" s="25">
        <f>SUM(B46:B47)</f>
        <v>28516901.390000001</v>
      </c>
      <c r="C53" s="27">
        <v>25632134.739999998</v>
      </c>
      <c r="D53" s="18">
        <f t="shared" si="34"/>
        <v>89.884010851853617</v>
      </c>
      <c r="E53" s="25">
        <f>SUM(E46:E47)</f>
        <v>58152485.780000001</v>
      </c>
      <c r="F53" s="27">
        <v>55429875.25</v>
      </c>
      <c r="G53" s="18">
        <f t="shared" si="35"/>
        <v>95.318152795221749</v>
      </c>
      <c r="H53" s="25">
        <f>SUM(H46:H47)</f>
        <v>27967910.619999997</v>
      </c>
      <c r="I53" s="27">
        <v>24137973.920000002</v>
      </c>
      <c r="J53" s="18">
        <f t="shared" si="36"/>
        <v>86.305960598782846</v>
      </c>
      <c r="K53" s="104">
        <v>25714774.859999999</v>
      </c>
      <c r="L53" s="106">
        <v>22637671.109999999</v>
      </c>
      <c r="M53" s="18">
        <f t="shared" si="37"/>
        <v>88.033713043365907</v>
      </c>
      <c r="N53" s="104">
        <f>SUM(N46:N47)</f>
        <v>24720999.23</v>
      </c>
      <c r="O53" s="106">
        <v>21777139.109999999</v>
      </c>
      <c r="P53" s="18">
        <f t="shared" si="38"/>
        <v>88.091662102284687</v>
      </c>
      <c r="Q53" s="104">
        <f>SUM(Q46:Q47)</f>
        <v>27165822.73</v>
      </c>
      <c r="R53" s="106">
        <v>23982541.350000001</v>
      </c>
      <c r="S53" s="18">
        <f t="shared" si="39"/>
        <v>88.282035807865995</v>
      </c>
      <c r="T53" s="104">
        <f>SUM(T46:T47)</f>
        <v>28465621.57</v>
      </c>
      <c r="U53" s="106">
        <v>24760017.510000002</v>
      </c>
      <c r="V53" s="18">
        <f t="shared" si="40"/>
        <v>86.982177603648935</v>
      </c>
      <c r="W53" s="104">
        <f>SUM(W46:W47)</f>
        <v>27829342.740000002</v>
      </c>
      <c r="X53" s="106">
        <v>24267236.77</v>
      </c>
      <c r="Y53" s="18">
        <f t="shared" si="41"/>
        <v>87.200179309732405</v>
      </c>
      <c r="Z53" s="99">
        <f t="shared" si="8"/>
        <v>-2.2352535968178984</v>
      </c>
      <c r="AA53" s="99">
        <f t="shared" si="8"/>
        <v>-1.9902277524681864</v>
      </c>
    </row>
    <row r="54" spans="1:27" x14ac:dyDescent="0.3">
      <c r="A54" s="5" t="s">
        <v>69</v>
      </c>
      <c r="B54" s="17">
        <f>SUM(B48:B53)</f>
        <v>253875146.45999998</v>
      </c>
      <c r="C54" s="17">
        <f>SUM(C48:C53)</f>
        <v>214609998.69</v>
      </c>
      <c r="D54" s="18">
        <f t="shared" si="34"/>
        <v>84.533677944648076</v>
      </c>
      <c r="E54" s="22">
        <f>SUM(E48:E53)</f>
        <v>268905887.11000001</v>
      </c>
      <c r="F54" s="17">
        <f>SUM(F48:F53)</f>
        <v>223558921.34</v>
      </c>
      <c r="G54" s="18">
        <f t="shared" si="35"/>
        <v>83.136492005677013</v>
      </c>
      <c r="H54" s="22">
        <f>SUM(H48:H53)</f>
        <v>261788803.63999996</v>
      </c>
      <c r="I54" s="17">
        <f>SUM(I48:I53)</f>
        <v>199865895.12</v>
      </c>
      <c r="J54" s="18">
        <f t="shared" si="36"/>
        <v>76.346234957720526</v>
      </c>
      <c r="K54" s="22">
        <f>SUM(K48:K53)</f>
        <v>233654232.39000005</v>
      </c>
      <c r="L54" s="17">
        <f>SUM(L48:L53)</f>
        <v>185790850.06</v>
      </c>
      <c r="M54" s="18">
        <f t="shared" si="37"/>
        <v>79.515294099141471</v>
      </c>
      <c r="N54" s="22">
        <f>SUM(N48:N53)</f>
        <v>235331912.34000003</v>
      </c>
      <c r="O54" s="17">
        <f>SUM(O48:O53)</f>
        <v>191417673.04000002</v>
      </c>
      <c r="P54" s="18">
        <f t="shared" si="38"/>
        <v>81.339445694660355</v>
      </c>
      <c r="Q54" s="22">
        <f>SUM(Q48:Q53)</f>
        <v>272086594.70999998</v>
      </c>
      <c r="R54" s="17">
        <f>SUM(R48:R53)</f>
        <v>216799736.61000001</v>
      </c>
      <c r="S54" s="18">
        <f t="shared" si="39"/>
        <v>79.680418229010229</v>
      </c>
      <c r="T54" s="22">
        <f>SUM(T48:T53)</f>
        <v>273585093.93000001</v>
      </c>
      <c r="U54" s="17">
        <f>SUM(U48:U53)</f>
        <v>223247678.94999999</v>
      </c>
      <c r="V54" s="18">
        <f t="shared" si="40"/>
        <v>81.600819599886748</v>
      </c>
      <c r="W54" s="105">
        <f t="shared" ref="W54:X54" si="62">SUM(W48:W53)</f>
        <v>287638490.35000002</v>
      </c>
      <c r="X54" s="105">
        <f t="shared" si="62"/>
        <v>241724897.38</v>
      </c>
      <c r="Y54" s="18">
        <f t="shared" si="41"/>
        <v>84.037743726810646</v>
      </c>
      <c r="Z54" s="99">
        <f t="shared" si="8"/>
        <v>5.1367551565494836</v>
      </c>
      <c r="AA54" s="99">
        <f t="shared" si="8"/>
        <v>8.2765556698747531</v>
      </c>
    </row>
    <row r="55" spans="1:27" x14ac:dyDescent="0.3">
      <c r="A55" s="13" t="s">
        <v>70</v>
      </c>
      <c r="B55" s="14">
        <f>B54-B53</f>
        <v>225358245.06999999</v>
      </c>
      <c r="C55" s="14">
        <f>C54-C53</f>
        <v>188977863.94999999</v>
      </c>
      <c r="D55" s="19">
        <f t="shared" si="34"/>
        <v>83.856645179012787</v>
      </c>
      <c r="E55" s="23">
        <f>E54-E53</f>
        <v>210753401.33000001</v>
      </c>
      <c r="F55" s="14">
        <f>F54-F53</f>
        <v>168129046.09</v>
      </c>
      <c r="G55" s="19">
        <f t="shared" si="35"/>
        <v>79.775246818788787</v>
      </c>
      <c r="H55" s="23">
        <f>H54-H53</f>
        <v>233820893.01999995</v>
      </c>
      <c r="I55" s="14">
        <f>I54-I53</f>
        <v>175727921.19999999</v>
      </c>
      <c r="J55" s="19">
        <f t="shared" si="36"/>
        <v>75.154926888834112</v>
      </c>
      <c r="K55" s="23">
        <f>K54-K53</f>
        <v>207939457.53000003</v>
      </c>
      <c r="L55" s="14">
        <f>L54-L53</f>
        <v>163153178.94999999</v>
      </c>
      <c r="M55" s="19">
        <f t="shared" si="37"/>
        <v>78.461866202791938</v>
      </c>
      <c r="N55" s="23">
        <f>N54-N53</f>
        <v>210610913.11000004</v>
      </c>
      <c r="O55" s="14">
        <f>O54-O53</f>
        <v>169640533.93000001</v>
      </c>
      <c r="P55" s="19">
        <f t="shared" si="38"/>
        <v>80.546886875419602</v>
      </c>
      <c r="Q55" s="23">
        <f>Q54-Q53</f>
        <v>244920771.97999999</v>
      </c>
      <c r="R55" s="14">
        <f>R54-R53</f>
        <v>192817195.26000002</v>
      </c>
      <c r="S55" s="19">
        <f t="shared" si="39"/>
        <v>78.726354527310278</v>
      </c>
      <c r="T55" s="23">
        <f>T54-T53</f>
        <v>245119472.36000001</v>
      </c>
      <c r="U55" s="14">
        <f>U54-U53</f>
        <v>198487661.44</v>
      </c>
      <c r="V55" s="19">
        <f t="shared" si="40"/>
        <v>80.975884750798912</v>
      </c>
      <c r="W55" s="105">
        <f t="shared" ref="W55:X55" si="63">W54-W53</f>
        <v>259809147.61000001</v>
      </c>
      <c r="X55" s="105">
        <f t="shared" si="63"/>
        <v>217457660.60999998</v>
      </c>
      <c r="Y55" s="19">
        <f t="shared" si="41"/>
        <v>83.699000828264175</v>
      </c>
      <c r="Z55" s="101">
        <f t="shared" si="8"/>
        <v>5.9928634426993597</v>
      </c>
      <c r="AA55" s="101">
        <f t="shared" si="8"/>
        <v>9.557268715030105</v>
      </c>
    </row>
    <row r="56" spans="1:27" s="96" customFormat="1" x14ac:dyDescent="0.3">
      <c r="A56" s="103" t="s">
        <v>71</v>
      </c>
      <c r="B56" s="105">
        <f>B14-B48</f>
        <v>18931775.629999995</v>
      </c>
      <c r="C56" s="105">
        <f>C14-C48</f>
        <v>14536178.039999977</v>
      </c>
      <c r="D56" s="20"/>
      <c r="E56" s="105">
        <f>E14-E48</f>
        <v>36239380.309999943</v>
      </c>
      <c r="F56" s="105">
        <f>F14-F48</f>
        <v>26697495.640000001</v>
      </c>
      <c r="G56" s="20"/>
      <c r="H56" s="105">
        <f>H14-H48</f>
        <v>32804300.110000014</v>
      </c>
      <c r="I56" s="105">
        <f>I14-I48</f>
        <v>21604207.439999983</v>
      </c>
      <c r="J56" s="20"/>
      <c r="K56" s="105">
        <f>K14-K48</f>
        <v>28885230.859999985</v>
      </c>
      <c r="L56" s="105">
        <f>L14-L48</f>
        <v>23509469.490000024</v>
      </c>
      <c r="M56" s="20"/>
      <c r="N56" s="105">
        <f>N14-N48</f>
        <v>54389667.849999994</v>
      </c>
      <c r="O56" s="105">
        <f>O14-O48</f>
        <v>51090976.13000001</v>
      </c>
      <c r="P56" s="20"/>
      <c r="Q56" s="105">
        <f>Q14-Q48</f>
        <v>32468657.50000003</v>
      </c>
      <c r="R56" s="105">
        <f>R14-R48</f>
        <v>24473662.429999977</v>
      </c>
      <c r="S56" s="20"/>
      <c r="T56" s="105">
        <f>T14-T48</f>
        <v>30721715.070000023</v>
      </c>
      <c r="U56" s="105">
        <f>U14-U48</f>
        <v>20304849.829999983</v>
      </c>
      <c r="V56" s="20"/>
      <c r="W56" s="105">
        <f>W14-W48</f>
        <v>29262091.480000019</v>
      </c>
      <c r="X56" s="105">
        <f>X14-X48</f>
        <v>10176559.959999979</v>
      </c>
      <c r="Y56" s="20"/>
      <c r="Z56" s="99">
        <f t="shared" ref="Z56:AA59" si="64">IF(T56&gt;0,W56/T56*100-100,"-")</f>
        <v>-4.751113623292909</v>
      </c>
      <c r="AA56" s="99">
        <f t="shared" si="64"/>
        <v>-49.881136550124452</v>
      </c>
    </row>
    <row r="57" spans="1:27" s="96" customFormat="1" x14ac:dyDescent="0.3">
      <c r="A57" s="103" t="s">
        <v>72</v>
      </c>
      <c r="B57" s="105">
        <f>B15-B49</f>
        <v>-20456032.099999998</v>
      </c>
      <c r="C57" s="105">
        <f>C15-C49</f>
        <v>-17894260.799999997</v>
      </c>
      <c r="D57" s="20"/>
      <c r="E57" s="105">
        <f>E15-E49</f>
        <v>-13067890.940000005</v>
      </c>
      <c r="F57" s="105">
        <f>F15-F49</f>
        <v>-4348562.6100000069</v>
      </c>
      <c r="G57" s="20"/>
      <c r="H57" s="105">
        <f>H15-H49</f>
        <v>-21816337.589999996</v>
      </c>
      <c r="I57" s="105">
        <f>I15-I49</f>
        <v>-10115710.019999996</v>
      </c>
      <c r="J57" s="20"/>
      <c r="K57" s="105">
        <f>K15-K49</f>
        <v>-7328705.3300000057</v>
      </c>
      <c r="L57" s="105">
        <f>L15-L49</f>
        <v>-3177987.0400000028</v>
      </c>
      <c r="M57" s="20"/>
      <c r="N57" s="105">
        <f>N15-N49</f>
        <v>-11034362.139999993</v>
      </c>
      <c r="O57" s="105">
        <f>O15-O49</f>
        <v>-18260049.609999999</v>
      </c>
      <c r="P57" s="20"/>
      <c r="Q57" s="105">
        <f>Q15-Q49</f>
        <v>-9261039.6299999952</v>
      </c>
      <c r="R57" s="105">
        <f>R15-R49</f>
        <v>-18215150.649999999</v>
      </c>
      <c r="S57" s="20"/>
      <c r="T57" s="105">
        <f>T15-T49</f>
        <v>8607910.75</v>
      </c>
      <c r="U57" s="105">
        <f>U15-U49</f>
        <v>1758785.6100000031</v>
      </c>
      <c r="V57" s="20"/>
      <c r="W57" s="105">
        <f>W15-W49</f>
        <v>-18843477.710000001</v>
      </c>
      <c r="X57" s="105">
        <f>X15-X49</f>
        <v>-17469714.749999993</v>
      </c>
      <c r="Y57" s="20"/>
      <c r="Z57" s="99">
        <f t="shared" si="64"/>
        <v>-318.90884161409315</v>
      </c>
      <c r="AA57" s="99">
        <f t="shared" si="64"/>
        <v>-1093.2827884576541</v>
      </c>
    </row>
    <row r="58" spans="1:27" s="96" customFormat="1" x14ac:dyDescent="0.3">
      <c r="A58" s="103" t="s">
        <v>358</v>
      </c>
      <c r="B58" s="105">
        <f>SUM(B14:B16)-SUM(B48:B50)</f>
        <v>-2882654.599999994</v>
      </c>
      <c r="C58" s="105">
        <f>SUM(C14:C16)-SUM(C48:C50)</f>
        <v>-26529336.640000015</v>
      </c>
      <c r="D58" s="20"/>
      <c r="E58" s="105">
        <f>SUM(E14:E16)-SUM(E48:E50)</f>
        <v>29671489.369999915</v>
      </c>
      <c r="F58" s="105">
        <f>SUM(F14:F16)-SUM(F48:F50)</f>
        <v>28848933.030000001</v>
      </c>
      <c r="G58" s="20"/>
      <c r="H58" s="105">
        <f>SUM(H14:H16)-SUM(H48:H50)</f>
        <v>14008926.580000043</v>
      </c>
      <c r="I58" s="105">
        <f>SUM(I14:I16)-SUM(I48:I50)</f>
        <v>19009461.479999959</v>
      </c>
      <c r="J58" s="20"/>
      <c r="K58" s="105">
        <f>SUM(K14:K16)-SUM(K48:K50)</f>
        <v>30816525.529999971</v>
      </c>
      <c r="L58" s="105">
        <f>SUM(L14:L16)-SUM(L48:L50)</f>
        <v>29591482.450000018</v>
      </c>
      <c r="M58" s="20"/>
      <c r="N58" s="105">
        <f>SUM(N14:N16)-SUM(N48:N50)</f>
        <v>46245305.710000008</v>
      </c>
      <c r="O58" s="105">
        <f>SUM(O14:O16)-SUM(O48:O50)</f>
        <v>35720926.520000011</v>
      </c>
      <c r="P58" s="20"/>
      <c r="Q58" s="105">
        <f>SUM(Q14:Q16)-SUM(Q48:Q50)</f>
        <v>23457617.870000035</v>
      </c>
      <c r="R58" s="105">
        <f>SUM(R14:R16)-SUM(R48:R50)</f>
        <v>6508511.7799999714</v>
      </c>
      <c r="S58" s="20"/>
      <c r="T58" s="105">
        <f>SUM(T14:T16)-SUM(T48:T50)</f>
        <v>39341115.389999986</v>
      </c>
      <c r="U58" s="105">
        <f>SUM(U14:U16)-SUM(U48:U50)</f>
        <v>22075125.00999999</v>
      </c>
      <c r="V58" s="20"/>
      <c r="W58" s="105">
        <f>SUM(W14:W16)-SUM(W48:W50)</f>
        <v>10418613.770000011</v>
      </c>
      <c r="X58" s="105">
        <f>SUM(X14:X16)-SUM(X48:X50)</f>
        <v>-7293154.7900000215</v>
      </c>
      <c r="Y58" s="20"/>
      <c r="Z58" s="99">
        <f t="shared" si="64"/>
        <v>-73.517238475022268</v>
      </c>
      <c r="AA58" s="99">
        <f t="shared" si="64"/>
        <v>-133.03788670141725</v>
      </c>
    </row>
    <row r="59" spans="1:27" s="96" customFormat="1" x14ac:dyDescent="0.3">
      <c r="A59" s="103" t="s">
        <v>359</v>
      </c>
      <c r="B59" s="105">
        <f>B21-B55</f>
        <v>12176256.910000026</v>
      </c>
      <c r="C59" s="105">
        <f>C21-C55</f>
        <v>-9463498.7200000286</v>
      </c>
      <c r="D59" s="95"/>
      <c r="E59" s="105">
        <f>E21-E55</f>
        <v>20670570.609999985</v>
      </c>
      <c r="F59" s="105">
        <f>F21-F55</f>
        <v>20716597.699999988</v>
      </c>
      <c r="G59" s="95"/>
      <c r="H59" s="105">
        <f>H21-H55</f>
        <v>4942330.0400000513</v>
      </c>
      <c r="I59" s="105">
        <f>I21-I55</f>
        <v>9942864.9399999976</v>
      </c>
      <c r="J59" s="95"/>
      <c r="K59" s="105">
        <f>K21-K55</f>
        <v>21566723.069999993</v>
      </c>
      <c r="L59" s="105">
        <f>L21-L55</f>
        <v>20341679.990000039</v>
      </c>
      <c r="M59" s="95"/>
      <c r="N59" s="105">
        <f>N21-N55</f>
        <v>39957583.650000036</v>
      </c>
      <c r="O59" s="105">
        <f>O21-O55</f>
        <v>29480772.270000011</v>
      </c>
      <c r="P59" s="95"/>
      <c r="Q59" s="105">
        <f>Q21-Q55</f>
        <v>15875226.610000014</v>
      </c>
      <c r="R59" s="105">
        <f>R21-R55</f>
        <v>-1943976.8200000226</v>
      </c>
      <c r="S59" s="95"/>
      <c r="T59" s="105">
        <f>T21-T55</f>
        <v>32614205.00999999</v>
      </c>
      <c r="U59" s="105">
        <f>U21-U55</f>
        <v>14321170.599999994</v>
      </c>
      <c r="V59" s="95"/>
      <c r="W59" s="105">
        <f>W21-W55</f>
        <v>2991081.7299999595</v>
      </c>
      <c r="X59" s="105">
        <f>X21-X55</f>
        <v>-14548525.820000023</v>
      </c>
      <c r="Y59" s="95"/>
      <c r="Z59" s="99">
        <f t="shared" si="64"/>
        <v>-90.828898852255179</v>
      </c>
      <c r="AA59" s="99">
        <f t="shared" si="64"/>
        <v>-201.5875463420569</v>
      </c>
    </row>
    <row r="60" spans="1:27" s="96" customFormat="1" x14ac:dyDescent="0.3">
      <c r="A60" s="103" t="s">
        <v>360</v>
      </c>
      <c r="C60" s="98">
        <f>SUM(C14:C16)/SUM(B14:B16)*100</f>
        <v>72.898014106426047</v>
      </c>
      <c r="D60" s="95"/>
      <c r="F60" s="98">
        <f>SUM(F14:F16)/SUM(E14:E16)*100</f>
        <v>81.601591316115247</v>
      </c>
      <c r="G60" s="95"/>
      <c r="I60" s="98">
        <f>SUM(I14:I16)/SUM(H14:H16)*100</f>
        <v>77.763561640873746</v>
      </c>
      <c r="J60" s="95"/>
      <c r="L60" s="98">
        <f>SUM(L14:L16)/SUM(K14:K16)*100</f>
        <v>79.95203373621041</v>
      </c>
      <c r="M60" s="95"/>
      <c r="O60" s="98">
        <f>SUM(O14:O16)/SUM(N14:N16)*100</f>
        <v>79.474655621327557</v>
      </c>
      <c r="P60" s="95"/>
      <c r="R60" s="98">
        <f>SUM(R14:R16)/SUM(Q14:Q16)*100</f>
        <v>73.433657082113399</v>
      </c>
      <c r="S60" s="95"/>
      <c r="U60" s="98">
        <f>SUM(U14:U16)/SUM(T14:T16)*100</f>
        <v>76.898086896563498</v>
      </c>
      <c r="V60" s="95"/>
      <c r="X60" s="98">
        <f>SUM(X14:X16)/SUM(W14:W16)*100</f>
        <v>77.204040718988153</v>
      </c>
      <c r="Y60" s="95"/>
    </row>
    <row r="61" spans="1:27" s="96" customFormat="1" x14ac:dyDescent="0.3">
      <c r="A61" s="103" t="s">
        <v>361</v>
      </c>
      <c r="C61" s="98">
        <f>SUM(C48:C50)/SUM(B48:B50)*100</f>
        <v>84.157027054840299</v>
      </c>
      <c r="D61" s="95"/>
      <c r="F61" s="98">
        <f>SUM(F48:F50)/SUM(E48:E50)*100</f>
        <v>79.303465673334415</v>
      </c>
      <c r="G61" s="95"/>
      <c r="I61" s="98">
        <f>SUM(I48:I50)/SUM(H48:H50)*100</f>
        <v>74.152675730864431</v>
      </c>
      <c r="J61" s="95"/>
      <c r="L61" s="98">
        <f>SUM(L48:L50)/SUM(K48:K50)*100</f>
        <v>77.459179460439714</v>
      </c>
      <c r="M61" s="95"/>
      <c r="O61" s="98">
        <f>SUM(O48:O50)/SUM(N48:N50)*100</f>
        <v>79.979981993355636</v>
      </c>
      <c r="P61" s="95"/>
      <c r="R61" s="98">
        <f>SUM(R48:R50)/SUM(Q48:Q50)*100</f>
        <v>77.965891085542481</v>
      </c>
      <c r="S61" s="95"/>
      <c r="U61" s="98">
        <f>SUM(U48:U50)/SUM(T48:T50)*100</f>
        <v>80.352319450765933</v>
      </c>
      <c r="V61" s="95"/>
      <c r="X61" s="98">
        <f>SUM(X48:X50)/SUM(W48:W50)*100</f>
        <v>83.284027287869677</v>
      </c>
      <c r="Y61" s="95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L2" sqref="L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7" width="7.5546875" customWidth="1"/>
    <col min="8" max="12" width="7.5546875" style="96" customWidth="1"/>
  </cols>
  <sheetData>
    <row r="1" spans="1:12" ht="23.25" customHeight="1" x14ac:dyDescent="0.3">
      <c r="A1" s="69" t="s">
        <v>311</v>
      </c>
      <c r="B1" s="69" t="s">
        <v>312</v>
      </c>
      <c r="C1" s="69" t="s">
        <v>322</v>
      </c>
      <c r="D1" s="40" t="s">
        <v>211</v>
      </c>
      <c r="E1" s="40">
        <v>2016</v>
      </c>
      <c r="F1" s="40">
        <v>2017</v>
      </c>
      <c r="G1" s="40">
        <v>2018</v>
      </c>
      <c r="H1" s="112">
        <v>2019</v>
      </c>
      <c r="I1" s="112">
        <v>2020</v>
      </c>
      <c r="J1" s="112">
        <v>2021</v>
      </c>
      <c r="K1" s="112">
        <v>2022</v>
      </c>
      <c r="L1" s="112">
        <v>2023</v>
      </c>
    </row>
    <row r="2" spans="1:12" ht="29.25" customHeight="1" x14ac:dyDescent="0.3">
      <c r="A2" s="70" t="s">
        <v>313</v>
      </c>
      <c r="B2" s="70" t="s">
        <v>78</v>
      </c>
      <c r="C2" s="72" t="s">
        <v>321</v>
      </c>
      <c r="D2" s="84" t="s">
        <v>328</v>
      </c>
      <c r="E2" s="77">
        <f>Piano_indicatori!D3</f>
        <v>32.4</v>
      </c>
      <c r="F2" s="77">
        <f>Piano_indicatori!E3</f>
        <v>29.14</v>
      </c>
      <c r="G2" s="77">
        <f>Piano_indicatori!F3</f>
        <v>30.03</v>
      </c>
      <c r="H2" s="77">
        <f>Piano_indicatori!G3</f>
        <v>31</v>
      </c>
      <c r="I2" s="77">
        <f>Piano_indicatori!H3</f>
        <v>26.22</v>
      </c>
      <c r="J2" s="77">
        <f>Piano_indicatori!I3</f>
        <v>28.3</v>
      </c>
      <c r="K2" s="77">
        <f>Piano_indicatori!J3</f>
        <v>28.19</v>
      </c>
      <c r="L2" s="77">
        <f>Piano_indicatori!K3</f>
        <v>27.82</v>
      </c>
    </row>
    <row r="3" spans="1:12" ht="29.25" customHeight="1" x14ac:dyDescent="0.3">
      <c r="A3" s="71" t="s">
        <v>314</v>
      </c>
      <c r="B3" s="71" t="s">
        <v>95</v>
      </c>
      <c r="C3" s="73" t="s">
        <v>96</v>
      </c>
      <c r="D3" s="85" t="s">
        <v>329</v>
      </c>
      <c r="E3" s="78">
        <f>Piano_indicatori!D12</f>
        <v>57.74</v>
      </c>
      <c r="F3" s="78">
        <f>Piano_indicatori!E12</f>
        <v>55.64</v>
      </c>
      <c r="G3" s="78">
        <f>Piano_indicatori!F12</f>
        <v>50.15</v>
      </c>
      <c r="H3" s="78">
        <f>Piano_indicatori!G12</f>
        <v>48.49</v>
      </c>
      <c r="I3" s="78">
        <f>Piano_indicatori!H12</f>
        <v>54.81</v>
      </c>
      <c r="J3" s="78">
        <f>Piano_indicatori!I12</f>
        <v>59.56</v>
      </c>
      <c r="K3" s="78">
        <f>Piano_indicatori!J12</f>
        <v>64.33</v>
      </c>
      <c r="L3" s="78">
        <f>Piano_indicatori!K12</f>
        <v>64.95</v>
      </c>
    </row>
    <row r="4" spans="1:12" ht="29.25" customHeight="1" x14ac:dyDescent="0.3">
      <c r="A4" s="70" t="s">
        <v>315</v>
      </c>
      <c r="B4" s="70" t="s">
        <v>100</v>
      </c>
      <c r="C4" s="74" t="s">
        <v>324</v>
      </c>
      <c r="D4" s="84" t="s">
        <v>330</v>
      </c>
      <c r="E4" s="79">
        <f>Piano_indicatori!D15</f>
        <v>11.58</v>
      </c>
      <c r="F4" s="79">
        <f>Piano_indicatori!E15</f>
        <v>0</v>
      </c>
      <c r="G4" s="79">
        <f>Piano_indicatori!F15</f>
        <v>0</v>
      </c>
      <c r="H4" s="79">
        <f>Piano_indicatori!G15</f>
        <v>0</v>
      </c>
      <c r="I4" s="79">
        <f>Piano_indicatori!H15</f>
        <v>0</v>
      </c>
      <c r="J4" s="79">
        <f>Piano_indicatori!I15</f>
        <v>0</v>
      </c>
      <c r="K4" s="79">
        <f>Piano_indicatori!J15</f>
        <v>0</v>
      </c>
      <c r="L4" s="79">
        <f>Piano_indicatori!K15</f>
        <v>0</v>
      </c>
    </row>
    <row r="5" spans="1:12" ht="29.25" customHeight="1" x14ac:dyDescent="0.3">
      <c r="A5" s="71" t="s">
        <v>316</v>
      </c>
      <c r="B5" s="71" t="s">
        <v>165</v>
      </c>
      <c r="C5" s="75" t="s">
        <v>325</v>
      </c>
      <c r="D5" s="86" t="s">
        <v>331</v>
      </c>
      <c r="E5" s="80">
        <f>Piano_indicatori!D51</f>
        <v>6.16</v>
      </c>
      <c r="F5" s="80">
        <f>Piano_indicatori!E51</f>
        <v>6.08</v>
      </c>
      <c r="G5" s="80">
        <f>Piano_indicatori!F51</f>
        <v>6.04</v>
      </c>
      <c r="H5" s="80">
        <f>Piano_indicatori!G51</f>
        <v>6.15</v>
      </c>
      <c r="I5" s="80">
        <f>Piano_indicatori!H51</f>
        <v>4.04</v>
      </c>
      <c r="J5" s="80">
        <f>Piano_indicatori!I51</f>
        <v>5.0999999999999996</v>
      </c>
      <c r="K5" s="80">
        <f>Piano_indicatori!J51</f>
        <v>4.42</v>
      </c>
      <c r="L5" s="80">
        <f>Piano_indicatori!K51</f>
        <v>4.58</v>
      </c>
    </row>
    <row r="6" spans="1:12" ht="29.25" customHeight="1" x14ac:dyDescent="0.3">
      <c r="A6" s="70" t="s">
        <v>317</v>
      </c>
      <c r="B6" s="70" t="s">
        <v>185</v>
      </c>
      <c r="C6" s="88" t="s">
        <v>186</v>
      </c>
      <c r="D6" s="87" t="s">
        <v>332</v>
      </c>
      <c r="E6" s="81">
        <f>Piano_indicatori!D62</f>
        <v>0</v>
      </c>
      <c r="F6" s="81">
        <f>Piano_indicatori!E62</f>
        <v>0</v>
      </c>
      <c r="G6" s="81">
        <f>Piano_indicatori!F62</f>
        <v>0</v>
      </c>
      <c r="H6" s="81">
        <f>Piano_indicatori!G62</f>
        <v>0</v>
      </c>
      <c r="I6" s="81">
        <f>Piano_indicatori!H62</f>
        <v>0</v>
      </c>
      <c r="J6" s="81">
        <f>Piano_indicatori!I62</f>
        <v>0</v>
      </c>
      <c r="K6" s="81">
        <f>Piano_indicatori!J62</f>
        <v>0</v>
      </c>
      <c r="L6" s="81">
        <f>Piano_indicatori!K62</f>
        <v>0</v>
      </c>
    </row>
    <row r="7" spans="1:12" ht="29.25" customHeight="1" x14ac:dyDescent="0.3">
      <c r="A7" s="71" t="s">
        <v>318</v>
      </c>
      <c r="B7" s="71" t="s">
        <v>188</v>
      </c>
      <c r="C7" s="75" t="s">
        <v>189</v>
      </c>
      <c r="D7" s="85" t="s">
        <v>333</v>
      </c>
      <c r="E7" s="82">
        <f>Piano_indicatori!D64</f>
        <v>0.01</v>
      </c>
      <c r="F7" s="82">
        <f>Piano_indicatori!E64</f>
        <v>1E-3</v>
      </c>
      <c r="G7" s="82">
        <f>Piano_indicatori!F64</f>
        <v>6.57</v>
      </c>
      <c r="H7" s="82">
        <f>Piano_indicatori!G64</f>
        <v>0.11</v>
      </c>
      <c r="I7" s="82">
        <f>Piano_indicatori!H64</f>
        <v>0.22</v>
      </c>
      <c r="J7" s="82">
        <f>Piano_indicatori!I64</f>
        <v>0.46</v>
      </c>
      <c r="K7" s="82">
        <f>Piano_indicatori!J64</f>
        <v>0.46</v>
      </c>
      <c r="L7" s="82">
        <f>Piano_indicatori!K64</f>
        <v>0.11</v>
      </c>
    </row>
    <row r="8" spans="1:12" ht="29.25" customHeight="1" x14ac:dyDescent="0.3">
      <c r="A8" s="70" t="s">
        <v>319</v>
      </c>
      <c r="B8" s="70" t="s">
        <v>323</v>
      </c>
      <c r="C8" s="74" t="s">
        <v>326</v>
      </c>
      <c r="D8" s="84" t="s">
        <v>334</v>
      </c>
      <c r="E8" s="79">
        <f>Piano_indicatori!D65+Piano_indicatori!D66</f>
        <v>12.77</v>
      </c>
      <c r="F8" s="79">
        <f>Piano_indicatori!E65+Piano_indicatori!E66</f>
        <v>0.01</v>
      </c>
      <c r="G8" s="79">
        <f>Piano_indicatori!F65+Piano_indicatori!F66</f>
        <v>0.09</v>
      </c>
      <c r="H8" s="79">
        <f>Piano_indicatori!G65+Piano_indicatori!G66</f>
        <v>0.12</v>
      </c>
      <c r="I8" s="79">
        <f>Piano_indicatori!H65+Piano_indicatori!H66</f>
        <v>0.44</v>
      </c>
      <c r="J8" s="79">
        <f>Piano_indicatori!I65+Piano_indicatori!I66</f>
        <v>0.15</v>
      </c>
      <c r="K8" s="79">
        <f>Piano_indicatori!J65+Piano_indicatori!J66</f>
        <v>0.09</v>
      </c>
      <c r="L8" s="79">
        <f>Piano_indicatori!K65+Piano_indicatori!K66</f>
        <v>7.0000000000000007E-2</v>
      </c>
    </row>
    <row r="9" spans="1:12" ht="29.25" customHeight="1" x14ac:dyDescent="0.3">
      <c r="A9" s="71" t="s">
        <v>320</v>
      </c>
      <c r="B9" s="71"/>
      <c r="C9" s="76" t="s">
        <v>327</v>
      </c>
      <c r="D9" s="86" t="s">
        <v>335</v>
      </c>
      <c r="E9" s="83">
        <f>Piano_indicatori!D76</f>
        <v>71.726791839401756</v>
      </c>
      <c r="F9" s="83">
        <f>Piano_indicatori!E76</f>
        <v>73.395121053002882</v>
      </c>
      <c r="G9" s="83">
        <f>Piano_indicatori!F76</f>
        <v>65.002015117720305</v>
      </c>
      <c r="H9" s="83">
        <f>Piano_indicatori!G76</f>
        <v>65.468650874326073</v>
      </c>
      <c r="I9" s="83">
        <f>Piano_indicatori!H76</f>
        <v>63.364195278450318</v>
      </c>
      <c r="J9" s="83">
        <f>Piano_indicatori!I76</f>
        <v>59.70588107904242</v>
      </c>
      <c r="K9" s="83">
        <f>Piano_indicatori!J76</f>
        <v>62.182080512481043</v>
      </c>
      <c r="L9" s="83">
        <f>Piano_indicatori!K76</f>
        <v>58.499691473282155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style="96" customWidth="1"/>
    <col min="7" max="7" width="8.88671875" style="96"/>
  </cols>
  <sheetData>
    <row r="1" spans="1:21" ht="43.2" x14ac:dyDescent="0.3">
      <c r="A1" s="90" t="s">
        <v>336</v>
      </c>
      <c r="B1" s="90" t="s">
        <v>337</v>
      </c>
      <c r="C1" s="90" t="s">
        <v>351</v>
      </c>
      <c r="D1" s="90" t="s">
        <v>352</v>
      </c>
      <c r="E1" s="90" t="s">
        <v>353</v>
      </c>
      <c r="F1" s="90" t="s">
        <v>364</v>
      </c>
      <c r="G1" s="90" t="s">
        <v>354</v>
      </c>
    </row>
    <row r="2" spans="1:21" s="96" customFormat="1" x14ac:dyDescent="0.3">
      <c r="A2" s="29">
        <v>2024</v>
      </c>
      <c r="B2" s="1">
        <v>150272</v>
      </c>
      <c r="C2" s="1">
        <v>340142</v>
      </c>
      <c r="D2" s="90"/>
    </row>
    <row r="3" spans="1:21" s="96" customFormat="1" x14ac:dyDescent="0.3">
      <c r="A3" s="29">
        <v>2023</v>
      </c>
      <c r="B3" s="1">
        <v>149681</v>
      </c>
      <c r="C3" s="1">
        <v>338934</v>
      </c>
      <c r="D3" s="90">
        <v>-731</v>
      </c>
      <c r="E3" s="1">
        <v>1322</v>
      </c>
      <c r="G3" s="1">
        <f t="shared" ref="G3:G4" si="0">B2-B3-D3-E3-F3</f>
        <v>0</v>
      </c>
    </row>
    <row r="4" spans="1:21" s="96" customFormat="1" x14ac:dyDescent="0.3">
      <c r="A4" s="29">
        <v>2022</v>
      </c>
      <c r="B4" s="1">
        <v>149169</v>
      </c>
      <c r="C4" s="1">
        <v>338369</v>
      </c>
      <c r="D4" s="1">
        <v>-832</v>
      </c>
      <c r="E4" s="1">
        <v>1383</v>
      </c>
      <c r="F4" s="1">
        <v>-39</v>
      </c>
      <c r="G4" s="1">
        <f t="shared" si="0"/>
        <v>0</v>
      </c>
    </row>
    <row r="5" spans="1:21" s="96" customFormat="1" x14ac:dyDescent="0.3">
      <c r="A5" s="29">
        <v>2021</v>
      </c>
      <c r="B5" s="1">
        <v>150240</v>
      </c>
      <c r="C5" s="1">
        <v>337777</v>
      </c>
      <c r="D5" s="1">
        <v>-765</v>
      </c>
      <c r="E5" s="1">
        <v>562</v>
      </c>
      <c r="F5" s="1">
        <v>-868</v>
      </c>
      <c r="G5" s="1">
        <f>B4-B5-D5-E5-F5</f>
        <v>0</v>
      </c>
    </row>
    <row r="6" spans="1:21" x14ac:dyDescent="0.3">
      <c r="A6" s="29">
        <v>2020</v>
      </c>
      <c r="B6" s="1">
        <v>149335</v>
      </c>
      <c r="C6" s="1">
        <v>336798</v>
      </c>
      <c r="D6" s="1">
        <v>-947</v>
      </c>
      <c r="E6" s="1">
        <v>459</v>
      </c>
      <c r="F6" s="1">
        <v>1393</v>
      </c>
      <c r="G6" s="1">
        <f t="shared" ref="G6:G11" si="1">B5-B6-D6-E6-F6</f>
        <v>0</v>
      </c>
    </row>
    <row r="7" spans="1:21" x14ac:dyDescent="0.3">
      <c r="A7" s="29">
        <v>2019</v>
      </c>
      <c r="B7" s="1">
        <v>148981</v>
      </c>
      <c r="C7" s="1">
        <v>336554</v>
      </c>
      <c r="D7" s="1">
        <v>-574</v>
      </c>
      <c r="E7" s="1">
        <v>947</v>
      </c>
      <c r="F7" s="1">
        <v>-19</v>
      </c>
      <c r="G7" s="1">
        <f t="shared" si="1"/>
        <v>0</v>
      </c>
      <c r="L7" s="114"/>
      <c r="M7" s="115"/>
      <c r="N7" s="115"/>
      <c r="O7" s="115"/>
      <c r="P7" s="115"/>
      <c r="Q7" s="115"/>
      <c r="R7" s="114"/>
      <c r="S7" s="114"/>
      <c r="T7" s="115"/>
      <c r="U7" s="115"/>
    </row>
    <row r="8" spans="1:21" x14ac:dyDescent="0.3">
      <c r="A8" s="29">
        <v>2018</v>
      </c>
      <c r="B8" s="1">
        <v>147870</v>
      </c>
      <c r="C8" s="1">
        <v>334877</v>
      </c>
      <c r="D8" s="1">
        <v>-497</v>
      </c>
      <c r="E8" s="1">
        <v>1608</v>
      </c>
      <c r="F8" s="1"/>
      <c r="G8" s="1">
        <f t="shared" si="1"/>
        <v>0</v>
      </c>
      <c r="L8" s="114"/>
      <c r="M8" s="115"/>
      <c r="N8" s="115"/>
      <c r="O8" s="115"/>
      <c r="P8" s="115"/>
      <c r="Q8" s="115"/>
      <c r="R8" s="115"/>
      <c r="S8" s="114"/>
      <c r="T8" s="115"/>
      <c r="U8" s="115"/>
    </row>
    <row r="9" spans="1:21" x14ac:dyDescent="0.3">
      <c r="A9" s="29">
        <v>2017</v>
      </c>
      <c r="B9" s="1">
        <v>147393</v>
      </c>
      <c r="C9" s="1">
        <v>334320</v>
      </c>
      <c r="D9" s="1">
        <v>-450</v>
      </c>
      <c r="E9" s="1">
        <v>927</v>
      </c>
      <c r="F9" s="1"/>
      <c r="G9" s="1">
        <f t="shared" si="1"/>
        <v>0</v>
      </c>
      <c r="L9" s="114"/>
      <c r="M9" s="115"/>
      <c r="N9" s="115"/>
      <c r="O9" s="115"/>
      <c r="P9" s="115"/>
      <c r="Q9" s="115"/>
      <c r="R9" s="115"/>
      <c r="S9" s="114"/>
      <c r="T9" s="115"/>
      <c r="U9" s="115"/>
    </row>
    <row r="10" spans="1:21" x14ac:dyDescent="0.3">
      <c r="A10" s="29">
        <v>2016</v>
      </c>
      <c r="B10" s="1">
        <v>146178</v>
      </c>
      <c r="C10" s="1">
        <v>333056</v>
      </c>
      <c r="D10" s="1">
        <v>-312</v>
      </c>
      <c r="E10" s="1">
        <v>1527</v>
      </c>
      <c r="F10" s="1"/>
      <c r="G10" s="1">
        <f t="shared" si="1"/>
        <v>0</v>
      </c>
      <c r="L10" s="114"/>
      <c r="M10" s="115"/>
      <c r="N10" s="115"/>
      <c r="O10" s="115"/>
      <c r="P10" s="115"/>
      <c r="Q10" s="115"/>
      <c r="R10" s="115"/>
      <c r="S10" s="114"/>
      <c r="T10" s="115"/>
      <c r="U10" s="115"/>
    </row>
    <row r="11" spans="1:21" x14ac:dyDescent="0.3">
      <c r="A11" s="29">
        <v>2015</v>
      </c>
      <c r="B11" s="1">
        <v>146021</v>
      </c>
      <c r="C11" s="1">
        <v>332716</v>
      </c>
      <c r="D11" s="1">
        <v>-339</v>
      </c>
      <c r="E11" s="1">
        <v>496</v>
      </c>
      <c r="F11" s="1"/>
      <c r="G11" s="1">
        <f t="shared" si="1"/>
        <v>0</v>
      </c>
    </row>
    <row r="32" spans="6:6" x14ac:dyDescent="0.3">
      <c r="F32" s="114"/>
    </row>
    <row r="33" spans="6:6" x14ac:dyDescent="0.3">
      <c r="F33" s="114"/>
    </row>
    <row r="34" spans="6:6" x14ac:dyDescent="0.3">
      <c r="F34" s="114"/>
    </row>
    <row r="35" spans="6:6" x14ac:dyDescent="0.3">
      <c r="F35" s="114"/>
    </row>
    <row r="36" spans="6:6" x14ac:dyDescent="0.3">
      <c r="F36" s="114"/>
    </row>
    <row r="37" spans="6:6" x14ac:dyDescent="0.3">
      <c r="F37" s="114"/>
    </row>
    <row r="38" spans="6:6" x14ac:dyDescent="0.3">
      <c r="F38" s="114"/>
    </row>
    <row r="39" spans="6:6" x14ac:dyDescent="0.3">
      <c r="F39" s="114"/>
    </row>
    <row r="40" spans="6:6" x14ac:dyDescent="0.3">
      <c r="F40" s="114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I1" sqref="I1:L1"/>
    </sheetView>
  </sheetViews>
  <sheetFormatPr defaultRowHeight="14.4" x14ac:dyDescent="0.3"/>
  <cols>
    <col min="1" max="1" width="55.6640625" bestFit="1" customWidth="1"/>
    <col min="2" max="3" width="12.5546875" bestFit="1" customWidth="1"/>
    <col min="4" max="8" width="12.5546875" style="96" bestFit="1" customWidth="1"/>
    <col min="9" max="9" width="12.5546875" bestFit="1" customWidth="1"/>
    <col min="10" max="10" width="8.44140625" customWidth="1"/>
    <col min="11" max="11" width="6.5546875" style="96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12">
        <v>2018</v>
      </c>
      <c r="E1" s="112">
        <v>2019</v>
      </c>
      <c r="F1" s="112">
        <v>2020</v>
      </c>
      <c r="G1" s="112">
        <v>2021</v>
      </c>
      <c r="H1" s="112">
        <v>2022</v>
      </c>
      <c r="I1" s="112">
        <v>2023</v>
      </c>
      <c r="J1" s="113" t="s">
        <v>297</v>
      </c>
      <c r="K1" s="112" t="s">
        <v>233</v>
      </c>
      <c r="L1" s="113" t="s">
        <v>366</v>
      </c>
      <c r="M1" s="40" t="s">
        <v>269</v>
      </c>
    </row>
    <row r="2" spans="1:13" x14ac:dyDescent="0.3">
      <c r="A2" s="50" t="s">
        <v>20</v>
      </c>
      <c r="B2" s="51">
        <f>Entrate_Uscite!B3</f>
        <v>122898234.43000001</v>
      </c>
      <c r="C2" s="51">
        <f>Entrate_Uscite!E3</f>
        <v>139918732.69999999</v>
      </c>
      <c r="D2" s="109">
        <f>Entrate_Uscite!H3</f>
        <v>137876509.03</v>
      </c>
      <c r="E2" s="109">
        <f>Entrate_Uscite!K3</f>
        <v>137928623.33000001</v>
      </c>
      <c r="F2" s="109">
        <f>Entrate_Uscite!N3</f>
        <v>128941967.59</v>
      </c>
      <c r="G2" s="109">
        <f>Entrate_Uscite!Q3</f>
        <v>134769287.94</v>
      </c>
      <c r="H2" s="109">
        <f>Entrate_Uscite!T3</f>
        <v>144607978.03999999</v>
      </c>
      <c r="I2" s="51">
        <f>Entrate_Uscite!W3</f>
        <v>149071708.08000001</v>
      </c>
      <c r="J2" s="51">
        <f>I2/I$21*100</f>
        <v>56.724344744439804</v>
      </c>
      <c r="K2" s="52">
        <f>IF(H2&gt;0,I2/H2*100-100,"-")</f>
        <v>3.0867799277058481</v>
      </c>
      <c r="L2" s="51">
        <f>Entrate_Uscite!X3</f>
        <v>117135317.28</v>
      </c>
      <c r="M2" s="53">
        <f>IF(I2&gt;0,L2/I2*100,"-")</f>
        <v>78.576490997969103</v>
      </c>
    </row>
    <row r="3" spans="1:13" x14ac:dyDescent="0.3">
      <c r="A3" s="50" t="s">
        <v>21</v>
      </c>
      <c r="B3" s="51">
        <f>Entrate_Uscite!B4</f>
        <v>10597241.550000001</v>
      </c>
      <c r="C3" s="51">
        <f>Entrate_Uscite!E4</f>
        <v>10424509.140000001</v>
      </c>
      <c r="D3" s="109">
        <f>Entrate_Uscite!H4</f>
        <v>13863925.92</v>
      </c>
      <c r="E3" s="109">
        <f>Entrate_Uscite!K4</f>
        <v>12598080.720000001</v>
      </c>
      <c r="F3" s="109">
        <f>Entrate_Uscite!N4</f>
        <v>48278914.93</v>
      </c>
      <c r="G3" s="109">
        <f>Entrate_Uscite!Q4</f>
        <v>30884698.5</v>
      </c>
      <c r="H3" s="109">
        <f>Entrate_Uscite!T4</f>
        <v>27030813.989999998</v>
      </c>
      <c r="I3" s="51">
        <f>Entrate_Uscite!W4</f>
        <v>24319683.84</v>
      </c>
      <c r="J3" s="51">
        <f t="shared" ref="J3:J21" si="0">I3/I$21*100</f>
        <v>9.2540573123078236</v>
      </c>
      <c r="K3" s="52">
        <f t="shared" ref="K3:K21" si="1">IF(H3&gt;0,I3/H3*100-100,"-")</f>
        <v>-10.02977620652851</v>
      </c>
      <c r="L3" s="51">
        <f>Entrate_Uscite!X4</f>
        <v>20259221.879999999</v>
      </c>
      <c r="M3" s="53">
        <f t="shared" ref="M3:M21" si="2">IF(I3&gt;0,L3/I3*100,"-")</f>
        <v>83.303804495511073</v>
      </c>
    </row>
    <row r="4" spans="1:13" x14ac:dyDescent="0.3">
      <c r="A4" s="50" t="s">
        <v>22</v>
      </c>
      <c r="B4" s="51">
        <f>Entrate_Uscite!B5</f>
        <v>39229672.369999997</v>
      </c>
      <c r="C4" s="51">
        <f>Entrate_Uscite!E5</f>
        <v>41129519.869999997</v>
      </c>
      <c r="D4" s="109">
        <f>Entrate_Uscite!H5</f>
        <v>40754275.93</v>
      </c>
      <c r="E4" s="109">
        <f>Entrate_Uscite!K5</f>
        <v>39103493.210000001</v>
      </c>
      <c r="F4" s="109">
        <f>Entrate_Uscite!N5</f>
        <v>35926432.43</v>
      </c>
      <c r="G4" s="109">
        <f>Entrate_Uscite!Q5</f>
        <v>41699803.100000001</v>
      </c>
      <c r="H4" s="109">
        <f>Entrate_Uscite!T5</f>
        <v>47415608.439999998</v>
      </c>
      <c r="I4" s="51">
        <f>Entrate_Uscite!W5</f>
        <v>50619116.68</v>
      </c>
      <c r="J4" s="51">
        <f t="shared" si="0"/>
        <v>19.261443114842606</v>
      </c>
      <c r="K4" s="52">
        <f t="shared" si="1"/>
        <v>6.7562314296857267</v>
      </c>
      <c r="L4" s="51">
        <f>Entrate_Uscite!X5</f>
        <v>37948911.799999997</v>
      </c>
      <c r="M4" s="53">
        <f t="shared" si="2"/>
        <v>74.969525920221955</v>
      </c>
    </row>
    <row r="5" spans="1:13" x14ac:dyDescent="0.3">
      <c r="A5" s="4" t="s">
        <v>31</v>
      </c>
      <c r="B5" s="41">
        <f t="shared" ref="B5:I5" si="3">SUM(B2:B4)</f>
        <v>172725148.34999999</v>
      </c>
      <c r="C5" s="41">
        <f t="shared" si="3"/>
        <v>191472761.70999998</v>
      </c>
      <c r="D5" s="41">
        <f t="shared" si="3"/>
        <v>192494710.88</v>
      </c>
      <c r="E5" s="41">
        <f t="shared" si="3"/>
        <v>189630197.26000002</v>
      </c>
      <c r="F5" s="41">
        <f t="shared" si="3"/>
        <v>213147314.95000002</v>
      </c>
      <c r="G5" s="41">
        <f t="shared" ref="G5:H5" si="4">SUM(G2:G4)</f>
        <v>207353789.53999999</v>
      </c>
      <c r="H5" s="41">
        <f t="shared" si="4"/>
        <v>219054400.47</v>
      </c>
      <c r="I5" s="41">
        <f t="shared" si="3"/>
        <v>224010508.60000002</v>
      </c>
      <c r="J5" s="41">
        <f t="shared" si="0"/>
        <v>85.239845171590233</v>
      </c>
      <c r="K5" s="100">
        <f t="shared" si="1"/>
        <v>2.2625010588083398</v>
      </c>
      <c r="L5" s="41">
        <f>SUM(L2:L4)</f>
        <v>175343450.95999998</v>
      </c>
      <c r="M5" s="42">
        <f>IF(I5&gt;0,L5/I5*100,"-")</f>
        <v>78.274654191825704</v>
      </c>
    </row>
    <row r="6" spans="1:13" x14ac:dyDescent="0.3">
      <c r="A6" s="50" t="s">
        <v>23</v>
      </c>
      <c r="B6" s="51">
        <f>Entrate_Uscite!B6</f>
        <v>0</v>
      </c>
      <c r="C6" s="51">
        <f>Entrate_Uscite!E6</f>
        <v>0</v>
      </c>
      <c r="D6" s="109">
        <f>Entrate_Uscite!H6</f>
        <v>0</v>
      </c>
      <c r="E6" s="109">
        <f>Entrate_Uscite!K6</f>
        <v>0</v>
      </c>
      <c r="F6" s="109">
        <f>Entrate_Uscite!N6</f>
        <v>0</v>
      </c>
      <c r="G6" s="109">
        <f>Entrate_Uscite!Q6</f>
        <v>0</v>
      </c>
      <c r="H6" s="109">
        <f>Entrate_Uscite!T6</f>
        <v>0</v>
      </c>
      <c r="I6" s="51">
        <f>Entrate_Uscite!W6</f>
        <v>0</v>
      </c>
      <c r="J6" s="51">
        <f t="shared" si="0"/>
        <v>0</v>
      </c>
      <c r="K6" s="52" t="str">
        <f t="shared" si="1"/>
        <v>-</v>
      </c>
      <c r="L6" s="51">
        <f>Entrate_Uscite!X6</f>
        <v>0</v>
      </c>
      <c r="M6" s="53" t="str">
        <f t="shared" si="2"/>
        <v>-</v>
      </c>
    </row>
    <row r="7" spans="1:13" x14ac:dyDescent="0.3">
      <c r="A7" s="50" t="s">
        <v>24</v>
      </c>
      <c r="B7" s="51">
        <f>Entrate_Uscite!B7</f>
        <v>5257791.54</v>
      </c>
      <c r="C7" s="51">
        <f>Entrate_Uscite!E7</f>
        <v>12230199.93</v>
      </c>
      <c r="D7" s="109">
        <f>Entrate_Uscite!H7</f>
        <v>13357326.18</v>
      </c>
      <c r="E7" s="109">
        <f>Entrate_Uscite!K7</f>
        <v>13645619.779999999</v>
      </c>
      <c r="F7" s="109">
        <f>Entrate_Uscite!N7</f>
        <v>21663799.760000002</v>
      </c>
      <c r="G7" s="109">
        <f>Entrate_Uscite!Q7</f>
        <v>26370892.32</v>
      </c>
      <c r="H7" s="109">
        <f>Entrate_Uscite!T7</f>
        <v>35174718.609999999</v>
      </c>
      <c r="I7" s="51">
        <f>Entrate_Uscite!W7</f>
        <v>23218252.329999998</v>
      </c>
      <c r="J7" s="51">
        <f t="shared" si="0"/>
        <v>8.8349437092618324</v>
      </c>
      <c r="K7" s="52">
        <f t="shared" si="1"/>
        <v>-33.991647275326997</v>
      </c>
      <c r="L7" s="51">
        <f>Entrate_Uscite!X7</f>
        <v>13004924.720000001</v>
      </c>
      <c r="M7" s="53">
        <f t="shared" si="2"/>
        <v>56.011643491342831</v>
      </c>
    </row>
    <row r="8" spans="1:13" x14ac:dyDescent="0.3">
      <c r="A8" s="50" t="s">
        <v>25</v>
      </c>
      <c r="B8" s="51">
        <f>Entrate_Uscite!B8</f>
        <v>5024272.84</v>
      </c>
      <c r="C8" s="51">
        <f>Entrate_Uscite!E8</f>
        <v>4484406.09</v>
      </c>
      <c r="D8" s="109">
        <f>Entrate_Uscite!H8</f>
        <v>10161315.470000001</v>
      </c>
      <c r="E8" s="109">
        <f>Entrate_Uscite!K8</f>
        <v>4998436.3</v>
      </c>
      <c r="F8" s="109">
        <f>Entrate_Uscite!N8</f>
        <v>5024434.3899999997</v>
      </c>
      <c r="G8" s="109">
        <f>Entrate_Uscite!Q8</f>
        <v>4686198.16</v>
      </c>
      <c r="H8" s="109">
        <f>Entrate_Uscite!T8</f>
        <v>2848502.77</v>
      </c>
      <c r="I8" s="51">
        <f>Entrate_Uscite!W8</f>
        <v>5981998.8700000001</v>
      </c>
      <c r="J8" s="51">
        <f t="shared" si="0"/>
        <v>2.2762532913396889</v>
      </c>
      <c r="K8" s="52">
        <f t="shared" si="1"/>
        <v>110.00502204180762</v>
      </c>
      <c r="L8" s="51">
        <f>Entrate_Uscite!X8</f>
        <v>5945992.6299999999</v>
      </c>
      <c r="M8" s="53">
        <f t="shared" si="2"/>
        <v>99.398090157111639</v>
      </c>
    </row>
    <row r="9" spans="1:13" x14ac:dyDescent="0.3">
      <c r="A9" s="50" t="s">
        <v>26</v>
      </c>
      <c r="B9" s="51">
        <f>Entrate_Uscite!B9</f>
        <v>1146025.3</v>
      </c>
      <c r="C9" s="51">
        <f>Entrate_Uscite!E9</f>
        <v>7593042.9699999997</v>
      </c>
      <c r="D9" s="109">
        <f>Entrate_Uscite!H9</f>
        <v>4871584.66</v>
      </c>
      <c r="E9" s="109">
        <f>Entrate_Uscite!K9</f>
        <v>574365.23</v>
      </c>
      <c r="F9" s="109">
        <f>Entrate_Uscite!N9</f>
        <v>747796.19</v>
      </c>
      <c r="G9" s="109">
        <f>Entrate_Uscite!Q9</f>
        <v>7801112.9699999997</v>
      </c>
      <c r="H9" s="109">
        <f>Entrate_Uscite!T9</f>
        <v>2866443.96</v>
      </c>
      <c r="I9" s="51">
        <f>Entrate_Uscite!W9</f>
        <v>1438442.57</v>
      </c>
      <c r="J9" s="51">
        <f t="shared" si="0"/>
        <v>0.54735209844090471</v>
      </c>
      <c r="K9" s="52">
        <f t="shared" si="1"/>
        <v>-49.817872246140126</v>
      </c>
      <c r="L9" s="51">
        <f>Entrate_Uscite!X9</f>
        <v>1403326.23</v>
      </c>
      <c r="M9" s="53">
        <f t="shared" si="2"/>
        <v>97.558724920105774</v>
      </c>
    </row>
    <row r="10" spans="1:13" x14ac:dyDescent="0.3">
      <c r="A10" s="50" t="s">
        <v>27</v>
      </c>
      <c r="B10" s="51">
        <f>Entrate_Uscite!B10</f>
        <v>8114663.9100000001</v>
      </c>
      <c r="C10" s="51">
        <f>Entrate_Uscite!E10</f>
        <v>9143561.2400000002</v>
      </c>
      <c r="D10" s="109">
        <f>Entrate_Uscite!H10</f>
        <v>10357321.810000001</v>
      </c>
      <c r="E10" s="109">
        <f>Entrate_Uscite!K10</f>
        <v>11397562.029999999</v>
      </c>
      <c r="F10" s="109">
        <f>Entrate_Uscite!N10</f>
        <v>7069814.4800000004</v>
      </c>
      <c r="G10" s="109">
        <f>Entrate_Uscite!Q10</f>
        <v>13463443.58</v>
      </c>
      <c r="H10" s="109">
        <f>Entrate_Uscite!T10</f>
        <v>16122373.77</v>
      </c>
      <c r="I10" s="51">
        <f>Entrate_Uscite!W10</f>
        <v>8019074.0199999996</v>
      </c>
      <c r="J10" s="51">
        <f t="shared" si="0"/>
        <v>3.0513953660311519</v>
      </c>
      <c r="K10" s="52">
        <f t="shared" si="1"/>
        <v>-50.261207596355092</v>
      </c>
      <c r="L10" s="51">
        <f>Entrate_Uscite!X10</f>
        <v>7092828.5199999996</v>
      </c>
      <c r="M10" s="53">
        <f t="shared" si="2"/>
        <v>88.44947062853025</v>
      </c>
    </row>
    <row r="11" spans="1:13" x14ac:dyDescent="0.3">
      <c r="A11" s="4" t="s">
        <v>32</v>
      </c>
      <c r="B11" s="43">
        <f t="shared" ref="B11:I11" si="5">SUM(B6:B10)</f>
        <v>19542753.59</v>
      </c>
      <c r="C11" s="43">
        <f t="shared" si="5"/>
        <v>33451210.229999997</v>
      </c>
      <c r="D11" s="43">
        <f t="shared" si="5"/>
        <v>38747548.119999997</v>
      </c>
      <c r="E11" s="43">
        <f t="shared" si="5"/>
        <v>30615983.339999996</v>
      </c>
      <c r="F11" s="43">
        <f t="shared" si="5"/>
        <v>34505844.820000008</v>
      </c>
      <c r="G11" s="43">
        <f t="shared" ref="G11" si="6">SUM(G6:G10)</f>
        <v>52321647.030000001</v>
      </c>
      <c r="H11" s="43">
        <f t="shared" ref="H11" si="7">SUM(H6:H10)</f>
        <v>57012039.109999999</v>
      </c>
      <c r="I11" s="43">
        <f t="shared" si="5"/>
        <v>38657767.789999999</v>
      </c>
      <c r="J11" s="43">
        <f t="shared" si="0"/>
        <v>14.70994446507358</v>
      </c>
      <c r="K11" s="100">
        <f t="shared" si="1"/>
        <v>-32.193676294557633</v>
      </c>
      <c r="L11" s="43">
        <f>SUM(L6:L10)</f>
        <v>27447072.100000001</v>
      </c>
      <c r="M11" s="42">
        <f>IF(I11&gt;0,L11/I11*100,"-")</f>
        <v>71.000147367795023</v>
      </c>
    </row>
    <row r="12" spans="1:13" x14ac:dyDescent="0.3">
      <c r="A12" s="50" t="s">
        <v>28</v>
      </c>
      <c r="B12" s="51">
        <f>Entrate_Uscite!B11</f>
        <v>0</v>
      </c>
      <c r="C12" s="51">
        <f>Entrate_Uscite!E11</f>
        <v>6500000</v>
      </c>
      <c r="D12" s="109">
        <f>Entrate_Uscite!H11</f>
        <v>7500000</v>
      </c>
      <c r="E12" s="109">
        <f>Entrate_Uscite!K11</f>
        <v>9260000</v>
      </c>
      <c r="F12" s="109">
        <f>Entrate_Uscite!N11</f>
        <v>2890000</v>
      </c>
      <c r="G12" s="109">
        <f>Entrate_Uscite!Q11</f>
        <v>250000</v>
      </c>
      <c r="H12" s="109">
        <f>Entrate_Uscite!T11</f>
        <v>11489.57</v>
      </c>
      <c r="I12" s="51">
        <f>Entrate_Uscite!W11</f>
        <v>0</v>
      </c>
      <c r="J12" s="51">
        <f t="shared" si="0"/>
        <v>0</v>
      </c>
      <c r="K12" s="52">
        <f t="shared" si="1"/>
        <v>-100</v>
      </c>
      <c r="L12" s="51">
        <f>Entrate_Uscite!X11</f>
        <v>0</v>
      </c>
      <c r="M12" s="53" t="str">
        <f t="shared" si="2"/>
        <v>-</v>
      </c>
    </row>
    <row r="13" spans="1:13" x14ac:dyDescent="0.3">
      <c r="A13" s="50" t="s">
        <v>29</v>
      </c>
      <c r="B13" s="51">
        <f>Entrate_Uscite!B12</f>
        <v>0</v>
      </c>
      <c r="C13" s="51">
        <f>Entrate_Uscite!E12</f>
        <v>0</v>
      </c>
      <c r="D13" s="109">
        <f>Entrate_Uscite!H12</f>
        <v>0</v>
      </c>
      <c r="E13" s="109">
        <f>Entrate_Uscite!K12</f>
        <v>0</v>
      </c>
      <c r="F13" s="109">
        <f>Entrate_Uscite!N12</f>
        <v>0</v>
      </c>
      <c r="G13" s="109">
        <f>Entrate_Uscite!Q12</f>
        <v>0</v>
      </c>
      <c r="H13" s="109">
        <f>Entrate_Uscite!T12</f>
        <v>0</v>
      </c>
      <c r="I13" s="51">
        <f>Entrate_Uscite!W12</f>
        <v>0</v>
      </c>
      <c r="J13" s="51">
        <f t="shared" si="0"/>
        <v>0</v>
      </c>
      <c r="K13" s="52" t="str">
        <f t="shared" si="1"/>
        <v>-</v>
      </c>
      <c r="L13" s="51">
        <f>Entrate_Uscite!X12</f>
        <v>0</v>
      </c>
      <c r="M13" s="53" t="str">
        <f t="shared" si="2"/>
        <v>-</v>
      </c>
    </row>
    <row r="14" spans="1:13" x14ac:dyDescent="0.3">
      <c r="A14" s="50" t="s">
        <v>30</v>
      </c>
      <c r="B14" s="51">
        <f>Entrate_Uscite!B13</f>
        <v>21812855.75</v>
      </c>
      <c r="C14" s="51">
        <f>Entrate_Uscite!E13</f>
        <v>0</v>
      </c>
      <c r="D14" s="109">
        <f>Entrate_Uscite!H13</f>
        <v>20964.060000000001</v>
      </c>
      <c r="E14" s="109">
        <f>Entrate_Uscite!K13</f>
        <v>0</v>
      </c>
      <c r="F14" s="109">
        <f>Entrate_Uscite!N13</f>
        <v>0</v>
      </c>
      <c r="G14" s="109">
        <f>Entrate_Uscite!Q13</f>
        <v>0</v>
      </c>
      <c r="H14" s="109">
        <f>Entrate_Uscite!T13</f>
        <v>0</v>
      </c>
      <c r="I14" s="51">
        <f>Entrate_Uscite!W13</f>
        <v>0</v>
      </c>
      <c r="J14" s="51">
        <f t="shared" si="0"/>
        <v>0</v>
      </c>
      <c r="K14" s="52" t="str">
        <f t="shared" si="1"/>
        <v>-</v>
      </c>
      <c r="L14" s="51">
        <f>Entrate_Uscite!X13</f>
        <v>0</v>
      </c>
      <c r="M14" s="53" t="str">
        <f t="shared" si="2"/>
        <v>-</v>
      </c>
    </row>
    <row r="15" spans="1:13" x14ac:dyDescent="0.3">
      <c r="A15" s="4" t="s">
        <v>33</v>
      </c>
      <c r="B15" s="41">
        <f t="shared" ref="B15:I15" si="8">SUM(B12:B14)</f>
        <v>21812855.75</v>
      </c>
      <c r="C15" s="41">
        <f t="shared" si="8"/>
        <v>6500000</v>
      </c>
      <c r="D15" s="41">
        <f t="shared" si="8"/>
        <v>7520964.0599999996</v>
      </c>
      <c r="E15" s="41">
        <f t="shared" si="8"/>
        <v>9260000</v>
      </c>
      <c r="F15" s="41">
        <f t="shared" si="8"/>
        <v>2890000</v>
      </c>
      <c r="G15" s="41">
        <f t="shared" ref="G15" si="9">SUM(G12:G14)</f>
        <v>250000</v>
      </c>
      <c r="H15" s="41">
        <f t="shared" ref="H15" si="10">SUM(H12:H14)</f>
        <v>11489.57</v>
      </c>
      <c r="I15" s="41">
        <f t="shared" si="8"/>
        <v>0</v>
      </c>
      <c r="J15" s="41">
        <f t="shared" si="0"/>
        <v>0</v>
      </c>
      <c r="K15" s="100">
        <f t="shared" si="1"/>
        <v>-100</v>
      </c>
      <c r="L15" s="41">
        <f>SUM(L12:L14)</f>
        <v>0</v>
      </c>
      <c r="M15" s="42" t="str">
        <f t="shared" si="2"/>
        <v>-</v>
      </c>
    </row>
    <row r="16" spans="1:13" x14ac:dyDescent="0.3">
      <c r="A16" s="44" t="s">
        <v>348</v>
      </c>
      <c r="B16" s="45">
        <f t="shared" ref="B16:I16" si="11">B5+B11+B15</f>
        <v>214080757.69</v>
      </c>
      <c r="C16" s="45">
        <f t="shared" si="11"/>
        <v>231423971.93999997</v>
      </c>
      <c r="D16" s="45">
        <f t="shared" si="11"/>
        <v>238763223.06</v>
      </c>
      <c r="E16" s="45">
        <f t="shared" si="11"/>
        <v>229506180.60000002</v>
      </c>
      <c r="F16" s="45">
        <f t="shared" si="11"/>
        <v>250543159.77000004</v>
      </c>
      <c r="G16" s="45">
        <f t="shared" ref="G16:H16" si="12">G5+G11+G15</f>
        <v>259925436.56999999</v>
      </c>
      <c r="H16" s="45">
        <f t="shared" si="12"/>
        <v>276077929.14999998</v>
      </c>
      <c r="I16" s="45">
        <f t="shared" si="11"/>
        <v>262668276.39000002</v>
      </c>
      <c r="J16" s="45">
        <f t="shared" si="0"/>
        <v>99.949789636663809</v>
      </c>
      <c r="K16" s="111">
        <f t="shared" si="1"/>
        <v>-4.857198400931992</v>
      </c>
      <c r="L16" s="45">
        <f>L5+L11+L15</f>
        <v>202790523.05999997</v>
      </c>
      <c r="M16" s="46">
        <f t="shared" si="2"/>
        <v>77.204040718988153</v>
      </c>
    </row>
    <row r="17" spans="1:13" x14ac:dyDescent="0.3">
      <c r="A17" s="4" t="s">
        <v>34</v>
      </c>
      <c r="B17" s="41">
        <f>Entrate_Uscite!B17</f>
        <v>23453744.289999999</v>
      </c>
      <c r="C17" s="41">
        <f>Entrate_Uscite!E17</f>
        <v>0</v>
      </c>
      <c r="D17" s="41">
        <f>Entrate_Uscite!H17</f>
        <v>0</v>
      </c>
      <c r="E17" s="41">
        <f>Entrate_Uscite!K17</f>
        <v>0</v>
      </c>
      <c r="F17" s="41">
        <f>Entrate_Uscite!N17</f>
        <v>25336.99</v>
      </c>
      <c r="G17" s="41">
        <f>Entrate_Uscite!Q17</f>
        <v>870562.02</v>
      </c>
      <c r="H17" s="41">
        <f>Entrate_Uscite!T17</f>
        <v>1655748.22</v>
      </c>
      <c r="I17" s="41">
        <f>Entrate_Uscite!W17</f>
        <v>131952.95000000001</v>
      </c>
      <c r="J17" s="41">
        <f t="shared" si="0"/>
        <v>5.0210363336207292E-2</v>
      </c>
      <c r="K17" s="100">
        <f t="shared" si="1"/>
        <v>-92.030615017058565</v>
      </c>
      <c r="L17" s="41">
        <f>Entrate_Uscite!X17</f>
        <v>118611.73</v>
      </c>
      <c r="M17" s="42">
        <f t="shared" si="2"/>
        <v>89.88941133942059</v>
      </c>
    </row>
    <row r="18" spans="1:13" x14ac:dyDescent="0.3">
      <c r="A18" s="4" t="s">
        <v>35</v>
      </c>
      <c r="B18" s="41">
        <f>Entrate_Uscite!B18</f>
        <v>0</v>
      </c>
      <c r="C18" s="41">
        <f>Entrate_Uscite!E18</f>
        <v>0</v>
      </c>
      <c r="D18" s="41">
        <f>Entrate_Uscite!H18</f>
        <v>0</v>
      </c>
      <c r="E18" s="41">
        <f>Entrate_Uscite!K18</f>
        <v>0</v>
      </c>
      <c r="F18" s="41">
        <f>Entrate_Uscite!N18</f>
        <v>0</v>
      </c>
      <c r="G18" s="41">
        <f>Entrate_Uscite!Q18</f>
        <v>0</v>
      </c>
      <c r="H18" s="41">
        <f>Entrate_Uscite!T18</f>
        <v>0</v>
      </c>
      <c r="I18" s="41">
        <f>Entrate_Uscite!W18</f>
        <v>0</v>
      </c>
      <c r="J18" s="41">
        <f t="shared" si="0"/>
        <v>0</v>
      </c>
      <c r="K18" s="100" t="str">
        <f t="shared" si="1"/>
        <v>-</v>
      </c>
      <c r="L18" s="41">
        <f>Entrate_Uscite!X18</f>
        <v>0</v>
      </c>
      <c r="M18" s="42" t="str">
        <f t="shared" si="2"/>
        <v>-</v>
      </c>
    </row>
    <row r="19" spans="1:13" x14ac:dyDescent="0.3">
      <c r="A19" s="4" t="s">
        <v>36</v>
      </c>
      <c r="B19" s="41">
        <f>Entrate_Uscite!B19</f>
        <v>28516901.390000001</v>
      </c>
      <c r="C19" s="41">
        <f>Entrate_Uscite!E19</f>
        <v>58151528.259999998</v>
      </c>
      <c r="D19" s="41">
        <f>Entrate_Uscite!H19</f>
        <v>27967910.620000001</v>
      </c>
      <c r="E19" s="41">
        <f>Entrate_Uscite!K19</f>
        <v>25714774.859999999</v>
      </c>
      <c r="F19" s="41">
        <f>Entrate_Uscite!N19</f>
        <v>24720999.23</v>
      </c>
      <c r="G19" s="41">
        <f>Entrate_Uscite!Q19</f>
        <v>27165822.73</v>
      </c>
      <c r="H19" s="41">
        <f>Entrate_Uscite!T19</f>
        <v>28465621.57</v>
      </c>
      <c r="I19" s="41">
        <f>Entrate_Uscite!W19</f>
        <v>27829342.739999998</v>
      </c>
      <c r="J19" s="41"/>
      <c r="K19" s="100">
        <f t="shared" si="1"/>
        <v>-2.2352535968179268</v>
      </c>
      <c r="L19" s="41">
        <f>Entrate_Uscite!X19</f>
        <v>27674114.440000001</v>
      </c>
      <c r="M19" s="42">
        <f t="shared" si="2"/>
        <v>99.442213560520486</v>
      </c>
    </row>
    <row r="20" spans="1:13" x14ac:dyDescent="0.3">
      <c r="A20" s="44" t="s">
        <v>37</v>
      </c>
      <c r="B20" s="45">
        <f t="shared" ref="B20:I20" si="13">B5+B11+B15+B17+B18+B19</f>
        <v>266051403.37</v>
      </c>
      <c r="C20" s="45">
        <f t="shared" si="13"/>
        <v>289575500.19999999</v>
      </c>
      <c r="D20" s="45">
        <f t="shared" si="13"/>
        <v>266731133.68000001</v>
      </c>
      <c r="E20" s="45">
        <f t="shared" si="13"/>
        <v>255220955.46000004</v>
      </c>
      <c r="F20" s="45">
        <f t="shared" si="13"/>
        <v>275289495.99000007</v>
      </c>
      <c r="G20" s="45">
        <f t="shared" ref="G20:H20" si="14">G5+G11+G15+G17+G18+G19</f>
        <v>287961821.31999999</v>
      </c>
      <c r="H20" s="45">
        <f t="shared" si="14"/>
        <v>306199298.94</v>
      </c>
      <c r="I20" s="45">
        <f t="shared" si="13"/>
        <v>290629572.07999998</v>
      </c>
      <c r="J20" s="45"/>
      <c r="K20" s="111">
        <f t="shared" si="1"/>
        <v>-5.084834261181939</v>
      </c>
      <c r="L20" s="45">
        <f>L5+L11+L15+L17+L18+L19</f>
        <v>230583249.22999996</v>
      </c>
      <c r="M20" s="46">
        <f t="shared" si="2"/>
        <v>79.339224697522724</v>
      </c>
    </row>
    <row r="21" spans="1:13" x14ac:dyDescent="0.3">
      <c r="A21" s="36" t="s">
        <v>38</v>
      </c>
      <c r="B21" s="47">
        <f t="shared" ref="B21:I21" si="15">B20-B19</f>
        <v>237534501.98000002</v>
      </c>
      <c r="C21" s="47">
        <f t="shared" si="15"/>
        <v>231423971.94</v>
      </c>
      <c r="D21" s="47">
        <f t="shared" si="15"/>
        <v>238763223.06</v>
      </c>
      <c r="E21" s="47">
        <f t="shared" si="15"/>
        <v>229506180.60000002</v>
      </c>
      <c r="F21" s="47">
        <f t="shared" si="15"/>
        <v>250568496.76000008</v>
      </c>
      <c r="G21" s="47">
        <f t="shared" ref="G21:H21" si="16">G20-G19</f>
        <v>260795998.59</v>
      </c>
      <c r="H21" s="47">
        <f t="shared" si="16"/>
        <v>277733677.37</v>
      </c>
      <c r="I21" s="47">
        <f t="shared" si="15"/>
        <v>262800229.33999997</v>
      </c>
      <c r="J21" s="47">
        <f t="shared" si="0"/>
        <v>100</v>
      </c>
      <c r="K21" s="48">
        <f t="shared" si="1"/>
        <v>-5.3768949345330981</v>
      </c>
      <c r="L21" s="47">
        <f>L20-L19</f>
        <v>202909134.78999996</v>
      </c>
      <c r="M21" s="49">
        <f t="shared" si="2"/>
        <v>77.210410089667235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K1" sqref="K1:K31"/>
    </sheetView>
  </sheetViews>
  <sheetFormatPr defaultRowHeight="14.4" x14ac:dyDescent="0.3"/>
  <cols>
    <col min="1" max="1" width="50.6640625" bestFit="1" customWidth="1"/>
    <col min="2" max="3" width="12.5546875" bestFit="1" customWidth="1"/>
    <col min="4" max="8" width="12.5546875" style="96" bestFit="1" customWidth="1"/>
    <col min="9" max="9" width="12.5546875" bestFit="1" customWidth="1"/>
    <col min="10" max="10" width="8.5546875" customWidth="1"/>
    <col min="11" max="11" width="6.5546875" style="96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12">
        <v>2018</v>
      </c>
      <c r="E1" s="112">
        <v>2019</v>
      </c>
      <c r="F1" s="112">
        <v>2020</v>
      </c>
      <c r="G1" s="112">
        <v>2021</v>
      </c>
      <c r="H1" s="112">
        <v>2022</v>
      </c>
      <c r="I1" s="112">
        <v>2023</v>
      </c>
      <c r="J1" s="113" t="s">
        <v>297</v>
      </c>
      <c r="K1" s="112" t="s">
        <v>233</v>
      </c>
      <c r="L1" s="113" t="s">
        <v>367</v>
      </c>
      <c r="M1" s="40" t="s">
        <v>339</v>
      </c>
    </row>
    <row r="2" spans="1:13" x14ac:dyDescent="0.3">
      <c r="A2" s="54" t="s">
        <v>270</v>
      </c>
      <c r="B2" s="51">
        <f>Entrate_Uscite!B23</f>
        <v>43242156.390000001</v>
      </c>
      <c r="C2" s="51">
        <f>Entrate_Uscite!E23</f>
        <v>41642803.170000002</v>
      </c>
      <c r="D2" s="109">
        <f>Entrate_Uscite!H23</f>
        <v>43894681.670000002</v>
      </c>
      <c r="E2" s="109">
        <f>Entrate_Uscite!K23</f>
        <v>43678185.609999999</v>
      </c>
      <c r="F2" s="109">
        <f>Entrate_Uscite!N23</f>
        <v>44149050.289999999</v>
      </c>
      <c r="G2" s="109">
        <f>Entrate_Uscite!Q23</f>
        <v>44326679.350000001</v>
      </c>
      <c r="H2" s="109">
        <f>Entrate_Uscite!T23</f>
        <v>49050691.149999999</v>
      </c>
      <c r="I2" s="51">
        <f>Entrate_Uscite!W23</f>
        <v>47269825.789999999</v>
      </c>
      <c r="J2" s="51">
        <f>I2/I$31*100</f>
        <v>18.194057532168507</v>
      </c>
      <c r="K2" s="52">
        <f>IF(H2&gt;0,I2/H2*100-100,"-")</f>
        <v>-3.6306631328680083</v>
      </c>
      <c r="L2" s="51">
        <f>Entrate_Uscite!X23</f>
        <v>46500721.009999998</v>
      </c>
      <c r="M2" s="53">
        <f>IF(I2&gt;0,L2/I2*100,"-")</f>
        <v>98.372947716336398</v>
      </c>
    </row>
    <row r="3" spans="1:13" x14ac:dyDescent="0.3">
      <c r="A3" s="54" t="s">
        <v>271</v>
      </c>
      <c r="B3" s="51">
        <f>Entrate_Uscite!B24</f>
        <v>3428291.98</v>
      </c>
      <c r="C3" s="51">
        <f>Entrate_Uscite!E24</f>
        <v>2205512.09</v>
      </c>
      <c r="D3" s="109">
        <f>Entrate_Uscite!H24</f>
        <v>2723283.16</v>
      </c>
      <c r="E3" s="109">
        <f>Entrate_Uscite!K24</f>
        <v>2596021.04</v>
      </c>
      <c r="F3" s="109">
        <f>Entrate_Uscite!N24</f>
        <v>6483541.5999999996</v>
      </c>
      <c r="G3" s="109">
        <f>Entrate_Uscite!Q24</f>
        <v>2917480.03</v>
      </c>
      <c r="H3" s="109">
        <f>Entrate_Uscite!T24</f>
        <v>2772261.05</v>
      </c>
      <c r="I3" s="51">
        <f>Entrate_Uscite!W24</f>
        <v>3682286.44</v>
      </c>
      <c r="J3" s="51">
        <f t="shared" ref="J3:J31" si="0">I3/I$31*100</f>
        <v>1.417304384342728</v>
      </c>
      <c r="K3" s="52">
        <f t="shared" ref="K3:K31" si="1">IF(H3&gt;0,I3/H3*100-100,"-")</f>
        <v>32.826107411493581</v>
      </c>
      <c r="L3" s="51">
        <f>Entrate_Uscite!X24</f>
        <v>3277071.51</v>
      </c>
      <c r="M3" s="53">
        <f>IF(I3&gt;0,L3/I3*100,"-")</f>
        <v>88.995561953078266</v>
      </c>
    </row>
    <row r="4" spans="1:13" x14ac:dyDescent="0.3">
      <c r="A4" s="54" t="s">
        <v>272</v>
      </c>
      <c r="B4" s="51">
        <f>Entrate_Uscite!B25</f>
        <v>87503535.909999996</v>
      </c>
      <c r="C4" s="51">
        <f>Entrate_Uscite!E25</f>
        <v>91528638.469999999</v>
      </c>
      <c r="D4" s="109">
        <f>Entrate_Uscite!H25</f>
        <v>94230620.810000002</v>
      </c>
      <c r="E4" s="109">
        <f>Entrate_Uscite!K25</f>
        <v>94416020.180000007</v>
      </c>
      <c r="F4" s="109">
        <f>Entrate_Uscite!N25</f>
        <v>88096868.530000001</v>
      </c>
      <c r="G4" s="109">
        <f>Entrate_Uscite!Q25</f>
        <v>98746583.569999993</v>
      </c>
      <c r="H4" s="109">
        <f>Entrate_Uscite!T25</f>
        <v>112362779.5</v>
      </c>
      <c r="I4" s="51">
        <f>Entrate_Uscite!W25</f>
        <v>114310102.75</v>
      </c>
      <c r="J4" s="51">
        <f t="shared" si="0"/>
        <v>43.997720558165682</v>
      </c>
      <c r="K4" s="52">
        <f t="shared" si="1"/>
        <v>1.7330678883749044</v>
      </c>
      <c r="L4" s="51">
        <f>Entrate_Uscite!X25</f>
        <v>89232911.849999994</v>
      </c>
      <c r="M4" s="53">
        <f t="shared" ref="M4:M9" si="2">IF(I4&gt;0,L4/I4*100,"-")</f>
        <v>78.062139481367936</v>
      </c>
    </row>
    <row r="5" spans="1:13" x14ac:dyDescent="0.3">
      <c r="A5" s="54" t="s">
        <v>273</v>
      </c>
      <c r="B5" s="51">
        <f>Entrate_Uscite!B26</f>
        <v>13861755.52</v>
      </c>
      <c r="C5" s="51">
        <f>Entrate_Uscite!E26</f>
        <v>13172404.050000001</v>
      </c>
      <c r="D5" s="109">
        <f>Entrate_Uscite!H26</f>
        <v>11345353.130000001</v>
      </c>
      <c r="E5" s="109">
        <f>Entrate_Uscite!K26</f>
        <v>12046783.83</v>
      </c>
      <c r="F5" s="109">
        <f>Entrate_Uscite!N26</f>
        <v>13717035.42</v>
      </c>
      <c r="G5" s="109">
        <f>Entrate_Uscite!Q26</f>
        <v>21910571.309999999</v>
      </c>
      <c r="H5" s="109">
        <f>Entrate_Uscite!T26</f>
        <v>17141662.57</v>
      </c>
      <c r="I5" s="51">
        <f>Entrate_Uscite!W26</f>
        <v>22198029.620000001</v>
      </c>
      <c r="J5" s="51">
        <f t="shared" si="0"/>
        <v>8.5439753850859415</v>
      </c>
      <c r="K5" s="52">
        <f t="shared" si="1"/>
        <v>29.497529947003272</v>
      </c>
      <c r="L5" s="51">
        <f>Entrate_Uscite!X26</f>
        <v>19208366.260000002</v>
      </c>
      <c r="M5" s="53">
        <f t="shared" si="2"/>
        <v>86.531852550974293</v>
      </c>
    </row>
    <row r="6" spans="1:13" x14ac:dyDescent="0.3">
      <c r="A6" s="54" t="s">
        <v>274</v>
      </c>
      <c r="B6" s="51">
        <f>Entrate_Uscite!B27</f>
        <v>2238580.59</v>
      </c>
      <c r="C6" s="51">
        <f>Entrate_Uscite!E27</f>
        <v>2642342.81</v>
      </c>
      <c r="D6" s="109">
        <f>Entrate_Uscite!H27</f>
        <v>2565624.5499999998</v>
      </c>
      <c r="E6" s="109">
        <f>Entrate_Uscite!K27</f>
        <v>2403340.65</v>
      </c>
      <c r="F6" s="109">
        <f>Entrate_Uscite!N27</f>
        <v>2288987.31</v>
      </c>
      <c r="G6" s="109">
        <f>Entrate_Uscite!Q27</f>
        <v>2126830.8199999998</v>
      </c>
      <c r="H6" s="109">
        <f>Entrate_Uscite!T27</f>
        <v>2101451.66</v>
      </c>
      <c r="I6" s="51">
        <f>Entrate_Uscite!W27</f>
        <v>2702034.59</v>
      </c>
      <c r="J6" s="51">
        <f t="shared" si="0"/>
        <v>1.0400074881335697</v>
      </c>
      <c r="K6" s="52">
        <f t="shared" si="1"/>
        <v>28.579431134761393</v>
      </c>
      <c r="L6" s="51">
        <f>Entrate_Uscite!X27</f>
        <v>2677514.98</v>
      </c>
      <c r="M6" s="53">
        <f t="shared" si="2"/>
        <v>99.092550106843746</v>
      </c>
    </row>
    <row r="7" spans="1:13" x14ac:dyDescent="0.3">
      <c r="A7" s="54" t="s">
        <v>275</v>
      </c>
      <c r="B7" s="51">
        <f>Entrate_Uscite!B28</f>
        <v>0</v>
      </c>
      <c r="C7" s="51">
        <f>Entrate_Uscite!E28</f>
        <v>0</v>
      </c>
      <c r="D7" s="109">
        <f>Entrate_Uscite!H28</f>
        <v>0</v>
      </c>
      <c r="E7" s="109">
        <f>Entrate_Uscite!K28</f>
        <v>0</v>
      </c>
      <c r="F7" s="109">
        <f>Entrate_Uscite!N28</f>
        <v>0</v>
      </c>
      <c r="G7" s="109">
        <f>Entrate_Uscite!Q28</f>
        <v>0</v>
      </c>
      <c r="H7" s="109">
        <f>Entrate_Uscite!T28</f>
        <v>5109.54</v>
      </c>
      <c r="I7" s="51">
        <f>Entrate_Uscite!W28</f>
        <v>4202.5</v>
      </c>
      <c r="J7" s="51">
        <f t="shared" si="0"/>
        <v>1.6175335005172262E-3</v>
      </c>
      <c r="K7" s="52">
        <f t="shared" si="1"/>
        <v>-17.751891559709875</v>
      </c>
      <c r="L7" s="51">
        <f>Entrate_Uscite!X28</f>
        <v>4202.5</v>
      </c>
      <c r="M7" s="53">
        <f t="shared" si="2"/>
        <v>100</v>
      </c>
    </row>
    <row r="8" spans="1:13" x14ac:dyDescent="0.3">
      <c r="A8" s="54" t="s">
        <v>276</v>
      </c>
      <c r="B8" s="51">
        <f>Entrate_Uscite!B29</f>
        <v>532421.43999999994</v>
      </c>
      <c r="C8" s="51">
        <f>Entrate_Uscite!E29</f>
        <v>973432.76</v>
      </c>
      <c r="D8" s="109">
        <f>Entrate_Uscite!H29</f>
        <v>989885.48</v>
      </c>
      <c r="E8" s="109">
        <f>Entrate_Uscite!K29</f>
        <v>1071073.78</v>
      </c>
      <c r="F8" s="109">
        <f>Entrate_Uscite!N29</f>
        <v>776453.11</v>
      </c>
      <c r="G8" s="109">
        <f>Entrate_Uscite!Q29</f>
        <v>1328163.42</v>
      </c>
      <c r="H8" s="109">
        <f>Entrate_Uscite!T29</f>
        <v>641102.96</v>
      </c>
      <c r="I8" s="51">
        <f>Entrate_Uscite!W29</f>
        <v>945971.06</v>
      </c>
      <c r="J8" s="51">
        <f t="shared" si="0"/>
        <v>0.36410229150976586</v>
      </c>
      <c r="K8" s="52">
        <f t="shared" si="1"/>
        <v>47.553687788307855</v>
      </c>
      <c r="L8" s="51">
        <f>Entrate_Uscite!X29</f>
        <v>875554.03</v>
      </c>
      <c r="M8" s="53">
        <f t="shared" si="2"/>
        <v>92.556111600285107</v>
      </c>
    </row>
    <row r="9" spans="1:13" x14ac:dyDescent="0.3">
      <c r="A9" s="54" t="s">
        <v>277</v>
      </c>
      <c r="B9" s="51">
        <f>Entrate_Uscite!B30</f>
        <v>2192475.73</v>
      </c>
      <c r="C9" s="51">
        <f>Entrate_Uscite!E30</f>
        <v>3068248.05</v>
      </c>
      <c r="D9" s="109">
        <f>Entrate_Uscite!H30</f>
        <v>3940961.97</v>
      </c>
      <c r="E9" s="109">
        <f>Entrate_Uscite!K30</f>
        <v>4533541.3099999996</v>
      </c>
      <c r="F9" s="109">
        <f>Entrate_Uscite!N30</f>
        <v>3245710.84</v>
      </c>
      <c r="G9" s="109">
        <f>Entrate_Uscite!Q30</f>
        <v>3528823.54</v>
      </c>
      <c r="H9" s="109">
        <f>Entrate_Uscite!T30</f>
        <v>4257626.97</v>
      </c>
      <c r="I9" s="51">
        <f>Entrate_Uscite!W30</f>
        <v>3635964.37</v>
      </c>
      <c r="J9" s="51">
        <f t="shared" si="0"/>
        <v>1.3994751160409304</v>
      </c>
      <c r="K9" s="52">
        <f t="shared" si="1"/>
        <v>-14.601152340971751</v>
      </c>
      <c r="L9" s="51">
        <f>Entrate_Uscite!X30</f>
        <v>3390548.86</v>
      </c>
      <c r="M9" s="53">
        <f t="shared" si="2"/>
        <v>93.250332373306506</v>
      </c>
    </row>
    <row r="10" spans="1:13" x14ac:dyDescent="0.3">
      <c r="A10" s="4" t="s">
        <v>282</v>
      </c>
      <c r="B10" s="41">
        <f t="shared" ref="B10:I10" si="3">SUM(B2:B9)</f>
        <v>152999217.56</v>
      </c>
      <c r="C10" s="41">
        <f t="shared" si="3"/>
        <v>155233381.40000004</v>
      </c>
      <c r="D10" s="41">
        <f t="shared" si="3"/>
        <v>159690410.76999998</v>
      </c>
      <c r="E10" s="41">
        <f t="shared" si="3"/>
        <v>160744966.40000004</v>
      </c>
      <c r="F10" s="41">
        <f t="shared" si="3"/>
        <v>158757647.10000002</v>
      </c>
      <c r="G10" s="41">
        <f t="shared" ref="G10:H10" si="4">SUM(G2:G9)</f>
        <v>174885132.03999996</v>
      </c>
      <c r="H10" s="41">
        <f t="shared" si="4"/>
        <v>188332685.39999998</v>
      </c>
      <c r="I10" s="41">
        <f t="shared" si="3"/>
        <v>194748417.12</v>
      </c>
      <c r="J10" s="41">
        <f t="shared" si="0"/>
        <v>74.958260288947642</v>
      </c>
      <c r="K10" s="100">
        <f t="shared" si="1"/>
        <v>3.4065949340517534</v>
      </c>
      <c r="L10" s="41">
        <f>SUM(L2:L9)</f>
        <v>165166891</v>
      </c>
      <c r="M10" s="42">
        <f t="shared" ref="M10:M17" si="5">IF(I10&gt;0,L10/I10*100,"-")</f>
        <v>84.810389446311916</v>
      </c>
    </row>
    <row r="11" spans="1:13" x14ac:dyDescent="0.3">
      <c r="A11" s="54" t="s">
        <v>278</v>
      </c>
      <c r="B11" s="51">
        <f>Entrate_Uscite!B32</f>
        <v>39448717.68</v>
      </c>
      <c r="C11" s="51">
        <f>Entrate_Uscite!E32</f>
        <v>44832881.969999999</v>
      </c>
      <c r="D11" s="109">
        <f>Entrate_Uscite!H32</f>
        <v>59340443.759999998</v>
      </c>
      <c r="E11" s="109">
        <f>Entrate_Uscite!K32</f>
        <v>35642941.740000002</v>
      </c>
      <c r="F11" s="109">
        <f>Entrate_Uscite!N32</f>
        <v>43888326.509999998</v>
      </c>
      <c r="G11" s="109">
        <f>Entrate_Uscite!Q32</f>
        <v>59701805.549999997</v>
      </c>
      <c r="H11" s="109">
        <f>Entrate_Uscite!T32</f>
        <v>44566684.100000001</v>
      </c>
      <c r="I11" s="51">
        <f>Entrate_Uscite!W32</f>
        <v>46018224.960000001</v>
      </c>
      <c r="J11" s="51">
        <f t="shared" si="0"/>
        <v>17.712318978498033</v>
      </c>
      <c r="K11" s="52">
        <f t="shared" si="1"/>
        <v>3.2570088830099877</v>
      </c>
      <c r="L11" s="51">
        <f>Entrate_Uscite!X32</f>
        <v>36908830.549999997</v>
      </c>
      <c r="M11" s="53">
        <f t="shared" si="5"/>
        <v>80.204811424347469</v>
      </c>
    </row>
    <row r="12" spans="1:13" x14ac:dyDescent="0.3">
      <c r="A12" s="54" t="s">
        <v>279</v>
      </c>
      <c r="B12" s="51">
        <f>Entrate_Uscite!B33</f>
        <v>0</v>
      </c>
      <c r="C12" s="51">
        <f>Entrate_Uscite!E33</f>
        <v>0</v>
      </c>
      <c r="D12" s="109">
        <f>Entrate_Uscite!H33</f>
        <v>735084.73</v>
      </c>
      <c r="E12" s="109">
        <f>Entrate_Uscite!K33</f>
        <v>2144505.08</v>
      </c>
      <c r="F12" s="109">
        <f>Entrate_Uscite!N33</f>
        <v>1362231.43</v>
      </c>
      <c r="G12" s="109">
        <f>Entrate_Uscite!Q33</f>
        <v>1593000</v>
      </c>
      <c r="H12" s="109">
        <f>Entrate_Uscite!T33</f>
        <v>3488817.05</v>
      </c>
      <c r="I12" s="51">
        <f>Entrate_Uscite!W33</f>
        <v>9526522.5800000001</v>
      </c>
      <c r="J12" s="51">
        <f t="shared" si="0"/>
        <v>3.6667387070990589</v>
      </c>
      <c r="K12" s="52">
        <f t="shared" si="1"/>
        <v>173.05881745791169</v>
      </c>
      <c r="L12" s="51">
        <f>Entrate_Uscite!X33</f>
        <v>7407829.0199999996</v>
      </c>
      <c r="M12" s="53">
        <f t="shared" si="5"/>
        <v>77.760053133679747</v>
      </c>
    </row>
    <row r="13" spans="1:13" x14ac:dyDescent="0.3">
      <c r="A13" s="54" t="s">
        <v>280</v>
      </c>
      <c r="B13" s="51">
        <f>Entrate_Uscite!B34</f>
        <v>65435.29</v>
      </c>
      <c r="C13" s="51">
        <f>Entrate_Uscite!E34</f>
        <v>302.52</v>
      </c>
      <c r="D13" s="109">
        <f>Entrate_Uscite!H34</f>
        <v>19485.919999999998</v>
      </c>
      <c r="E13" s="109">
        <f>Entrate_Uscite!K34</f>
        <v>4050</v>
      </c>
      <c r="F13" s="109">
        <f>Entrate_Uscite!N34</f>
        <v>5799</v>
      </c>
      <c r="G13" s="109">
        <f>Entrate_Uscite!Q34</f>
        <v>137952.1</v>
      </c>
      <c r="H13" s="109">
        <f>Entrate_Uscite!T34</f>
        <v>82688.5</v>
      </c>
      <c r="I13" s="51">
        <f>Entrate_Uscite!W34</f>
        <v>0</v>
      </c>
      <c r="J13" s="51">
        <f t="shared" si="0"/>
        <v>0</v>
      </c>
      <c r="K13" s="52">
        <f t="shared" si="1"/>
        <v>-100</v>
      </c>
      <c r="L13" s="51">
        <f>Entrate_Uscite!X34</f>
        <v>0</v>
      </c>
      <c r="M13" s="53" t="str">
        <f t="shared" si="5"/>
        <v>-</v>
      </c>
    </row>
    <row r="14" spans="1:13" x14ac:dyDescent="0.3">
      <c r="A14" s="54" t="s">
        <v>281</v>
      </c>
      <c r="B14" s="51">
        <f>Entrate_Uscite!B35</f>
        <v>484632.72</v>
      </c>
      <c r="C14" s="51">
        <f>Entrate_Uscite!E35</f>
        <v>1685916.68</v>
      </c>
      <c r="D14" s="109">
        <f>Entrate_Uscite!H35</f>
        <v>468871.3</v>
      </c>
      <c r="E14" s="109">
        <f>Entrate_Uscite!K35</f>
        <v>153191.85</v>
      </c>
      <c r="F14" s="109">
        <f>Entrate_Uscite!N35</f>
        <v>283850.02</v>
      </c>
      <c r="G14" s="109">
        <f>Entrate_Uscite!Q35</f>
        <v>149929.01</v>
      </c>
      <c r="H14" s="109">
        <f>Entrate_Uscite!T35</f>
        <v>265938.71000000002</v>
      </c>
      <c r="I14" s="51">
        <f>Entrate_Uscite!W35</f>
        <v>1956497.96</v>
      </c>
      <c r="J14" s="51">
        <f t="shared" si="0"/>
        <v>0.75305199143215029</v>
      </c>
      <c r="K14" s="52">
        <f t="shared" si="1"/>
        <v>635.69506297146427</v>
      </c>
      <c r="L14" s="51">
        <f>Entrate_Uscite!X35</f>
        <v>600127.28</v>
      </c>
      <c r="M14" s="53">
        <f t="shared" si="5"/>
        <v>30.673544888337123</v>
      </c>
    </row>
    <row r="15" spans="1:13" x14ac:dyDescent="0.3">
      <c r="A15" s="4" t="s">
        <v>283</v>
      </c>
      <c r="B15" s="43">
        <f t="shared" ref="B15:I15" si="6">SUM(B11:B14)</f>
        <v>39998785.689999998</v>
      </c>
      <c r="C15" s="43">
        <f t="shared" si="6"/>
        <v>46519101.170000002</v>
      </c>
      <c r="D15" s="43">
        <f t="shared" si="6"/>
        <v>60563885.709999993</v>
      </c>
      <c r="E15" s="43">
        <f t="shared" si="6"/>
        <v>37944688.670000002</v>
      </c>
      <c r="F15" s="43">
        <f t="shared" si="6"/>
        <v>45540206.960000001</v>
      </c>
      <c r="G15" s="43">
        <f t="shared" ref="G15:H15" si="7">SUM(G11:G14)</f>
        <v>61582686.659999996</v>
      </c>
      <c r="H15" s="43">
        <f t="shared" si="7"/>
        <v>48404128.359999999</v>
      </c>
      <c r="I15" s="43">
        <f t="shared" si="6"/>
        <v>57501245.5</v>
      </c>
      <c r="J15" s="43">
        <f t="shared" si="0"/>
        <v>22.132109677029241</v>
      </c>
      <c r="K15" s="100">
        <f t="shared" si="1"/>
        <v>18.794093496201938</v>
      </c>
      <c r="L15" s="43">
        <f>SUM(L11:L14)</f>
        <v>44916786.849999994</v>
      </c>
      <c r="M15" s="42">
        <f t="shared" si="5"/>
        <v>78.114459016370347</v>
      </c>
    </row>
    <row r="16" spans="1:13" x14ac:dyDescent="0.3">
      <c r="A16" s="54" t="s">
        <v>284</v>
      </c>
      <c r="B16" s="51">
        <f>Entrate_Uscite!B36</f>
        <v>0</v>
      </c>
      <c r="C16" s="51">
        <f>Entrate_Uscite!E36</f>
        <v>0</v>
      </c>
      <c r="D16" s="109">
        <f>Entrate_Uscite!H36</f>
        <v>4500000</v>
      </c>
      <c r="E16" s="109">
        <f>Entrate_Uscite!K36</f>
        <v>0</v>
      </c>
      <c r="F16" s="109">
        <f>Entrate_Uscite!N36</f>
        <v>0</v>
      </c>
      <c r="G16" s="109">
        <f>Entrate_Uscite!Q36</f>
        <v>0</v>
      </c>
      <c r="H16" s="109">
        <f>Entrate_Uscite!T36</f>
        <v>0</v>
      </c>
      <c r="I16" s="51">
        <f>Entrate_Uscite!W36</f>
        <v>0</v>
      </c>
      <c r="J16" s="51">
        <f t="shared" si="0"/>
        <v>0</v>
      </c>
      <c r="K16" s="52" t="str">
        <f t="shared" si="1"/>
        <v>-</v>
      </c>
      <c r="L16" s="51">
        <f>Entrate_Uscite!X36</f>
        <v>0</v>
      </c>
      <c r="M16" s="53" t="str">
        <f t="shared" si="5"/>
        <v>-</v>
      </c>
    </row>
    <row r="17" spans="1:13" x14ac:dyDescent="0.3">
      <c r="A17" s="54" t="s">
        <v>285</v>
      </c>
      <c r="B17" s="51">
        <f>Entrate_Uscite!B37</f>
        <v>0</v>
      </c>
      <c r="C17" s="51">
        <f>Entrate_Uscite!E37</f>
        <v>0</v>
      </c>
      <c r="D17" s="109">
        <f>Entrate_Uscite!H37</f>
        <v>0</v>
      </c>
      <c r="E17" s="109">
        <f>Entrate_Uscite!K37</f>
        <v>0</v>
      </c>
      <c r="F17" s="109">
        <f>Entrate_Uscite!N37</f>
        <v>0</v>
      </c>
      <c r="G17" s="109">
        <f>Entrate_Uscite!Q37</f>
        <v>0</v>
      </c>
      <c r="H17" s="109">
        <f>Entrate_Uscite!T37</f>
        <v>0</v>
      </c>
      <c r="I17" s="51">
        <f>Entrate_Uscite!W37</f>
        <v>0</v>
      </c>
      <c r="J17" s="51">
        <f t="shared" si="0"/>
        <v>0</v>
      </c>
      <c r="K17" s="52" t="str">
        <f t="shared" si="1"/>
        <v>-</v>
      </c>
      <c r="L17" s="51">
        <f>Entrate_Uscite!X37</f>
        <v>0</v>
      </c>
      <c r="M17" s="53" t="str">
        <f t="shared" si="5"/>
        <v>-</v>
      </c>
    </row>
    <row r="18" spans="1:13" x14ac:dyDescent="0.3">
      <c r="A18" s="54" t="s">
        <v>286</v>
      </c>
      <c r="B18" s="51">
        <f>Entrate_Uscite!B38</f>
        <v>0</v>
      </c>
      <c r="C18" s="51">
        <f>Entrate_Uscite!E38</f>
        <v>0</v>
      </c>
      <c r="D18" s="109">
        <f>Entrate_Uscite!H38</f>
        <v>0</v>
      </c>
      <c r="E18" s="109">
        <f>Entrate_Uscite!K38</f>
        <v>0</v>
      </c>
      <c r="F18" s="109">
        <f>Entrate_Uscite!N38</f>
        <v>0</v>
      </c>
      <c r="G18" s="109">
        <f>Entrate_Uscite!Q38</f>
        <v>0</v>
      </c>
      <c r="H18" s="109">
        <f>Entrate_Uscite!T38</f>
        <v>0</v>
      </c>
      <c r="I18" s="51">
        <f>Entrate_Uscite!W38</f>
        <v>0</v>
      </c>
      <c r="J18" s="51">
        <f t="shared" si="0"/>
        <v>0</v>
      </c>
      <c r="K18" s="52" t="str">
        <f t="shared" si="1"/>
        <v>-</v>
      </c>
      <c r="L18" s="51">
        <f>Entrate_Uscite!X38</f>
        <v>0</v>
      </c>
      <c r="M18" s="53" t="str">
        <f t="shared" ref="M18:M26" si="8">IF(I18&gt;0,L18/I18*100,"-")</f>
        <v>-</v>
      </c>
    </row>
    <row r="19" spans="1:13" x14ac:dyDescent="0.3">
      <c r="A19" s="54" t="s">
        <v>287</v>
      </c>
      <c r="B19" s="51">
        <f>Entrate_Uscite!B39</f>
        <v>23171253.879999999</v>
      </c>
      <c r="C19" s="51">
        <f>Entrate_Uscite!E39</f>
        <v>0</v>
      </c>
      <c r="D19" s="109">
        <f>Entrate_Uscite!H39</f>
        <v>0</v>
      </c>
      <c r="E19" s="109">
        <f>Entrate_Uscite!K39</f>
        <v>0</v>
      </c>
      <c r="F19" s="109">
        <f>Entrate_Uscite!N39</f>
        <v>0</v>
      </c>
      <c r="G19" s="109">
        <f>Entrate_Uscite!Q39</f>
        <v>0</v>
      </c>
      <c r="H19" s="109">
        <f>Entrate_Uscite!T39</f>
        <v>0</v>
      </c>
      <c r="I19" s="51">
        <f>Entrate_Uscite!W39</f>
        <v>0</v>
      </c>
      <c r="J19" s="51">
        <f t="shared" si="0"/>
        <v>0</v>
      </c>
      <c r="K19" s="52" t="str">
        <f t="shared" si="1"/>
        <v>-</v>
      </c>
      <c r="L19" s="51">
        <f>Entrate_Uscite!X39</f>
        <v>0</v>
      </c>
      <c r="M19" s="53" t="str">
        <f t="shared" si="8"/>
        <v>-</v>
      </c>
    </row>
    <row r="20" spans="1:13" x14ac:dyDescent="0.3">
      <c r="A20" s="4" t="s">
        <v>288</v>
      </c>
      <c r="B20" s="41">
        <f t="shared" ref="B20:I20" si="9">SUM(B16:B19)</f>
        <v>23171253.879999999</v>
      </c>
      <c r="C20" s="41">
        <f t="shared" si="9"/>
        <v>0</v>
      </c>
      <c r="D20" s="41">
        <f t="shared" si="9"/>
        <v>4500000</v>
      </c>
      <c r="E20" s="41">
        <f t="shared" si="9"/>
        <v>0</v>
      </c>
      <c r="F20" s="41">
        <f t="shared" si="9"/>
        <v>0</v>
      </c>
      <c r="G20" s="41">
        <f t="shared" ref="G20:H20" si="10">SUM(G16:G19)</f>
        <v>0</v>
      </c>
      <c r="H20" s="41">
        <f t="shared" si="10"/>
        <v>0</v>
      </c>
      <c r="I20" s="41">
        <f t="shared" si="9"/>
        <v>0</v>
      </c>
      <c r="J20" s="41">
        <f t="shared" si="0"/>
        <v>0</v>
      </c>
      <c r="K20" s="100" t="str">
        <f t="shared" si="1"/>
        <v>-</v>
      </c>
      <c r="L20" s="41">
        <f>SUM(L16:L19)</f>
        <v>0</v>
      </c>
      <c r="M20" s="38" t="str">
        <f t="shared" si="8"/>
        <v>-</v>
      </c>
    </row>
    <row r="21" spans="1:13" x14ac:dyDescent="0.3">
      <c r="A21" s="44" t="s">
        <v>349</v>
      </c>
      <c r="B21" s="45">
        <f t="shared" ref="B21:I21" si="11">B10+B15+B20</f>
        <v>216169257.13</v>
      </c>
      <c r="C21" s="45">
        <f t="shared" si="11"/>
        <v>201752482.57000005</v>
      </c>
      <c r="D21" s="45">
        <f t="shared" si="11"/>
        <v>224754296.47999996</v>
      </c>
      <c r="E21" s="45">
        <f t="shared" si="11"/>
        <v>198689655.07000005</v>
      </c>
      <c r="F21" s="45">
        <f t="shared" si="11"/>
        <v>204297854.06000003</v>
      </c>
      <c r="G21" s="45">
        <f t="shared" ref="G21:H21" si="12">G10+G15+G20</f>
        <v>236467818.69999996</v>
      </c>
      <c r="H21" s="45">
        <f t="shared" si="12"/>
        <v>236736813.75999999</v>
      </c>
      <c r="I21" s="45">
        <f t="shared" si="11"/>
        <v>252249662.62</v>
      </c>
      <c r="J21" s="45">
        <f>I21/I$31*100</f>
        <v>97.09036996597689</v>
      </c>
      <c r="K21" s="111">
        <f t="shared" si="1"/>
        <v>6.5527826507484832</v>
      </c>
      <c r="L21" s="45">
        <f>L10+L15+L20</f>
        <v>210083677.84999999</v>
      </c>
      <c r="M21" s="46">
        <f>IF(I21&gt;0,L21/I21*100,"-")</f>
        <v>83.284027287869677</v>
      </c>
    </row>
    <row r="22" spans="1:13" x14ac:dyDescent="0.3">
      <c r="A22" s="54" t="s">
        <v>289</v>
      </c>
      <c r="B22" s="55">
        <f>Entrate_Uscite!B40</f>
        <v>3521867.09</v>
      </c>
      <c r="C22" s="55">
        <f>Entrate_Uscite!E40</f>
        <v>3636678.8</v>
      </c>
      <c r="D22" s="55">
        <f>Entrate_Uscite!H40</f>
        <v>3755718.18</v>
      </c>
      <c r="E22" s="55">
        <f>Entrate_Uscite!K40</f>
        <v>3878847.01</v>
      </c>
      <c r="F22" s="55">
        <f>Entrate_Uscite!N40</f>
        <v>3398284.08</v>
      </c>
      <c r="G22" s="55">
        <f>Entrate_Uscite!Q40</f>
        <v>3507696.11</v>
      </c>
      <c r="H22" s="55">
        <f>Entrate_Uscite!T40</f>
        <v>3621192.15</v>
      </c>
      <c r="I22" s="55">
        <f>Entrate_Uscite!W40</f>
        <v>3390101.96</v>
      </c>
      <c r="J22" s="55">
        <f t="shared" si="0"/>
        <v>1.3048431863103174</v>
      </c>
      <c r="K22" s="56">
        <f t="shared" si="1"/>
        <v>-6.3816052953721254</v>
      </c>
      <c r="L22" s="55">
        <f>Entrate_Uscite!X40</f>
        <v>0</v>
      </c>
      <c r="M22" s="53">
        <f t="shared" si="8"/>
        <v>0</v>
      </c>
    </row>
    <row r="23" spans="1:13" x14ac:dyDescent="0.3">
      <c r="A23" s="54" t="s">
        <v>290</v>
      </c>
      <c r="B23" s="55">
        <f>Entrate_Uscite!B41</f>
        <v>0</v>
      </c>
      <c r="C23" s="55">
        <f>Entrate_Uscite!E41</f>
        <v>0</v>
      </c>
      <c r="D23" s="55">
        <f>Entrate_Uscite!H41</f>
        <v>0</v>
      </c>
      <c r="E23" s="55">
        <f>Entrate_Uscite!K41</f>
        <v>0</v>
      </c>
      <c r="F23" s="55">
        <f>Entrate_Uscite!N41</f>
        <v>0</v>
      </c>
      <c r="G23" s="55">
        <f>Entrate_Uscite!Q41</f>
        <v>0</v>
      </c>
      <c r="H23" s="55">
        <f>Entrate_Uscite!T41</f>
        <v>0</v>
      </c>
      <c r="I23" s="55">
        <f>Entrate_Uscite!W41</f>
        <v>0</v>
      </c>
      <c r="J23" s="55">
        <f t="shared" si="0"/>
        <v>0</v>
      </c>
      <c r="K23" s="56" t="str">
        <f t="shared" si="1"/>
        <v>-</v>
      </c>
      <c r="L23" s="55">
        <f>Entrate_Uscite!X41</f>
        <v>0</v>
      </c>
      <c r="M23" s="53" t="str">
        <f t="shared" si="8"/>
        <v>-</v>
      </c>
    </row>
    <row r="24" spans="1:13" x14ac:dyDescent="0.3">
      <c r="A24" s="54" t="s">
        <v>291</v>
      </c>
      <c r="B24" s="55">
        <f>Entrate_Uscite!B42</f>
        <v>4872965.6900000004</v>
      </c>
      <c r="C24" s="55">
        <f>Entrate_Uscite!E42</f>
        <v>5364239.96</v>
      </c>
      <c r="D24" s="55">
        <f>Entrate_Uscite!H42</f>
        <v>5310878.3600000003</v>
      </c>
      <c r="E24" s="55">
        <f>Entrate_Uscite!K42</f>
        <v>5370955.4500000002</v>
      </c>
      <c r="F24" s="55">
        <f>Entrate_Uscite!N42</f>
        <v>2914774.97</v>
      </c>
      <c r="G24" s="55">
        <f>Entrate_Uscite!Q42</f>
        <v>4945257.17</v>
      </c>
      <c r="H24" s="55">
        <f>Entrate_Uscite!T42</f>
        <v>4761466.45</v>
      </c>
      <c r="I24" s="55">
        <f>Entrate_Uscite!W42</f>
        <v>4169383.03</v>
      </c>
      <c r="J24" s="55">
        <f t="shared" si="0"/>
        <v>1.604786847712794</v>
      </c>
      <c r="K24" s="56">
        <f t="shared" si="1"/>
        <v>-12.434896396256249</v>
      </c>
      <c r="L24" s="55">
        <f>Entrate_Uscite!X42</f>
        <v>0</v>
      </c>
      <c r="M24" s="53">
        <f t="shared" si="8"/>
        <v>0</v>
      </c>
    </row>
    <row r="25" spans="1:13" x14ac:dyDescent="0.3">
      <c r="A25" s="54" t="s">
        <v>292</v>
      </c>
      <c r="B25" s="55">
        <f>Entrate_Uscite!B43</f>
        <v>0</v>
      </c>
      <c r="C25" s="55">
        <f>Entrate_Uscite!E43</f>
        <v>0</v>
      </c>
      <c r="D25" s="55">
        <f>Entrate_Uscite!H43</f>
        <v>0</v>
      </c>
      <c r="E25" s="55">
        <f>Entrate_Uscite!K43</f>
        <v>0</v>
      </c>
      <c r="F25" s="55">
        <f>Entrate_Uscite!N43</f>
        <v>0</v>
      </c>
      <c r="G25" s="55">
        <f>Entrate_Uscite!Q43</f>
        <v>0</v>
      </c>
      <c r="H25" s="55">
        <f>Entrate_Uscite!T43</f>
        <v>0</v>
      </c>
      <c r="I25" s="55">
        <f>Entrate_Uscite!W43</f>
        <v>0</v>
      </c>
      <c r="J25" s="55">
        <f t="shared" si="0"/>
        <v>0</v>
      </c>
      <c r="K25" s="56" t="str">
        <f t="shared" si="1"/>
        <v>-</v>
      </c>
      <c r="L25" s="55">
        <f>Entrate_Uscite!X43</f>
        <v>0</v>
      </c>
      <c r="M25" s="53" t="str">
        <f t="shared" si="8"/>
        <v>-</v>
      </c>
    </row>
    <row r="26" spans="1:13" x14ac:dyDescent="0.3">
      <c r="A26" s="54" t="s">
        <v>293</v>
      </c>
      <c r="B26" s="55">
        <f>Entrate_Uscite!B44</f>
        <v>0</v>
      </c>
      <c r="C26" s="55">
        <f>Entrate_Uscite!E44</f>
        <v>0</v>
      </c>
      <c r="D26" s="55">
        <f>Entrate_Uscite!H44</f>
        <v>0</v>
      </c>
      <c r="E26" s="55">
        <f>Entrate_Uscite!K44</f>
        <v>0</v>
      </c>
      <c r="F26" s="55">
        <f>Entrate_Uscite!N44</f>
        <v>0</v>
      </c>
      <c r="G26" s="55">
        <f>Entrate_Uscite!Q44</f>
        <v>0</v>
      </c>
      <c r="H26" s="55">
        <f>Entrate_Uscite!T44</f>
        <v>0</v>
      </c>
      <c r="I26" s="55">
        <f>Entrate_Uscite!W44</f>
        <v>0</v>
      </c>
      <c r="J26" s="55">
        <f t="shared" si="0"/>
        <v>0</v>
      </c>
      <c r="K26" s="56" t="str">
        <f t="shared" si="1"/>
        <v>-</v>
      </c>
      <c r="L26" s="55">
        <f>Entrate_Uscite!X44</f>
        <v>0</v>
      </c>
      <c r="M26" s="53" t="str">
        <f t="shared" si="8"/>
        <v>-</v>
      </c>
    </row>
    <row r="27" spans="1:13" x14ac:dyDescent="0.3">
      <c r="A27" s="4" t="s">
        <v>294</v>
      </c>
      <c r="B27" s="41">
        <f t="shared" ref="B27:I27" si="13">SUM(B22:B26)</f>
        <v>8394832.7800000012</v>
      </c>
      <c r="C27" s="41">
        <f t="shared" si="13"/>
        <v>9000918.7599999998</v>
      </c>
      <c r="D27" s="41">
        <f t="shared" si="13"/>
        <v>9066596.540000001</v>
      </c>
      <c r="E27" s="41">
        <f t="shared" si="13"/>
        <v>9249802.4600000009</v>
      </c>
      <c r="F27" s="41">
        <f t="shared" si="13"/>
        <v>6313059.0500000007</v>
      </c>
      <c r="G27" s="41">
        <f t="shared" ref="G27" si="14">SUM(G22:G26)</f>
        <v>8452953.2799999993</v>
      </c>
      <c r="H27" s="41">
        <f t="shared" ref="H27" si="15">SUM(H22:H26)</f>
        <v>8382658.5999999996</v>
      </c>
      <c r="I27" s="41">
        <f t="shared" si="13"/>
        <v>7559484.9900000002</v>
      </c>
      <c r="J27" s="41">
        <f t="shared" si="0"/>
        <v>2.9096300340231118</v>
      </c>
      <c r="K27" s="100">
        <f t="shared" si="1"/>
        <v>-9.8199586703912729</v>
      </c>
      <c r="L27" s="41">
        <f>SUM(L22:L26)</f>
        <v>0</v>
      </c>
      <c r="M27" s="42">
        <f>IF(I27&gt;0,L27/I27*100,"-")</f>
        <v>0</v>
      </c>
    </row>
    <row r="28" spans="1:13" x14ac:dyDescent="0.3">
      <c r="A28" s="4" t="s">
        <v>295</v>
      </c>
      <c r="B28" s="41">
        <f>Entrate_Uscite!B52</f>
        <v>0</v>
      </c>
      <c r="C28" s="41">
        <f>Entrate_Uscite!E52</f>
        <v>0</v>
      </c>
      <c r="D28" s="41">
        <f>Entrate_Uscite!H52</f>
        <v>0</v>
      </c>
      <c r="E28" s="41">
        <f>Entrate_Uscite!K52</f>
        <v>0</v>
      </c>
      <c r="F28" s="41">
        <f>Entrate_Uscite!N52</f>
        <v>0</v>
      </c>
      <c r="G28" s="41">
        <f>Entrate_Uscite!Q52</f>
        <v>0</v>
      </c>
      <c r="H28" s="41">
        <f>Entrate_Uscite!T52</f>
        <v>0</v>
      </c>
      <c r="I28" s="41">
        <f>Entrate_Uscite!W52</f>
        <v>0</v>
      </c>
      <c r="J28" s="41">
        <f t="shared" si="0"/>
        <v>0</v>
      </c>
      <c r="K28" s="100" t="str">
        <f t="shared" si="1"/>
        <v>-</v>
      </c>
      <c r="L28" s="41">
        <f>Entrate_Uscite!X52</f>
        <v>0</v>
      </c>
      <c r="M28" s="42" t="str">
        <f>IF(I28&gt;0,L28/I28*100,"-")</f>
        <v>-</v>
      </c>
    </row>
    <row r="29" spans="1:13" x14ac:dyDescent="0.3">
      <c r="A29" s="4" t="s">
        <v>296</v>
      </c>
      <c r="B29" s="41">
        <f>Entrate_Uscite!B53</f>
        <v>28516901.390000001</v>
      </c>
      <c r="C29" s="41">
        <f>Entrate_Uscite!E53</f>
        <v>58152485.780000001</v>
      </c>
      <c r="D29" s="41">
        <f>Entrate_Uscite!H53</f>
        <v>27967910.619999997</v>
      </c>
      <c r="E29" s="41">
        <f>Entrate_Uscite!K53</f>
        <v>25714774.859999999</v>
      </c>
      <c r="F29" s="41">
        <f>Entrate_Uscite!N53</f>
        <v>24720999.23</v>
      </c>
      <c r="G29" s="41">
        <f>Entrate_Uscite!Q53</f>
        <v>27165822.73</v>
      </c>
      <c r="H29" s="41">
        <f>Entrate_Uscite!T53</f>
        <v>28465621.57</v>
      </c>
      <c r="I29" s="41">
        <f>Entrate_Uscite!W53</f>
        <v>27829342.740000002</v>
      </c>
      <c r="J29" s="41"/>
      <c r="K29" s="100">
        <f t="shared" si="1"/>
        <v>-2.2352535968178984</v>
      </c>
      <c r="L29" s="41">
        <f>Entrate_Uscite!X53</f>
        <v>24267236.77</v>
      </c>
      <c r="M29" s="42">
        <f>IF(I29&gt;0,L29/I29*100,"-")</f>
        <v>87.200179309732405</v>
      </c>
    </row>
    <row r="30" spans="1:13" x14ac:dyDescent="0.3">
      <c r="A30" s="44" t="s">
        <v>69</v>
      </c>
      <c r="B30" s="45">
        <f t="shared" ref="B30:I30" si="16">B10+B15+B20+B27+B28+B29</f>
        <v>253080991.30000001</v>
      </c>
      <c r="C30" s="45">
        <f t="shared" si="16"/>
        <v>268905887.11000001</v>
      </c>
      <c r="D30" s="45">
        <f t="shared" si="16"/>
        <v>261788803.63999996</v>
      </c>
      <c r="E30" s="45">
        <f t="shared" si="16"/>
        <v>233654232.39000005</v>
      </c>
      <c r="F30" s="45">
        <f t="shared" si="16"/>
        <v>235331912.34000003</v>
      </c>
      <c r="G30" s="45">
        <f t="shared" ref="G30:H30" si="17">G10+G15+G20+G27+G28+G29</f>
        <v>272086594.70999998</v>
      </c>
      <c r="H30" s="45">
        <f t="shared" si="17"/>
        <v>273585093.93000001</v>
      </c>
      <c r="I30" s="45">
        <f t="shared" si="16"/>
        <v>287638490.35000002</v>
      </c>
      <c r="J30" s="45"/>
      <c r="K30" s="111">
        <f t="shared" si="1"/>
        <v>5.1367551565494836</v>
      </c>
      <c r="L30" s="45">
        <f>L10+L15+L20+L27+L28+L29</f>
        <v>234350914.62</v>
      </c>
      <c r="M30" s="46">
        <f>IF(I30&gt;0,L30/I30*100,"-")</f>
        <v>81.474115072305025</v>
      </c>
    </row>
    <row r="31" spans="1:13" x14ac:dyDescent="0.3">
      <c r="A31" s="36" t="s">
        <v>70</v>
      </c>
      <c r="B31" s="47">
        <f t="shared" ref="B31:I31" si="18">B30-B29</f>
        <v>224564089.91000003</v>
      </c>
      <c r="C31" s="47">
        <f t="shared" si="18"/>
        <v>210753401.33000001</v>
      </c>
      <c r="D31" s="47">
        <f t="shared" si="18"/>
        <v>233820893.01999995</v>
      </c>
      <c r="E31" s="47">
        <f t="shared" si="18"/>
        <v>207939457.53000003</v>
      </c>
      <c r="F31" s="47">
        <f t="shared" si="18"/>
        <v>210610913.11000004</v>
      </c>
      <c r="G31" s="47">
        <f t="shared" ref="G31:H31" si="19">G30-G29</f>
        <v>244920771.97999999</v>
      </c>
      <c r="H31" s="47">
        <f t="shared" si="19"/>
        <v>245119472.36000001</v>
      </c>
      <c r="I31" s="47">
        <f t="shared" si="18"/>
        <v>259809147.61000001</v>
      </c>
      <c r="J31" s="47">
        <f t="shared" si="0"/>
        <v>100</v>
      </c>
      <c r="K31" s="48">
        <f t="shared" si="1"/>
        <v>5.9928634426993597</v>
      </c>
      <c r="L31" s="47">
        <f>L30-L29</f>
        <v>210083677.84999999</v>
      </c>
      <c r="M31" s="49">
        <f>IF(I31&gt;0,L31/I31*100,"-")</f>
        <v>80.860770216357807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2" sqref="J2:J6"/>
    </sheetView>
  </sheetViews>
  <sheetFormatPr defaultRowHeight="14.4" x14ac:dyDescent="0.3"/>
  <cols>
    <col min="1" max="1" width="50.6640625" bestFit="1" customWidth="1"/>
    <col min="2" max="4" width="12.5546875" bestFit="1" customWidth="1"/>
    <col min="5" max="8" width="12.5546875" style="96" bestFit="1" customWidth="1"/>
    <col min="9" max="9" width="12.5546875" bestFit="1" customWidth="1"/>
    <col min="10" max="10" width="11.21875" bestFit="1" customWidth="1"/>
    <col min="11" max="11" width="11.33203125" bestFit="1" customWidth="1"/>
  </cols>
  <sheetData>
    <row r="1" spans="1:11" x14ac:dyDescent="0.3">
      <c r="A1" s="39"/>
      <c r="B1" s="112">
        <v>2016</v>
      </c>
      <c r="C1" s="112">
        <v>2017</v>
      </c>
      <c r="D1" s="112">
        <v>2018</v>
      </c>
      <c r="E1" s="112">
        <v>2019</v>
      </c>
      <c r="F1" s="112">
        <v>2020</v>
      </c>
      <c r="G1" s="112">
        <v>2021</v>
      </c>
      <c r="H1" s="112">
        <v>2022</v>
      </c>
      <c r="I1" s="112">
        <v>2023</v>
      </c>
      <c r="J1" s="112" t="s">
        <v>266</v>
      </c>
      <c r="K1" s="112" t="s">
        <v>340</v>
      </c>
    </row>
    <row r="2" spans="1:11" x14ac:dyDescent="0.3">
      <c r="A2" s="57" t="s">
        <v>298</v>
      </c>
      <c r="B2" s="59">
        <f>Entrate_Uscite!B56</f>
        <v>18931775.629999995</v>
      </c>
      <c r="C2" s="59">
        <f>Entrate_Uscite!E56</f>
        <v>36239380.309999943</v>
      </c>
      <c r="D2" s="59">
        <f>Entrate_Uscite!H56</f>
        <v>32804300.110000014</v>
      </c>
      <c r="E2" s="59">
        <f>Entrate_Uscite!K56</f>
        <v>28885230.859999985</v>
      </c>
      <c r="F2" s="59">
        <f>Entrate_Uscite!N56</f>
        <v>54389667.849999994</v>
      </c>
      <c r="G2" s="59">
        <f>Entrate_Uscite!Q56</f>
        <v>32468657.50000003</v>
      </c>
      <c r="H2" s="59">
        <f>Entrate_Uscite!T56</f>
        <v>30721715.070000023</v>
      </c>
      <c r="I2" s="59">
        <f>Entrate_Uscite!W56</f>
        <v>29262091.480000019</v>
      </c>
      <c r="J2" s="59">
        <f>I2-H2</f>
        <v>-1459623.5900000036</v>
      </c>
      <c r="K2" s="59">
        <f>Entrate_Uscite!X56</f>
        <v>10176559.959999979</v>
      </c>
    </row>
    <row r="3" spans="1:11" x14ac:dyDescent="0.3">
      <c r="A3" s="57" t="s">
        <v>72</v>
      </c>
      <c r="B3" s="60">
        <f>Entrate_Uscite!B57</f>
        <v>-20456032.099999998</v>
      </c>
      <c r="C3" s="60">
        <f>Entrate_Uscite!E57</f>
        <v>-13067890.940000005</v>
      </c>
      <c r="D3" s="60">
        <f>Entrate_Uscite!H57</f>
        <v>-21816337.589999996</v>
      </c>
      <c r="E3" s="60">
        <f>Entrate_Uscite!K57</f>
        <v>-7328705.3300000057</v>
      </c>
      <c r="F3" s="60">
        <f>Entrate_Uscite!N57</f>
        <v>-11034362.139999993</v>
      </c>
      <c r="G3" s="60">
        <f>Entrate_Uscite!Q57</f>
        <v>-9261039.6299999952</v>
      </c>
      <c r="H3" s="60">
        <f>Entrate_Uscite!T57</f>
        <v>8607910.75</v>
      </c>
      <c r="I3" s="60">
        <f>Entrate_Uscite!W57</f>
        <v>-18843477.710000001</v>
      </c>
      <c r="J3" s="59">
        <f t="shared" ref="J3:J6" si="0">I3-H3</f>
        <v>-27451388.460000001</v>
      </c>
      <c r="K3" s="59">
        <f>Entrate_Uscite!X57</f>
        <v>-17469714.749999993</v>
      </c>
    </row>
    <row r="4" spans="1:11" x14ac:dyDescent="0.3">
      <c r="A4" s="57" t="s">
        <v>301</v>
      </c>
      <c r="B4" s="60">
        <f>Entrate_Uscite!B16-Entrate_Uscite!B50</f>
        <v>-1358398.129999999</v>
      </c>
      <c r="C4" s="60">
        <f>Entrate_Uscite!E16-Entrate_Uscite!E50</f>
        <v>6500000</v>
      </c>
      <c r="D4" s="60">
        <f>Entrate_Uscite!H16-Entrate_Uscite!H50</f>
        <v>3020964.0599999996</v>
      </c>
      <c r="E4" s="60">
        <f>Entrate_Uscite!K16-Entrate_Uscite!K50</f>
        <v>9260000</v>
      </c>
      <c r="F4" s="60">
        <f>Entrate_Uscite!N16-Entrate_Uscite!N50</f>
        <v>2890000</v>
      </c>
      <c r="G4" s="60">
        <f>Entrate_Uscite!Q16-Entrate_Uscite!Q50</f>
        <v>250000</v>
      </c>
      <c r="H4" s="60">
        <f>Entrate_Uscite!T16-Entrate_Uscite!T50</f>
        <v>11489.57</v>
      </c>
      <c r="I4" s="60">
        <f>Entrate_Uscite!W16-Entrate_Uscite!W50</f>
        <v>0</v>
      </c>
      <c r="J4" s="59">
        <f t="shared" si="0"/>
        <v>-11489.57</v>
      </c>
      <c r="K4" s="60">
        <f>Entrate_Uscite!X16-Entrate_Uscite!X50</f>
        <v>0</v>
      </c>
    </row>
    <row r="5" spans="1:11" x14ac:dyDescent="0.3">
      <c r="A5" s="110" t="s">
        <v>299</v>
      </c>
      <c r="B5" s="61">
        <f>Entrate_Uscite!B58</f>
        <v>-2882654.599999994</v>
      </c>
      <c r="C5" s="61">
        <f>Entrate_Uscite!E58</f>
        <v>29671489.369999915</v>
      </c>
      <c r="D5" s="61">
        <f>Entrate_Uscite!H58</f>
        <v>14008926.580000043</v>
      </c>
      <c r="E5" s="61">
        <f>Entrate_Uscite!K58</f>
        <v>30816525.529999971</v>
      </c>
      <c r="F5" s="61">
        <f>Entrate_Uscite!N58</f>
        <v>46245305.710000008</v>
      </c>
      <c r="G5" s="61">
        <f>Entrate_Uscite!Q58</f>
        <v>23457617.870000035</v>
      </c>
      <c r="H5" s="61">
        <f>Entrate_Uscite!T58</f>
        <v>39341115.389999986</v>
      </c>
      <c r="I5" s="61">
        <f>Entrate_Uscite!W58</f>
        <v>10418613.770000011</v>
      </c>
      <c r="J5" s="61">
        <f t="shared" si="0"/>
        <v>-28922501.619999975</v>
      </c>
      <c r="K5" s="61">
        <f>Entrate_Uscite!X58</f>
        <v>-7293154.7900000215</v>
      </c>
    </row>
    <row r="6" spans="1:11" x14ac:dyDescent="0.3">
      <c r="A6" s="36" t="s">
        <v>300</v>
      </c>
      <c r="B6" s="62">
        <f>Entrate_Uscite!B59</f>
        <v>12176256.910000026</v>
      </c>
      <c r="C6" s="62">
        <f>Entrate_Uscite!E59</f>
        <v>20670570.609999985</v>
      </c>
      <c r="D6" s="62">
        <f>Entrate_Uscite!H59</f>
        <v>4942330.0400000513</v>
      </c>
      <c r="E6" s="62">
        <f>Entrate_Uscite!K59</f>
        <v>21566723.069999993</v>
      </c>
      <c r="F6" s="62">
        <f>Entrate_Uscite!N59</f>
        <v>39957583.650000036</v>
      </c>
      <c r="G6" s="62">
        <f>Entrate_Uscite!Q59</f>
        <v>15875226.610000014</v>
      </c>
      <c r="H6" s="62">
        <f>Entrate_Uscite!T59</f>
        <v>32614205.00999999</v>
      </c>
      <c r="I6" s="62">
        <f>Entrate_Uscite!W59</f>
        <v>2991081.7299999595</v>
      </c>
      <c r="J6" s="62">
        <f t="shared" si="0"/>
        <v>-29623123.280000031</v>
      </c>
      <c r="K6" s="62">
        <f>Entrate_Uscite!X59</f>
        <v>-14548525.820000023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opLeftCell="E1" workbookViewId="0">
      <selection activeCell="J2" sqref="J2:J23"/>
    </sheetView>
  </sheetViews>
  <sheetFormatPr defaultRowHeight="14.4" x14ac:dyDescent="0.3"/>
  <cols>
    <col min="1" max="1" width="36.44140625" bestFit="1" customWidth="1"/>
    <col min="2" max="3" width="10.109375" bestFit="1" customWidth="1"/>
    <col min="4" max="6" width="11.109375" bestFit="1" customWidth="1"/>
    <col min="7" max="10" width="11.109375" style="96" bestFit="1" customWidth="1"/>
    <col min="13" max="13" width="10" bestFit="1" customWidth="1"/>
  </cols>
  <sheetData>
    <row r="1" spans="1:10" x14ac:dyDescent="0.3">
      <c r="A1" s="39"/>
      <c r="B1" s="91">
        <v>2015</v>
      </c>
      <c r="C1" s="91">
        <v>2016</v>
      </c>
      <c r="D1" s="91">
        <v>2017</v>
      </c>
      <c r="E1" s="64">
        <v>2018</v>
      </c>
      <c r="F1" s="91">
        <v>2019</v>
      </c>
      <c r="G1" s="91">
        <v>2020</v>
      </c>
      <c r="H1" s="91">
        <v>2021</v>
      </c>
      <c r="I1" s="91">
        <v>2022</v>
      </c>
      <c r="J1" s="91">
        <v>2023</v>
      </c>
    </row>
    <row r="2" spans="1:10" x14ac:dyDescent="0.3">
      <c r="A2" t="s">
        <v>5</v>
      </c>
      <c r="B2" s="1">
        <v>50429643.359999999</v>
      </c>
      <c r="C2" s="1">
        <v>40587230.109999999</v>
      </c>
      <c r="D2" s="1">
        <v>60222027.189999998</v>
      </c>
      <c r="E2" s="1">
        <v>55260245.119999997</v>
      </c>
      <c r="F2" s="1">
        <v>59171563.200000003</v>
      </c>
      <c r="G2" s="1">
        <v>75641579.400000006</v>
      </c>
      <c r="H2" s="1">
        <v>77222013.680000007</v>
      </c>
      <c r="I2" s="1">
        <v>99206709.379999995</v>
      </c>
      <c r="J2" s="1">
        <v>92701328.540000007</v>
      </c>
    </row>
    <row r="3" spans="1:10" x14ac:dyDescent="0.3">
      <c r="A3" t="s">
        <v>6</v>
      </c>
      <c r="B3" s="1">
        <v>69136313.780000001</v>
      </c>
      <c r="C3" s="1">
        <v>94654447.930000007</v>
      </c>
      <c r="D3" s="1">
        <v>102055189.81</v>
      </c>
      <c r="E3" s="1">
        <v>128462003.67</v>
      </c>
      <c r="F3" s="1">
        <v>128848656.59</v>
      </c>
      <c r="G3" s="1">
        <v>146625529.34</v>
      </c>
      <c r="H3" s="1">
        <v>175624910.06999999</v>
      </c>
      <c r="I3" s="1">
        <v>179942999.69999999</v>
      </c>
      <c r="J3" s="1">
        <v>195805483.5</v>
      </c>
    </row>
    <row r="4" spans="1:10" x14ac:dyDescent="0.3">
      <c r="A4" t="s">
        <v>7</v>
      </c>
      <c r="B4" s="1">
        <v>39063482.960000001</v>
      </c>
      <c r="C4" s="1">
        <v>41324465.899999999</v>
      </c>
      <c r="D4" s="1">
        <v>47420610.759999998</v>
      </c>
      <c r="E4" s="1">
        <v>64398132.020000003</v>
      </c>
      <c r="F4" s="1">
        <v>54556081.920000002</v>
      </c>
      <c r="G4" s="1">
        <v>51121315.380000003</v>
      </c>
      <c r="H4" s="1">
        <v>62588228.549999997</v>
      </c>
      <c r="I4" s="1">
        <v>60839371.899999999</v>
      </c>
      <c r="J4" s="1">
        <v>61514181.390000001</v>
      </c>
    </row>
    <row r="5" spans="1:10" x14ac:dyDescent="0.3">
      <c r="A5" t="s">
        <v>8</v>
      </c>
      <c r="B5" s="1">
        <v>4541964.03</v>
      </c>
      <c r="C5" s="1">
        <v>4744088.84</v>
      </c>
      <c r="D5" s="1">
        <v>3904659.89</v>
      </c>
      <c r="E5" s="1">
        <v>4025486.81</v>
      </c>
      <c r="F5" s="1">
        <v>6239575.0099999998</v>
      </c>
      <c r="G5" s="1">
        <v>6269926.3700000001</v>
      </c>
      <c r="H5" s="1">
        <v>6741674.04</v>
      </c>
      <c r="I5" s="1">
        <v>8230776.54</v>
      </c>
      <c r="J5" s="1">
        <v>7108815.6500000004</v>
      </c>
    </row>
    <row r="6" spans="1:10" x14ac:dyDescent="0.3">
      <c r="A6" t="s">
        <v>9</v>
      </c>
      <c r="B6" s="1">
        <v>49897573.090000004</v>
      </c>
      <c r="C6" s="1">
        <v>56709183.030000001</v>
      </c>
      <c r="D6" s="1">
        <v>48439135.700000003</v>
      </c>
      <c r="E6" s="1">
        <v>18540936.039999999</v>
      </c>
      <c r="F6" s="1">
        <v>24088938.809999999</v>
      </c>
      <c r="G6" s="1">
        <v>22420554.620000001</v>
      </c>
      <c r="H6" s="1">
        <v>26077305.739999998</v>
      </c>
      <c r="I6" s="1">
        <v>39829303.049999997</v>
      </c>
      <c r="J6" s="1">
        <v>41553897.359999999</v>
      </c>
    </row>
    <row r="7" spans="1:10" x14ac:dyDescent="0.3">
      <c r="A7" s="4" t="s">
        <v>0</v>
      </c>
      <c r="B7" s="3">
        <f t="shared" ref="B7:J7" si="0">B2+B3-B4-B5-B6</f>
        <v>26062937.060000002</v>
      </c>
      <c r="C7" s="3">
        <f t="shared" si="0"/>
        <v>32463940.270000011</v>
      </c>
      <c r="D7" s="3">
        <f t="shared" si="0"/>
        <v>62512810.650000006</v>
      </c>
      <c r="E7" s="3">
        <f t="shared" si="0"/>
        <v>96757693.919999987</v>
      </c>
      <c r="F7" s="3">
        <f t="shared" si="0"/>
        <v>103135624.05000001</v>
      </c>
      <c r="G7" s="3">
        <f t="shared" ref="G7:I7" si="1">G2+G3-G4-G5-G6</f>
        <v>142455312.37</v>
      </c>
      <c r="H7" s="3">
        <f t="shared" si="1"/>
        <v>157439715.41999999</v>
      </c>
      <c r="I7" s="3">
        <f t="shared" si="1"/>
        <v>170250257.58999997</v>
      </c>
      <c r="J7" s="3">
        <f t="shared" si="0"/>
        <v>178329917.64000005</v>
      </c>
    </row>
    <row r="8" spans="1:10" x14ac:dyDescent="0.3">
      <c r="A8" t="s">
        <v>10</v>
      </c>
      <c r="B8" s="1">
        <v>11099040.199999999</v>
      </c>
      <c r="C8" s="1">
        <v>20515146.059999999</v>
      </c>
      <c r="D8" s="1">
        <v>36817015.710000001</v>
      </c>
      <c r="E8" s="1">
        <v>63902845.060000002</v>
      </c>
      <c r="F8" s="1">
        <v>74208100.920000002</v>
      </c>
      <c r="G8" s="1">
        <v>85185762.170000002</v>
      </c>
      <c r="H8" s="1">
        <v>96286400.640000001</v>
      </c>
      <c r="I8" s="1">
        <v>98852376.959999993</v>
      </c>
      <c r="J8" s="1">
        <v>115789179.11</v>
      </c>
    </row>
    <row r="9" spans="1:10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</row>
    <row r="10" spans="1:10" x14ac:dyDescent="0.3">
      <c r="A10" t="s">
        <v>12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508446.46</v>
      </c>
      <c r="H10" s="1">
        <v>1547644.63</v>
      </c>
      <c r="I10" s="1">
        <v>581300</v>
      </c>
      <c r="J10" s="1">
        <v>0</v>
      </c>
    </row>
    <row r="11" spans="1:10" x14ac:dyDescent="0.3">
      <c r="A11" t="s">
        <v>13</v>
      </c>
      <c r="B11" s="1">
        <v>1076039.57</v>
      </c>
      <c r="C11" s="1">
        <v>1412679.36</v>
      </c>
      <c r="D11" s="1">
        <v>9361217.3599999994</v>
      </c>
      <c r="E11" s="1">
        <v>10106196</v>
      </c>
      <c r="F11" s="1">
        <v>10072734.050000001</v>
      </c>
      <c r="G11" s="1">
        <v>14411653.25</v>
      </c>
      <c r="H11" s="1">
        <v>15359612.210000001</v>
      </c>
      <c r="I11" s="1">
        <v>14706813.710000001</v>
      </c>
      <c r="J11" s="1">
        <v>15368201.02</v>
      </c>
    </row>
    <row r="12" spans="1:10" x14ac:dyDescent="0.3">
      <c r="A12" t="s">
        <v>14</v>
      </c>
      <c r="B12" s="1">
        <v>0</v>
      </c>
      <c r="C12" s="1">
        <v>0</v>
      </c>
      <c r="D12" s="1">
        <v>5726.46</v>
      </c>
      <c r="E12" s="1">
        <v>867523.2</v>
      </c>
      <c r="F12" s="1">
        <v>2438425.61</v>
      </c>
      <c r="G12" s="1">
        <v>2859560.95</v>
      </c>
      <c r="H12" s="1">
        <v>5939902.3200000003</v>
      </c>
      <c r="I12" s="1">
        <v>6476431</v>
      </c>
      <c r="J12" s="1">
        <v>5962117.5</v>
      </c>
    </row>
    <row r="13" spans="1:10" x14ac:dyDescent="0.3">
      <c r="A13" s="4" t="s">
        <v>1</v>
      </c>
      <c r="B13" s="3">
        <f t="shared" ref="B13:J13" si="2">SUM(B8:B12)</f>
        <v>12175079.77</v>
      </c>
      <c r="C13" s="3">
        <f t="shared" si="2"/>
        <v>21927825.419999998</v>
      </c>
      <c r="D13" s="3">
        <f t="shared" si="2"/>
        <v>46183959.530000001</v>
      </c>
      <c r="E13" s="3">
        <f t="shared" si="2"/>
        <v>74876564.260000005</v>
      </c>
      <c r="F13" s="3">
        <f t="shared" si="2"/>
        <v>86719260.579999998</v>
      </c>
      <c r="G13" s="3">
        <f t="shared" ref="G13" si="3">SUM(G8:G12)</f>
        <v>102965422.83</v>
      </c>
      <c r="H13" s="3">
        <f t="shared" ref="H13" si="4">SUM(H8:H12)</f>
        <v>119133559.79999998</v>
      </c>
      <c r="I13" s="3">
        <f t="shared" ref="I13" si="5">SUM(I8:I12)</f>
        <v>120616921.66999999</v>
      </c>
      <c r="J13" s="3">
        <f t="shared" si="2"/>
        <v>137119497.63</v>
      </c>
    </row>
    <row r="14" spans="1:10" x14ac:dyDescent="0.3">
      <c r="A14" t="s">
        <v>16</v>
      </c>
      <c r="B14" s="1">
        <v>6488685.0599999996</v>
      </c>
      <c r="C14" s="1">
        <v>0</v>
      </c>
      <c r="D14" s="1">
        <v>0</v>
      </c>
      <c r="E14" s="1">
        <v>331328.19</v>
      </c>
      <c r="F14" s="1">
        <v>784097.12</v>
      </c>
      <c r="G14" s="1">
        <v>2101996.31</v>
      </c>
      <c r="H14" s="1">
        <v>5729396.1399999997</v>
      </c>
      <c r="I14" s="1">
        <v>8767658.6199999992</v>
      </c>
      <c r="J14" s="1">
        <v>2235851.12</v>
      </c>
    </row>
    <row r="15" spans="1:10" x14ac:dyDescent="0.3">
      <c r="A15" t="s">
        <v>15</v>
      </c>
      <c r="B15" s="1">
        <v>390561.11</v>
      </c>
      <c r="C15" s="1">
        <v>1328457.94</v>
      </c>
      <c r="D15" s="1">
        <v>2601391.7200000002</v>
      </c>
      <c r="E15" s="1">
        <v>0</v>
      </c>
      <c r="F15" s="1">
        <v>2496819.42</v>
      </c>
      <c r="G15" s="1">
        <v>23354430.77</v>
      </c>
      <c r="H15" s="1">
        <v>9266491.6699999999</v>
      </c>
      <c r="I15" s="1">
        <v>7908847.96</v>
      </c>
      <c r="J15" s="1">
        <v>9184617.4399999995</v>
      </c>
    </row>
    <row r="16" spans="1:10" x14ac:dyDescent="0.3">
      <c r="A16" t="s">
        <v>17</v>
      </c>
      <c r="B16" s="1">
        <v>735567.81</v>
      </c>
      <c r="C16" s="1">
        <v>484654.99</v>
      </c>
      <c r="D16" s="1">
        <v>307738.28999999998</v>
      </c>
      <c r="E16" s="1">
        <v>324628.07</v>
      </c>
      <c r="F16" s="1">
        <v>1042366.04</v>
      </c>
      <c r="G16" s="1">
        <v>396111.87</v>
      </c>
      <c r="H16" s="1">
        <v>396337.7</v>
      </c>
      <c r="I16" s="1">
        <v>50972.89</v>
      </c>
      <c r="J16" s="1">
        <v>73516.08</v>
      </c>
    </row>
    <row r="17" spans="1:10" x14ac:dyDescent="0.3">
      <c r="A17" t="s">
        <v>18</v>
      </c>
      <c r="B17" s="1">
        <v>240467.06</v>
      </c>
      <c r="C17" s="1">
        <v>4811651.92</v>
      </c>
      <c r="D17" s="1">
        <v>2621066.59</v>
      </c>
      <c r="E17" s="1">
        <v>199093.99</v>
      </c>
      <c r="F17" s="1">
        <v>232506.75</v>
      </c>
      <c r="G17" s="1">
        <v>139712.76</v>
      </c>
      <c r="H17" s="1">
        <v>139712.76</v>
      </c>
      <c r="I17" s="1">
        <v>139712.76</v>
      </c>
      <c r="J17" s="1">
        <v>142737.79</v>
      </c>
    </row>
    <row r="18" spans="1:10" x14ac:dyDescent="0.3">
      <c r="A18" t="s">
        <v>19</v>
      </c>
      <c r="B18" s="1">
        <v>0</v>
      </c>
      <c r="C18" s="1">
        <v>0</v>
      </c>
      <c r="D18" s="1">
        <v>7310002.8300000001</v>
      </c>
      <c r="E18" s="1">
        <v>11332943.82</v>
      </c>
      <c r="F18" s="1">
        <v>7869581.9299999997</v>
      </c>
      <c r="G18" s="1">
        <v>9574997.6300000008</v>
      </c>
      <c r="H18" s="1">
        <v>3833037.53</v>
      </c>
      <c r="I18" s="1">
        <v>8500408.5700000003</v>
      </c>
      <c r="J18" s="1">
        <v>11567904.48</v>
      </c>
    </row>
    <row r="19" spans="1:10" x14ac:dyDescent="0.3">
      <c r="A19" s="4" t="s">
        <v>2</v>
      </c>
      <c r="B19" s="3">
        <f t="shared" ref="B19:J19" si="6">SUM(B14:B18)</f>
        <v>7855281.04</v>
      </c>
      <c r="C19" s="3">
        <f t="shared" si="6"/>
        <v>6624764.8499999996</v>
      </c>
      <c r="D19" s="3">
        <f t="shared" si="6"/>
        <v>12840199.43</v>
      </c>
      <c r="E19" s="3">
        <f t="shared" si="6"/>
        <v>12187994.07</v>
      </c>
      <c r="F19" s="3">
        <f t="shared" si="6"/>
        <v>12425371.26</v>
      </c>
      <c r="G19" s="3">
        <f t="shared" ref="G19:I19" si="7">SUM(G14:G18)</f>
        <v>35567249.340000004</v>
      </c>
      <c r="H19" s="3">
        <f t="shared" si="7"/>
        <v>19364975.799999997</v>
      </c>
      <c r="I19" s="3">
        <f t="shared" si="7"/>
        <v>25367600.800000001</v>
      </c>
      <c r="J19" s="3">
        <f t="shared" si="6"/>
        <v>23204626.909999996</v>
      </c>
    </row>
    <row r="20" spans="1:10" x14ac:dyDescent="0.3">
      <c r="A20" s="4" t="s">
        <v>3</v>
      </c>
      <c r="B20" s="3">
        <v>6032576.25</v>
      </c>
      <c r="C20" s="3">
        <v>3911350</v>
      </c>
      <c r="D20" s="3">
        <v>3349248.46</v>
      </c>
      <c r="E20" s="3">
        <v>9536712.2200000007</v>
      </c>
      <c r="F20" s="3">
        <v>3085157.71</v>
      </c>
      <c r="G20" s="3">
        <v>984888.23</v>
      </c>
      <c r="H20" s="3">
        <v>1643152.7</v>
      </c>
      <c r="I20" s="3">
        <v>1558044.57</v>
      </c>
      <c r="J20" s="3">
        <v>152989.25</v>
      </c>
    </row>
    <row r="21" spans="1:10" x14ac:dyDescent="0.3">
      <c r="A21" s="65" t="s">
        <v>4</v>
      </c>
      <c r="B21" s="35">
        <f t="shared" ref="B21:J21" si="8">B7-B13-B19-B20</f>
        <v>0</v>
      </c>
      <c r="C21" s="35">
        <f t="shared" si="8"/>
        <v>1.3038516044616699E-8</v>
      </c>
      <c r="D21" s="35">
        <f t="shared" si="8"/>
        <v>139403.2300000051</v>
      </c>
      <c r="E21" s="35">
        <f t="shared" si="8"/>
        <v>156423.36999998055</v>
      </c>
      <c r="F21" s="35">
        <f t="shared" si="8"/>
        <v>905834.50000001397</v>
      </c>
      <c r="G21" s="35">
        <f t="shared" ref="G21:I21" si="9">G7-G13-G19-G20</f>
        <v>2937751.970000003</v>
      </c>
      <c r="H21" s="35">
        <f t="shared" si="9"/>
        <v>17298027.120000008</v>
      </c>
      <c r="I21" s="35">
        <f t="shared" si="9"/>
        <v>22707690.549999986</v>
      </c>
      <c r="J21" s="35">
        <f t="shared" si="8"/>
        <v>17852803.850000054</v>
      </c>
    </row>
    <row r="22" spans="1:10" x14ac:dyDescent="0.3">
      <c r="A22" t="s">
        <v>356</v>
      </c>
      <c r="B22" s="1"/>
      <c r="C22" s="1">
        <v>-402759.63</v>
      </c>
      <c r="D22" s="1">
        <v>-634179.80000000005</v>
      </c>
      <c r="E22" s="1">
        <v>-1730894.15</v>
      </c>
      <c r="F22" s="1">
        <v>-10547649.18</v>
      </c>
      <c r="G22" s="1">
        <v>-3913480.42</v>
      </c>
      <c r="H22" s="1">
        <v>1270076.6100000001</v>
      </c>
      <c r="I22" s="1">
        <v>-6010091.9500000002</v>
      </c>
      <c r="J22" s="1">
        <v>1244362</v>
      </c>
    </row>
    <row r="23" spans="1:10" x14ac:dyDescent="0.3">
      <c r="A23" t="s">
        <v>357</v>
      </c>
      <c r="B23" s="6">
        <f t="shared" ref="B23:J23" si="10">B8/B3*100</f>
        <v>16.053850130509517</v>
      </c>
      <c r="C23" s="6">
        <f t="shared" si="10"/>
        <v>21.673726389669092</v>
      </c>
      <c r="D23" s="6">
        <f t="shared" si="10"/>
        <v>36.075593782681345</v>
      </c>
      <c r="E23" s="6">
        <f t="shared" si="10"/>
        <v>49.744549543347475</v>
      </c>
      <c r="F23" s="6">
        <f t="shared" si="10"/>
        <v>57.59322827566006</v>
      </c>
      <c r="G23" s="98">
        <f t="shared" ref="G23:I23" si="11">G8/G3*100</f>
        <v>58.097496768430076</v>
      </c>
      <c r="H23" s="98">
        <f t="shared" si="11"/>
        <v>54.825024879228401</v>
      </c>
      <c r="I23" s="98">
        <f t="shared" si="11"/>
        <v>54.935383496332811</v>
      </c>
      <c r="J23" s="98">
        <f t="shared" si="10"/>
        <v>59.134799005769409</v>
      </c>
    </row>
  </sheetData>
  <conditionalFormatting sqref="C21:F21 J21">
    <cfRule type="cellIs" dxfId="111" priority="24" operator="greaterThan">
      <formula>0</formula>
    </cfRule>
  </conditionalFormatting>
  <conditionalFormatting sqref="C21:F21 J21">
    <cfRule type="cellIs" dxfId="110" priority="21" operator="greaterThan">
      <formula>0</formula>
    </cfRule>
    <cfRule type="cellIs" dxfId="109" priority="22" operator="lessThan">
      <formula>0</formula>
    </cfRule>
  </conditionalFormatting>
  <conditionalFormatting sqref="B21">
    <cfRule type="cellIs" dxfId="108" priority="15" operator="greaterThan">
      <formula>0</formula>
    </cfRule>
  </conditionalFormatting>
  <conditionalFormatting sqref="B21">
    <cfRule type="cellIs" dxfId="107" priority="13" operator="greaterThan">
      <formula>0</formula>
    </cfRule>
    <cfRule type="cellIs" dxfId="106" priority="14" operator="lessThan">
      <formula>0</formula>
    </cfRule>
  </conditionalFormatting>
  <conditionalFormatting sqref="G21">
    <cfRule type="cellIs" dxfId="105" priority="9" operator="greaterThan">
      <formula>0</formula>
    </cfRule>
  </conditionalFormatting>
  <conditionalFormatting sqref="G21">
    <cfRule type="cellIs" dxfId="104" priority="7" operator="greaterThan">
      <formula>0</formula>
    </cfRule>
    <cfRule type="cellIs" dxfId="103" priority="8" operator="lessThan">
      <formula>0</formula>
    </cfRule>
  </conditionalFormatting>
  <conditionalFormatting sqref="H21">
    <cfRule type="cellIs" dxfId="102" priority="6" operator="greaterThan">
      <formula>0</formula>
    </cfRule>
  </conditionalFormatting>
  <conditionalFormatting sqref="H21">
    <cfRule type="cellIs" dxfId="101" priority="4" operator="greaterThan">
      <formula>0</formula>
    </cfRule>
    <cfRule type="cellIs" dxfId="100" priority="5" operator="lessThan">
      <formula>0</formula>
    </cfRule>
  </conditionalFormatting>
  <conditionalFormatting sqref="I21">
    <cfRule type="cellIs" dxfId="99" priority="3" operator="greaterThan">
      <formula>0</formula>
    </cfRule>
  </conditionalFormatting>
  <conditionalFormatting sqref="I21">
    <cfRule type="cellIs" dxfId="98" priority="1" operator="greaterThan">
      <formula>0</formula>
    </cfRule>
    <cfRule type="cellIs" dxfId="97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J2" sqref="J2:J29"/>
    </sheetView>
  </sheetViews>
  <sheetFormatPr defaultRowHeight="14.4" x14ac:dyDescent="0.3"/>
  <cols>
    <col min="1" max="1" width="65.33203125" bestFit="1" customWidth="1"/>
    <col min="2" max="2" width="10.88671875" customWidth="1"/>
    <col min="3" max="6" width="11.109375" bestFit="1" customWidth="1"/>
    <col min="7" max="10" width="11.109375" style="96" bestFit="1" customWidth="1"/>
    <col min="11" max="11" width="12.33203125" style="96" bestFit="1" customWidth="1"/>
  </cols>
  <sheetData>
    <row r="1" spans="1:11" x14ac:dyDescent="0.3">
      <c r="C1" s="92">
        <v>2016</v>
      </c>
      <c r="D1" s="12">
        <v>2017</v>
      </c>
      <c r="E1" s="12">
        <v>2018</v>
      </c>
      <c r="F1" s="12">
        <v>2019</v>
      </c>
      <c r="G1" s="107">
        <v>2020</v>
      </c>
      <c r="H1" s="107">
        <v>2021</v>
      </c>
      <c r="I1" s="107">
        <v>2022</v>
      </c>
      <c r="J1" s="107">
        <v>2023</v>
      </c>
      <c r="K1" s="107" t="s">
        <v>266</v>
      </c>
    </row>
    <row r="2" spans="1:11" x14ac:dyDescent="0.3">
      <c r="A2" t="s">
        <v>236</v>
      </c>
      <c r="B2" s="24" t="s">
        <v>260</v>
      </c>
      <c r="C2" s="1">
        <v>105025210.66</v>
      </c>
      <c r="D2" s="1">
        <v>120512795.73</v>
      </c>
      <c r="E2" s="1">
        <v>119355102.98</v>
      </c>
      <c r="F2" s="1">
        <v>119408270.86</v>
      </c>
      <c r="G2" s="1">
        <v>108757665.92</v>
      </c>
      <c r="H2" s="1">
        <v>110972485.91</v>
      </c>
      <c r="I2" s="1">
        <v>123208765.79000001</v>
      </c>
      <c r="J2" s="1">
        <v>127129704.45999999</v>
      </c>
      <c r="K2" s="1">
        <f>J2-I2</f>
        <v>3920938.6699999869</v>
      </c>
    </row>
    <row r="3" spans="1:11" x14ac:dyDescent="0.3">
      <c r="A3" t="s">
        <v>237</v>
      </c>
      <c r="B3" s="24" t="s">
        <v>260</v>
      </c>
      <c r="C3" s="1">
        <v>17873023.77</v>
      </c>
      <c r="D3" s="1">
        <v>19405936.969999999</v>
      </c>
      <c r="E3" s="1">
        <v>18521406.050000001</v>
      </c>
      <c r="F3" s="1">
        <v>18520352.469999999</v>
      </c>
      <c r="G3" s="1">
        <v>19426509.75</v>
      </c>
      <c r="H3" s="1">
        <v>20445281.75</v>
      </c>
      <c r="I3" s="1">
        <v>21099843.460000001</v>
      </c>
      <c r="J3" s="1">
        <v>21040254.98</v>
      </c>
      <c r="K3" s="1">
        <f t="shared" ref="K3:K29" si="0">J3-I3</f>
        <v>-59588.480000000447</v>
      </c>
    </row>
    <row r="4" spans="1:11" x14ac:dyDescent="0.3">
      <c r="A4" t="s">
        <v>238</v>
      </c>
      <c r="B4" s="24" t="s">
        <v>260</v>
      </c>
      <c r="C4" s="1">
        <v>15855033.09</v>
      </c>
      <c r="D4" s="1">
        <v>10424509.140000001</v>
      </c>
      <c r="E4" s="1">
        <v>29192213.800000001</v>
      </c>
      <c r="F4" s="1">
        <v>16917263.899999999</v>
      </c>
      <c r="G4" s="1">
        <v>44392903.689999998</v>
      </c>
      <c r="H4" s="1">
        <v>32596909.100000001</v>
      </c>
      <c r="I4" s="1">
        <v>36592983.450000003</v>
      </c>
      <c r="J4" s="1">
        <v>35409178.770000003</v>
      </c>
      <c r="K4" s="1">
        <f t="shared" si="0"/>
        <v>-1183804.6799999997</v>
      </c>
    </row>
    <row r="5" spans="1:11" x14ac:dyDescent="0.3">
      <c r="A5" t="s">
        <v>239</v>
      </c>
      <c r="B5" s="24" t="s">
        <v>260</v>
      </c>
      <c r="C5" s="1">
        <v>17619918.620000001</v>
      </c>
      <c r="D5" s="1">
        <v>24339792.77</v>
      </c>
      <c r="E5" s="1">
        <v>24649762.98</v>
      </c>
      <c r="F5" s="1">
        <v>21834319.09</v>
      </c>
      <c r="G5" s="1">
        <v>15673318.93</v>
      </c>
      <c r="H5" s="1">
        <v>19675685.890000001</v>
      </c>
      <c r="I5" s="1">
        <v>22107324.539999999</v>
      </c>
      <c r="J5" s="1">
        <v>22053550.530000001</v>
      </c>
      <c r="K5" s="1">
        <f t="shared" si="0"/>
        <v>-53774.009999997914</v>
      </c>
    </row>
    <row r="6" spans="1:11" x14ac:dyDescent="0.3">
      <c r="A6" t="s">
        <v>240</v>
      </c>
      <c r="B6" s="24" t="s">
        <v>260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f t="shared" si="0"/>
        <v>0</v>
      </c>
    </row>
    <row r="7" spans="1:11" x14ac:dyDescent="0.3">
      <c r="A7" t="s">
        <v>241</v>
      </c>
      <c r="B7" s="24" t="s">
        <v>260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f t="shared" si="0"/>
        <v>0</v>
      </c>
    </row>
    <row r="8" spans="1:11" x14ac:dyDescent="0.3">
      <c r="A8" t="s">
        <v>242</v>
      </c>
      <c r="B8" s="24" t="s">
        <v>260</v>
      </c>
      <c r="C8" s="1">
        <v>0</v>
      </c>
      <c r="D8" s="1">
        <v>0</v>
      </c>
      <c r="E8" s="1">
        <v>22349.89</v>
      </c>
      <c r="F8" s="1">
        <v>60113.8</v>
      </c>
      <c r="G8" s="1">
        <v>0</v>
      </c>
      <c r="H8" s="1">
        <v>0</v>
      </c>
      <c r="I8" s="1">
        <v>0</v>
      </c>
      <c r="J8" s="1">
        <v>0</v>
      </c>
      <c r="K8" s="1">
        <f t="shared" si="0"/>
        <v>0</v>
      </c>
    </row>
    <row r="9" spans="1:11" x14ac:dyDescent="0.3">
      <c r="A9" s="30" t="s">
        <v>243</v>
      </c>
      <c r="B9" s="31" t="s">
        <v>260</v>
      </c>
      <c r="C9" s="32">
        <v>18911777.449999999</v>
      </c>
      <c r="D9" s="32">
        <v>13278960.109999999</v>
      </c>
      <c r="E9" s="32">
        <v>9819610.1300000008</v>
      </c>
      <c r="F9" s="32">
        <v>10687577.16</v>
      </c>
      <c r="G9" s="32">
        <v>11633771.189999999</v>
      </c>
      <c r="H9" s="32">
        <v>12733954.949999999</v>
      </c>
      <c r="I9" s="32">
        <v>15550200.800000001</v>
      </c>
      <c r="J9" s="1">
        <v>16373291.869999999</v>
      </c>
      <c r="K9" s="1">
        <f t="shared" si="0"/>
        <v>823091.06999999844</v>
      </c>
    </row>
    <row r="10" spans="1:11" x14ac:dyDescent="0.3">
      <c r="A10" s="33" t="s">
        <v>264</v>
      </c>
      <c r="B10" s="34" t="s">
        <v>260</v>
      </c>
      <c r="C10" s="89">
        <f t="shared" ref="C10:J10" si="1">SUM(C2:C9)</f>
        <v>175284963.58999997</v>
      </c>
      <c r="D10" s="89">
        <f t="shared" si="1"/>
        <v>187961994.71999997</v>
      </c>
      <c r="E10" s="89">
        <f t="shared" si="1"/>
        <v>201560445.82999998</v>
      </c>
      <c r="F10" s="89">
        <f t="shared" si="1"/>
        <v>187427897.28</v>
      </c>
      <c r="G10" s="89">
        <f t="shared" si="1"/>
        <v>199884169.48000002</v>
      </c>
      <c r="H10" s="89">
        <f t="shared" ref="H10:I10" si="2">SUM(H2:H9)</f>
        <v>196424317.59999996</v>
      </c>
      <c r="I10" s="89">
        <f t="shared" si="2"/>
        <v>218559118.03999999</v>
      </c>
      <c r="J10" s="89">
        <f t="shared" si="1"/>
        <v>222005980.61000001</v>
      </c>
      <c r="K10" s="11">
        <f t="shared" si="0"/>
        <v>3446862.5700000226</v>
      </c>
    </row>
    <row r="11" spans="1:11" x14ac:dyDescent="0.3">
      <c r="A11" t="s">
        <v>244</v>
      </c>
      <c r="B11" s="24" t="s">
        <v>261</v>
      </c>
      <c r="C11" s="1">
        <v>1068154.74</v>
      </c>
      <c r="D11" s="1">
        <v>995590.03</v>
      </c>
      <c r="E11" s="1">
        <v>993872.83</v>
      </c>
      <c r="F11" s="1">
        <v>976615.59</v>
      </c>
      <c r="G11" s="1">
        <v>1198845.07</v>
      </c>
      <c r="H11" s="1">
        <v>1250624.21</v>
      </c>
      <c r="I11" s="1">
        <v>1152592.45</v>
      </c>
      <c r="J11" s="1">
        <v>1041923.71</v>
      </c>
      <c r="K11" s="1">
        <f t="shared" si="0"/>
        <v>-110668.73999999999</v>
      </c>
    </row>
    <row r="12" spans="1:11" x14ac:dyDescent="0.3">
      <c r="A12" t="s">
        <v>245</v>
      </c>
      <c r="B12" s="24" t="s">
        <v>261</v>
      </c>
      <c r="C12" s="1">
        <v>83598321.959999993</v>
      </c>
      <c r="D12" s="1">
        <v>87660105.409999996</v>
      </c>
      <c r="E12" s="1">
        <v>89842753.650000006</v>
      </c>
      <c r="F12" s="1">
        <v>90309680.099999994</v>
      </c>
      <c r="G12" s="1">
        <v>84724346.280000001</v>
      </c>
      <c r="H12" s="1">
        <v>92364423.659999996</v>
      </c>
      <c r="I12" s="1">
        <v>100817389.11</v>
      </c>
      <c r="J12" s="1">
        <v>106427711.17</v>
      </c>
      <c r="K12" s="1">
        <f t="shared" si="0"/>
        <v>5610322.0600000024</v>
      </c>
    </row>
    <row r="13" spans="1:11" x14ac:dyDescent="0.3">
      <c r="A13" t="s">
        <v>246</v>
      </c>
      <c r="B13" s="24" t="s">
        <v>261</v>
      </c>
      <c r="C13" s="1">
        <v>2007675.95</v>
      </c>
      <c r="D13" s="1">
        <v>2117614.5499999998</v>
      </c>
      <c r="E13" s="1">
        <v>2329726.85</v>
      </c>
      <c r="F13" s="1">
        <v>2204155.12</v>
      </c>
      <c r="G13" s="1">
        <v>2395431.7599999998</v>
      </c>
      <c r="H13" s="1">
        <v>3904135.17</v>
      </c>
      <c r="I13" s="1">
        <v>2727064.87</v>
      </c>
      <c r="J13" s="1">
        <v>2808455.03</v>
      </c>
      <c r="K13" s="1">
        <f t="shared" si="0"/>
        <v>81390.159999999683</v>
      </c>
    </row>
    <row r="14" spans="1:11" x14ac:dyDescent="0.3">
      <c r="A14" t="s">
        <v>247</v>
      </c>
      <c r="B14" s="24" t="s">
        <v>261</v>
      </c>
      <c r="C14" s="1">
        <v>14655910.68</v>
      </c>
      <c r="D14" s="1">
        <v>13172404.050000001</v>
      </c>
      <c r="E14" s="1">
        <v>12080437.859999999</v>
      </c>
      <c r="F14" s="1">
        <v>14191288.91</v>
      </c>
      <c r="G14" s="1">
        <v>15079266.85</v>
      </c>
      <c r="H14" s="1">
        <v>18984990.399999999</v>
      </c>
      <c r="I14" s="1">
        <v>18838676.899999999</v>
      </c>
      <c r="J14" s="1">
        <v>27192914.98</v>
      </c>
      <c r="K14" s="1">
        <f t="shared" si="0"/>
        <v>8354238.0800000019</v>
      </c>
    </row>
    <row r="15" spans="1:11" x14ac:dyDescent="0.3">
      <c r="A15" t="s">
        <v>248</v>
      </c>
      <c r="B15" s="24" t="s">
        <v>261</v>
      </c>
      <c r="C15" s="1">
        <v>43112936.409999996</v>
      </c>
      <c r="D15" s="1">
        <v>41561813.740000002</v>
      </c>
      <c r="E15" s="1">
        <v>43451066.549999997</v>
      </c>
      <c r="F15" s="1">
        <v>43678185.609999999</v>
      </c>
      <c r="G15" s="1">
        <v>44148836.829999998</v>
      </c>
      <c r="H15" s="1">
        <v>44003317.210000001</v>
      </c>
      <c r="I15" s="1">
        <v>47765989.670000002</v>
      </c>
      <c r="J15" s="1">
        <v>47203542.060000002</v>
      </c>
      <c r="K15" s="1">
        <f t="shared" si="0"/>
        <v>-562447.6099999994</v>
      </c>
    </row>
    <row r="16" spans="1:11" x14ac:dyDescent="0.3">
      <c r="A16" t="s">
        <v>249</v>
      </c>
      <c r="B16" s="24" t="s">
        <v>261</v>
      </c>
      <c r="C16" s="1">
        <v>18009246.98</v>
      </c>
      <c r="D16" s="1">
        <v>23091829.550000001</v>
      </c>
      <c r="E16" s="1">
        <v>45125973.869999997</v>
      </c>
      <c r="F16" s="1">
        <v>31326596.579999998</v>
      </c>
      <c r="G16" s="1">
        <v>35370041.369999997</v>
      </c>
      <c r="H16" s="1">
        <v>33373602.43</v>
      </c>
      <c r="I16" s="1">
        <v>36915036.729999997</v>
      </c>
      <c r="J16" s="1">
        <v>39755714.859999999</v>
      </c>
      <c r="K16" s="1">
        <f t="shared" si="0"/>
        <v>2840678.1300000027</v>
      </c>
    </row>
    <row r="17" spans="1:12" x14ac:dyDescent="0.3">
      <c r="A17" t="s">
        <v>250</v>
      </c>
      <c r="B17" s="24" t="s">
        <v>261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-109761.81</v>
      </c>
      <c r="I17" s="1">
        <v>-100864.6</v>
      </c>
      <c r="J17" s="1">
        <v>-14782.44</v>
      </c>
      <c r="K17" s="1">
        <f t="shared" si="0"/>
        <v>86082.16</v>
      </c>
    </row>
    <row r="18" spans="1:12" x14ac:dyDescent="0.3">
      <c r="A18" t="s">
        <v>251</v>
      </c>
      <c r="B18" s="24" t="s">
        <v>261</v>
      </c>
      <c r="C18" s="1">
        <v>0</v>
      </c>
      <c r="D18" s="1">
        <v>0</v>
      </c>
      <c r="E18" s="1">
        <v>5163605.93</v>
      </c>
      <c r="F18" s="1">
        <v>1874828.3</v>
      </c>
      <c r="G18" s="1">
        <v>5472207.6200000001</v>
      </c>
      <c r="H18" s="1">
        <v>3719615.87</v>
      </c>
      <c r="I18" s="1">
        <v>2463403.0099999998</v>
      </c>
      <c r="J18" s="1">
        <v>878885</v>
      </c>
      <c r="K18" s="1">
        <f t="shared" si="0"/>
        <v>-1584518.0099999998</v>
      </c>
    </row>
    <row r="19" spans="1:12" x14ac:dyDescent="0.3">
      <c r="A19" t="s">
        <v>14</v>
      </c>
      <c r="B19" s="24" t="s">
        <v>261</v>
      </c>
      <c r="C19" s="1">
        <v>20515146.059999999</v>
      </c>
      <c r="D19" s="1">
        <v>0</v>
      </c>
      <c r="E19" s="1">
        <v>5726.46</v>
      </c>
      <c r="F19" s="1">
        <v>5727</v>
      </c>
      <c r="G19" s="1">
        <v>421135.34</v>
      </c>
      <c r="H19" s="1">
        <v>1681636.76</v>
      </c>
      <c r="I19" s="1">
        <v>24133.71</v>
      </c>
      <c r="J19" s="1">
        <v>1114120.06</v>
      </c>
      <c r="K19" s="1">
        <f t="shared" si="0"/>
        <v>1089986.3500000001</v>
      </c>
    </row>
    <row r="20" spans="1:12" x14ac:dyDescent="0.3">
      <c r="A20" s="30" t="s">
        <v>252</v>
      </c>
      <c r="B20" s="31" t="s">
        <v>261</v>
      </c>
      <c r="C20" s="32">
        <v>2562663.7599999998</v>
      </c>
      <c r="D20" s="32">
        <v>1262835.1000000001</v>
      </c>
      <c r="E20" s="32">
        <v>2373742.5699999998</v>
      </c>
      <c r="F20" s="32">
        <v>2753386.78</v>
      </c>
      <c r="G20" s="32">
        <v>5258695.1399999997</v>
      </c>
      <c r="H20" s="32">
        <v>2099424.6800000002</v>
      </c>
      <c r="I20" s="32">
        <v>2042388.8</v>
      </c>
      <c r="J20" s="1">
        <v>1944533.14</v>
      </c>
      <c r="K20" s="1">
        <f t="shared" si="0"/>
        <v>-97855.660000000149</v>
      </c>
    </row>
    <row r="21" spans="1:12" x14ac:dyDescent="0.3">
      <c r="A21" s="33" t="s">
        <v>265</v>
      </c>
      <c r="B21" s="34" t="s">
        <v>261</v>
      </c>
      <c r="C21" s="89">
        <f t="shared" ref="C21:J21" si="3">SUM(C11:C20)</f>
        <v>185530056.53999996</v>
      </c>
      <c r="D21" s="89">
        <f t="shared" si="3"/>
        <v>169862192.43000001</v>
      </c>
      <c r="E21" s="89">
        <f t="shared" si="3"/>
        <v>201366906.57000002</v>
      </c>
      <c r="F21" s="89">
        <f t="shared" si="3"/>
        <v>187320463.98999998</v>
      </c>
      <c r="G21" s="89">
        <f t="shared" si="3"/>
        <v>194068806.25999999</v>
      </c>
      <c r="H21" s="89">
        <f t="shared" ref="H21:I21" si="4">SUM(H11:H20)</f>
        <v>201272008.58000001</v>
      </c>
      <c r="I21" s="89">
        <f t="shared" si="4"/>
        <v>212645810.65000001</v>
      </c>
      <c r="J21" s="89">
        <f t="shared" si="3"/>
        <v>228353017.56999999</v>
      </c>
      <c r="K21" s="11">
        <f t="shared" si="0"/>
        <v>15707206.919999987</v>
      </c>
    </row>
    <row r="22" spans="1:12" x14ac:dyDescent="0.3">
      <c r="A22" t="s">
        <v>253</v>
      </c>
      <c r="B22" s="24" t="s">
        <v>260</v>
      </c>
      <c r="C22" s="1">
        <v>1366386.26</v>
      </c>
      <c r="D22" s="1">
        <v>643419.98</v>
      </c>
      <c r="E22" s="1">
        <v>615662.69999999995</v>
      </c>
      <c r="F22" s="1">
        <v>935985.63</v>
      </c>
      <c r="G22" s="1">
        <v>4549049.29</v>
      </c>
      <c r="H22" s="1">
        <v>2688992.14</v>
      </c>
      <c r="I22" s="1">
        <v>2762888.55</v>
      </c>
      <c r="J22" s="1">
        <v>4809209.57</v>
      </c>
      <c r="K22" s="1">
        <f t="shared" si="0"/>
        <v>2046321.0200000005</v>
      </c>
    </row>
    <row r="23" spans="1:12" x14ac:dyDescent="0.3">
      <c r="A23" t="s">
        <v>254</v>
      </c>
      <c r="B23" s="24" t="s">
        <v>261</v>
      </c>
      <c r="C23" s="1">
        <v>2238580.59</v>
      </c>
      <c r="D23" s="1">
        <v>2642342.81</v>
      </c>
      <c r="E23" s="1">
        <v>2565624.5499999998</v>
      </c>
      <c r="F23" s="1">
        <v>2403340.65</v>
      </c>
      <c r="G23" s="1">
        <v>2288987.31</v>
      </c>
      <c r="H23" s="1">
        <v>2126830.8199999998</v>
      </c>
      <c r="I23" s="1">
        <v>2102467.2000000002</v>
      </c>
      <c r="J23" s="1">
        <v>2702034.59</v>
      </c>
      <c r="K23" s="1">
        <f t="shared" si="0"/>
        <v>599567.38999999966</v>
      </c>
    </row>
    <row r="24" spans="1:12" x14ac:dyDescent="0.3">
      <c r="A24" t="s">
        <v>255</v>
      </c>
      <c r="B24" s="24" t="s">
        <v>260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-483578.04</v>
      </c>
      <c r="K24" s="1">
        <f t="shared" si="0"/>
        <v>-483578.04</v>
      </c>
    </row>
    <row r="25" spans="1:12" x14ac:dyDescent="0.3">
      <c r="A25" t="s">
        <v>256</v>
      </c>
      <c r="B25" s="24" t="s">
        <v>260</v>
      </c>
      <c r="C25" s="1">
        <v>10081663.17</v>
      </c>
      <c r="D25" s="1">
        <v>10127492.300000001</v>
      </c>
      <c r="E25" s="1">
        <v>13355570.41</v>
      </c>
      <c r="F25" s="1">
        <v>10581572.33</v>
      </c>
      <c r="G25" s="1">
        <v>52883001.090000004</v>
      </c>
      <c r="H25" s="1">
        <v>19268523.84</v>
      </c>
      <c r="I25" s="1">
        <v>24566944.210000001</v>
      </c>
      <c r="J25" s="1">
        <v>20615761.25</v>
      </c>
      <c r="K25" s="1">
        <f t="shared" si="0"/>
        <v>-3951182.9600000009</v>
      </c>
    </row>
    <row r="26" spans="1:12" x14ac:dyDescent="0.3">
      <c r="A26" t="s">
        <v>257</v>
      </c>
      <c r="B26" s="24" t="s">
        <v>261</v>
      </c>
      <c r="C26" s="1">
        <v>1394874.82</v>
      </c>
      <c r="D26" s="1">
        <v>6325790.8700000001</v>
      </c>
      <c r="E26" s="1">
        <v>5849752.0800000001</v>
      </c>
      <c r="F26" s="1">
        <v>9359258</v>
      </c>
      <c r="G26" s="1">
        <v>56596298.729999997</v>
      </c>
      <c r="H26" s="1">
        <v>9770290.9000000004</v>
      </c>
      <c r="I26" s="1">
        <v>26317890.510000002</v>
      </c>
      <c r="J26" s="1">
        <v>11520264.609999999</v>
      </c>
      <c r="K26" s="1">
        <f t="shared" si="0"/>
        <v>-14797625.900000002</v>
      </c>
    </row>
    <row r="27" spans="1:12" x14ac:dyDescent="0.3">
      <c r="A27" t="s">
        <v>258</v>
      </c>
      <c r="B27" s="24" t="s">
        <v>261</v>
      </c>
      <c r="C27" s="1">
        <v>1988301.7</v>
      </c>
      <c r="D27" s="1">
        <v>1829711.33</v>
      </c>
      <c r="E27" s="1">
        <v>2258737.87</v>
      </c>
      <c r="F27" s="1">
        <v>2164971.36</v>
      </c>
      <c r="G27" s="1">
        <v>2165936.9900000002</v>
      </c>
      <c r="H27" s="1">
        <v>2161500</v>
      </c>
      <c r="I27" s="1">
        <v>2230426.33</v>
      </c>
      <c r="J27" s="1">
        <v>2733010.66</v>
      </c>
      <c r="K27" s="1">
        <f t="shared" si="0"/>
        <v>502584.33000000007</v>
      </c>
    </row>
    <row r="28" spans="1:12" x14ac:dyDescent="0.3">
      <c r="A28" s="10" t="s">
        <v>259</v>
      </c>
      <c r="B28" s="34" t="s">
        <v>262</v>
      </c>
      <c r="C28" s="35">
        <f t="shared" ref="C28:J28" si="5">C10-C21+C22-C23+C24+C25-C26-C27</f>
        <v>-4418800.6299999887</v>
      </c>
      <c r="D28" s="35">
        <f t="shared" si="5"/>
        <v>18072869.559999958</v>
      </c>
      <c r="E28" s="35">
        <f t="shared" si="5"/>
        <v>3490657.869999961</v>
      </c>
      <c r="F28" s="35">
        <f t="shared" si="5"/>
        <v>-2302578.7599999779</v>
      </c>
      <c r="G28" s="35">
        <f t="shared" si="5"/>
        <v>2196190.570000032</v>
      </c>
      <c r="H28" s="35">
        <f t="shared" ref="H28:I28" si="6">H10-H21+H22-H23+H24+H25-H26-H27</f>
        <v>3051203.2799999509</v>
      </c>
      <c r="I28" s="35">
        <f t="shared" si="6"/>
        <v>2592356.1099999864</v>
      </c>
      <c r="J28" s="35">
        <f t="shared" si="5"/>
        <v>1639045.9600000232</v>
      </c>
      <c r="K28" s="35">
        <f t="shared" si="0"/>
        <v>-953310.14999996312</v>
      </c>
    </row>
    <row r="29" spans="1:12" s="96" customFormat="1" x14ac:dyDescent="0.3">
      <c r="A29" s="67" t="s">
        <v>365</v>
      </c>
      <c r="B29" s="116"/>
      <c r="C29" s="117">
        <f>C10-SUM(C11:C15)+C17</f>
        <v>30841963.849999994</v>
      </c>
      <c r="D29" s="117">
        <f t="shared" ref="D29:J29" si="7">D10-SUM(D11:D15)+D17</f>
        <v>42454466.939999968</v>
      </c>
      <c r="E29" s="117">
        <f t="shared" si="7"/>
        <v>52862588.089999974</v>
      </c>
      <c r="F29" s="117">
        <f t="shared" si="7"/>
        <v>36067971.950000018</v>
      </c>
      <c r="G29" s="117">
        <f t="shared" si="7"/>
        <v>52337442.690000027</v>
      </c>
      <c r="H29" s="117">
        <f t="shared" si="7"/>
        <v>35807065.139999956</v>
      </c>
      <c r="I29" s="117">
        <f t="shared" ref="I29" si="8">I10-SUM(I11:I15)+I17</f>
        <v>47156540.43999999</v>
      </c>
      <c r="J29" s="117">
        <f t="shared" si="7"/>
        <v>37316651.220000029</v>
      </c>
      <c r="K29" s="117">
        <f t="shared" si="0"/>
        <v>-9839889.2199999616</v>
      </c>
      <c r="L29" s="117"/>
    </row>
  </sheetData>
  <conditionalFormatting sqref="C28:F28 J28:K28">
    <cfRule type="cellIs" dxfId="96" priority="21" operator="greaterThan">
      <formula>0</formula>
    </cfRule>
  </conditionalFormatting>
  <conditionalFormatting sqref="G28">
    <cfRule type="cellIs" dxfId="95" priority="11" operator="greaterThan">
      <formula>0</formula>
    </cfRule>
  </conditionalFormatting>
  <conditionalFormatting sqref="H28">
    <cfRule type="cellIs" dxfId="94" priority="10" operator="greaterThan">
      <formula>0</formula>
    </cfRule>
  </conditionalFormatting>
  <conditionalFormatting sqref="C29:H29 J29:L29">
    <cfRule type="cellIs" dxfId="93" priority="9" operator="greaterThan">
      <formula>0</formula>
    </cfRule>
  </conditionalFormatting>
  <conditionalFormatting sqref="C29:H29 J29:K29">
    <cfRule type="cellIs" dxfId="92" priority="8" operator="greaterThan">
      <formula>0</formula>
    </cfRule>
  </conditionalFormatting>
  <conditionalFormatting sqref="C29:H29 J29:K29">
    <cfRule type="cellIs" dxfId="91" priority="7" operator="greaterThan">
      <formula>0</formula>
    </cfRule>
  </conditionalFormatting>
  <conditionalFormatting sqref="C29:H29 J29:K29">
    <cfRule type="cellIs" dxfId="90" priority="6" operator="greaterThan">
      <formula>0</formula>
    </cfRule>
  </conditionalFormatting>
  <conditionalFormatting sqref="I28">
    <cfRule type="cellIs" dxfId="89" priority="5" operator="greaterThan">
      <formula>0</formula>
    </cfRule>
  </conditionalFormatting>
  <conditionalFormatting sqref="I29">
    <cfRule type="cellIs" dxfId="88" priority="4" operator="greaterThan">
      <formula>0</formula>
    </cfRule>
  </conditionalFormatting>
  <conditionalFormatting sqref="I29">
    <cfRule type="cellIs" dxfId="87" priority="3" operator="greaterThan">
      <formula>0</formula>
    </cfRule>
  </conditionalFormatting>
  <conditionalFormatting sqref="I29">
    <cfRule type="cellIs" dxfId="86" priority="2" operator="greaterThan">
      <formula>0</formula>
    </cfRule>
  </conditionalFormatting>
  <conditionalFormatting sqref="I29">
    <cfRule type="cellIs" dxfId="8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J2" sqref="J2:J16"/>
    </sheetView>
  </sheetViews>
  <sheetFormatPr defaultRowHeight="14.4" x14ac:dyDescent="0.3"/>
  <cols>
    <col min="1" max="1" width="50.6640625" bestFit="1" customWidth="1"/>
    <col min="2" max="5" width="13.33203125" bestFit="1" customWidth="1"/>
    <col min="6" max="9" width="13.33203125" style="96" bestFit="1" customWidth="1"/>
    <col min="10" max="10" width="12.33203125" style="96" bestFit="1" customWidth="1"/>
  </cols>
  <sheetData>
    <row r="1" spans="1:11" x14ac:dyDescent="0.3">
      <c r="A1" s="39"/>
      <c r="B1" s="40">
        <v>2016</v>
      </c>
      <c r="C1" s="40">
        <v>2017</v>
      </c>
      <c r="D1" s="40">
        <v>2018</v>
      </c>
      <c r="E1" s="40">
        <v>2019</v>
      </c>
      <c r="F1" s="112">
        <v>2020</v>
      </c>
      <c r="G1" s="112">
        <v>2021</v>
      </c>
      <c r="H1" s="112">
        <v>2022</v>
      </c>
      <c r="I1" s="112">
        <v>2023</v>
      </c>
      <c r="J1" s="112" t="s">
        <v>266</v>
      </c>
    </row>
    <row r="2" spans="1:11" x14ac:dyDescent="0.3">
      <c r="A2" s="66" t="s">
        <v>346</v>
      </c>
      <c r="B2" s="59">
        <f>Conto_economico!C10</f>
        <v>175284963.58999997</v>
      </c>
      <c r="C2" s="59">
        <f>Conto_economico!D10</f>
        <v>187961994.71999997</v>
      </c>
      <c r="D2" s="59">
        <f>Conto_economico!E10</f>
        <v>201560445.82999998</v>
      </c>
      <c r="E2" s="59">
        <f>Conto_economico!F10</f>
        <v>187427897.28</v>
      </c>
      <c r="F2" s="59">
        <f>Conto_economico!G10</f>
        <v>199884169.48000002</v>
      </c>
      <c r="G2" s="59">
        <f>Conto_economico!H10</f>
        <v>196424317.59999996</v>
      </c>
      <c r="H2" s="59">
        <f>Conto_economico!I10</f>
        <v>218559118.03999999</v>
      </c>
      <c r="I2" s="59">
        <f>Conto_economico!J10</f>
        <v>222005980.61000001</v>
      </c>
      <c r="J2" s="59">
        <f t="shared" ref="J2:J16" si="0">I2-H2</f>
        <v>3446862.5700000226</v>
      </c>
    </row>
    <row r="3" spans="1:11" x14ac:dyDescent="0.3">
      <c r="A3" s="66" t="s">
        <v>341</v>
      </c>
      <c r="B3" s="59">
        <f>Conto_economico!C2</f>
        <v>105025210.66</v>
      </c>
      <c r="C3" s="59">
        <f>Conto_economico!D2</f>
        <v>120512795.73</v>
      </c>
      <c r="D3" s="59">
        <f>Conto_economico!E2</f>
        <v>119355102.98</v>
      </c>
      <c r="E3" s="59">
        <f>Conto_economico!F2</f>
        <v>119408270.86</v>
      </c>
      <c r="F3" s="59">
        <f>Conto_economico!G2</f>
        <v>108757665.92</v>
      </c>
      <c r="G3" s="59">
        <f>Conto_economico!H2</f>
        <v>110972485.91</v>
      </c>
      <c r="H3" s="59">
        <f>Conto_economico!I2</f>
        <v>123208765.79000001</v>
      </c>
      <c r="I3" s="59">
        <f>Conto_economico!J2</f>
        <v>127129704.45999999</v>
      </c>
      <c r="J3" s="59">
        <f t="shared" si="0"/>
        <v>3920938.6699999869</v>
      </c>
    </row>
    <row r="4" spans="1:11" x14ac:dyDescent="0.3">
      <c r="A4" s="66" t="s">
        <v>342</v>
      </c>
      <c r="B4" s="59">
        <f>Conto_economico!C4</f>
        <v>15855033.09</v>
      </c>
      <c r="C4" s="59">
        <f>Conto_economico!D4</f>
        <v>10424509.140000001</v>
      </c>
      <c r="D4" s="59">
        <f>Conto_economico!E4</f>
        <v>29192213.800000001</v>
      </c>
      <c r="E4" s="59">
        <f>Conto_economico!F4</f>
        <v>16917263.899999999</v>
      </c>
      <c r="F4" s="59">
        <f>Conto_economico!G4</f>
        <v>44392903.689999998</v>
      </c>
      <c r="G4" s="59">
        <f>Conto_economico!H4</f>
        <v>32596909.100000001</v>
      </c>
      <c r="H4" s="59">
        <f>Conto_economico!I4</f>
        <v>36592983.450000003</v>
      </c>
      <c r="I4" s="59">
        <f>Conto_economico!J4</f>
        <v>35409178.770000003</v>
      </c>
      <c r="J4" s="59">
        <f t="shared" si="0"/>
        <v>-1183804.6799999997</v>
      </c>
    </row>
    <row r="5" spans="1:11" x14ac:dyDescent="0.3">
      <c r="A5" s="66" t="s">
        <v>347</v>
      </c>
      <c r="B5" s="60">
        <f>Conto_economico!C21</f>
        <v>185530056.53999996</v>
      </c>
      <c r="C5" s="60">
        <f>Conto_economico!D21</f>
        <v>169862192.43000001</v>
      </c>
      <c r="D5" s="60">
        <f>Conto_economico!E21</f>
        <v>201366906.57000002</v>
      </c>
      <c r="E5" s="60">
        <f>Conto_economico!F21</f>
        <v>187320463.98999998</v>
      </c>
      <c r="F5" s="60">
        <f>Conto_economico!G21</f>
        <v>194068806.25999999</v>
      </c>
      <c r="G5" s="60">
        <f>Conto_economico!H21</f>
        <v>201272008.58000001</v>
      </c>
      <c r="H5" s="60">
        <f>Conto_economico!I21</f>
        <v>212645810.65000001</v>
      </c>
      <c r="I5" s="60">
        <f>Conto_economico!J21</f>
        <v>228353017.56999999</v>
      </c>
      <c r="J5" s="60">
        <f t="shared" si="0"/>
        <v>15707206.919999987</v>
      </c>
    </row>
    <row r="6" spans="1:11" x14ac:dyDescent="0.3">
      <c r="A6" s="66" t="s">
        <v>343</v>
      </c>
      <c r="B6" s="59">
        <f>Conto_economico!C12</f>
        <v>83598321.959999993</v>
      </c>
      <c r="C6" s="59">
        <f>Conto_economico!D12</f>
        <v>87660105.409999996</v>
      </c>
      <c r="D6" s="59">
        <f>Conto_economico!E12</f>
        <v>89842753.650000006</v>
      </c>
      <c r="E6" s="59">
        <f>Conto_economico!F12</f>
        <v>90309680.099999994</v>
      </c>
      <c r="F6" s="59">
        <f>Conto_economico!G12</f>
        <v>84724346.280000001</v>
      </c>
      <c r="G6" s="59">
        <f>Conto_economico!H12</f>
        <v>92364423.659999996</v>
      </c>
      <c r="H6" s="59">
        <f>Conto_economico!I12</f>
        <v>100817389.11</v>
      </c>
      <c r="I6" s="59">
        <f>Conto_economico!J12</f>
        <v>106427711.17</v>
      </c>
      <c r="J6" s="59">
        <f t="shared" si="0"/>
        <v>5610322.0600000024</v>
      </c>
    </row>
    <row r="7" spans="1:11" x14ac:dyDescent="0.3">
      <c r="A7" s="66" t="s">
        <v>344</v>
      </c>
      <c r="B7" s="59">
        <f>Conto_economico!C15</f>
        <v>43112936.409999996</v>
      </c>
      <c r="C7" s="59">
        <f>Conto_economico!D15</f>
        <v>41561813.740000002</v>
      </c>
      <c r="D7" s="59">
        <f>Conto_economico!E15</f>
        <v>43451066.549999997</v>
      </c>
      <c r="E7" s="59">
        <f>Conto_economico!F15</f>
        <v>43678185.609999999</v>
      </c>
      <c r="F7" s="59">
        <f>Conto_economico!G15</f>
        <v>44148836.829999998</v>
      </c>
      <c r="G7" s="59">
        <f>Conto_economico!H15</f>
        <v>44003317.210000001</v>
      </c>
      <c r="H7" s="59">
        <f>Conto_economico!I15</f>
        <v>47765989.670000002</v>
      </c>
      <c r="I7" s="59">
        <f>Conto_economico!J15</f>
        <v>47203542.060000002</v>
      </c>
      <c r="J7" s="59">
        <f t="shared" si="0"/>
        <v>-562447.6099999994</v>
      </c>
    </row>
    <row r="8" spans="1:11" x14ac:dyDescent="0.3">
      <c r="A8" s="66" t="s">
        <v>345</v>
      </c>
      <c r="B8" s="59">
        <f>Conto_economico!C16</f>
        <v>18009246.98</v>
      </c>
      <c r="C8" s="59">
        <f>Conto_economico!D16</f>
        <v>23091829.550000001</v>
      </c>
      <c r="D8" s="59">
        <f>Conto_economico!E16</f>
        <v>45125973.869999997</v>
      </c>
      <c r="E8" s="59">
        <f>Conto_economico!F16</f>
        <v>31326596.579999998</v>
      </c>
      <c r="F8" s="59">
        <f>Conto_economico!G16</f>
        <v>35370041.369999997</v>
      </c>
      <c r="G8" s="59">
        <f>Conto_economico!H16</f>
        <v>33373602.43</v>
      </c>
      <c r="H8" s="59">
        <f>Conto_economico!I16</f>
        <v>36915036.729999997</v>
      </c>
      <c r="I8" s="59">
        <f>Conto_economico!J16</f>
        <v>39755714.859999999</v>
      </c>
      <c r="J8" s="59">
        <f t="shared" si="0"/>
        <v>2840678.1300000027</v>
      </c>
    </row>
    <row r="9" spans="1:11" s="96" customFormat="1" x14ac:dyDescent="0.3">
      <c r="A9" s="110" t="s">
        <v>365</v>
      </c>
      <c r="B9" s="61">
        <f>Conto_economico!C29</f>
        <v>30841963.849999994</v>
      </c>
      <c r="C9" s="61">
        <f>Conto_economico!D29</f>
        <v>42454466.939999968</v>
      </c>
      <c r="D9" s="61">
        <f>Conto_economico!E29</f>
        <v>52862588.089999974</v>
      </c>
      <c r="E9" s="61">
        <f>Conto_economico!F29</f>
        <v>36067971.950000018</v>
      </c>
      <c r="F9" s="61">
        <f>Conto_economico!G29</f>
        <v>52337442.690000027</v>
      </c>
      <c r="G9" s="61">
        <f>Conto_economico!H29</f>
        <v>35807065.139999956</v>
      </c>
      <c r="H9" s="61">
        <f>Conto_economico!I29</f>
        <v>47156540.43999999</v>
      </c>
      <c r="I9" s="61">
        <f>Conto_economico!J29</f>
        <v>37316651.220000029</v>
      </c>
      <c r="J9" s="61">
        <f t="shared" si="0"/>
        <v>-9839889.2199999616</v>
      </c>
      <c r="K9" s="61"/>
    </row>
    <row r="10" spans="1:11" x14ac:dyDescent="0.3">
      <c r="A10" s="44" t="s">
        <v>307</v>
      </c>
      <c r="B10" s="61">
        <f t="shared" ref="B10:I10" si="1">B2-B5</f>
        <v>-10245092.949999988</v>
      </c>
      <c r="C10" s="61">
        <f t="shared" si="1"/>
        <v>18099802.289999962</v>
      </c>
      <c r="D10" s="61">
        <f t="shared" si="1"/>
        <v>193539.25999996066</v>
      </c>
      <c r="E10" s="61">
        <f t="shared" si="1"/>
        <v>107433.29000002146</v>
      </c>
      <c r="F10" s="61">
        <f t="shared" si="1"/>
        <v>5815363.2200000286</v>
      </c>
      <c r="G10" s="61">
        <f t="shared" ref="G10:H10" si="2">G2-G5</f>
        <v>-4847690.9800000489</v>
      </c>
      <c r="H10" s="61">
        <f t="shared" si="2"/>
        <v>5913307.3899999857</v>
      </c>
      <c r="I10" s="61">
        <f t="shared" si="1"/>
        <v>-6347036.9599999785</v>
      </c>
      <c r="J10" s="61">
        <f t="shared" si="0"/>
        <v>-12260344.349999964</v>
      </c>
    </row>
    <row r="11" spans="1:11" x14ac:dyDescent="0.3">
      <c r="A11" s="66" t="s">
        <v>308</v>
      </c>
      <c r="B11" s="59">
        <f>Conto_economico!C22-Conto_economico!C23</f>
        <v>-872194.32999999984</v>
      </c>
      <c r="C11" s="59">
        <f>Conto_economico!D22-Conto_economico!D23</f>
        <v>-1998922.83</v>
      </c>
      <c r="D11" s="59">
        <f>Conto_economico!E22-Conto_economico!E23</f>
        <v>-1949961.8499999999</v>
      </c>
      <c r="E11" s="59">
        <f>Conto_economico!F22-Conto_economico!F23</f>
        <v>-1467355.02</v>
      </c>
      <c r="F11" s="59">
        <f>Conto_economico!G22-Conto_economico!G23</f>
        <v>2260061.98</v>
      </c>
      <c r="G11" s="59">
        <f>Conto_economico!H22-Conto_economico!H23</f>
        <v>562161.3200000003</v>
      </c>
      <c r="H11" s="59">
        <f>Conto_economico!I22-Conto_economico!I23</f>
        <v>660421.34999999963</v>
      </c>
      <c r="I11" s="59">
        <f>Conto_economico!J22-Conto_economico!J23</f>
        <v>2107174.9800000004</v>
      </c>
      <c r="J11" s="59">
        <f t="shared" si="0"/>
        <v>1446753.6300000008</v>
      </c>
    </row>
    <row r="12" spans="1:11" x14ac:dyDescent="0.3">
      <c r="A12" s="66" t="s">
        <v>309</v>
      </c>
      <c r="B12" s="60">
        <f>Conto_economico!C25-Conto_economico!C26</f>
        <v>8686788.3499999996</v>
      </c>
      <c r="C12" s="60">
        <f>Conto_economico!D25-Conto_economico!D26</f>
        <v>3801701.4300000006</v>
      </c>
      <c r="D12" s="60">
        <f>Conto_economico!E25-Conto_economico!E26</f>
        <v>7505818.3300000001</v>
      </c>
      <c r="E12" s="60">
        <f>Conto_economico!F25-Conto_economico!F26</f>
        <v>1222314.33</v>
      </c>
      <c r="F12" s="60">
        <f>Conto_economico!G25-Conto_economico!G26</f>
        <v>-3713297.6399999931</v>
      </c>
      <c r="G12" s="60">
        <f>Conto_economico!H25-Conto_economico!H26</f>
        <v>9498232.9399999995</v>
      </c>
      <c r="H12" s="60">
        <f>Conto_economico!I25-Conto_economico!I26</f>
        <v>-1750946.3000000007</v>
      </c>
      <c r="I12" s="60">
        <f>Conto_economico!J25-Conto_economico!J26</f>
        <v>9095496.6400000006</v>
      </c>
      <c r="J12" s="60">
        <f t="shared" si="0"/>
        <v>10846442.940000001</v>
      </c>
    </row>
    <row r="13" spans="1:11" x14ac:dyDescent="0.3">
      <c r="A13" s="66" t="s">
        <v>255</v>
      </c>
      <c r="B13" s="60">
        <f>Conto_economico!C24</f>
        <v>0</v>
      </c>
      <c r="C13" s="60">
        <f>Conto_economico!D24</f>
        <v>0</v>
      </c>
      <c r="D13" s="60">
        <f>Conto_economico!E24</f>
        <v>0</v>
      </c>
      <c r="E13" s="60">
        <f>Conto_economico!F24</f>
        <v>0</v>
      </c>
      <c r="F13" s="60">
        <f>Conto_economico!G24</f>
        <v>0</v>
      </c>
      <c r="G13" s="60">
        <f>Conto_economico!H24</f>
        <v>0</v>
      </c>
      <c r="H13" s="60">
        <f>Conto_economico!I24</f>
        <v>0</v>
      </c>
      <c r="I13" s="60">
        <f>Conto_economico!J24</f>
        <v>-483578.04</v>
      </c>
      <c r="J13" s="60">
        <f t="shared" si="0"/>
        <v>-483578.04</v>
      </c>
    </row>
    <row r="14" spans="1:11" x14ac:dyDescent="0.3">
      <c r="A14" s="44" t="s">
        <v>310</v>
      </c>
      <c r="B14" s="61">
        <f t="shared" ref="B14:I14" si="3">SUM(B10:B13)</f>
        <v>-2430498.9299999885</v>
      </c>
      <c r="C14" s="61">
        <f t="shared" si="3"/>
        <v>19902580.889999963</v>
      </c>
      <c r="D14" s="61">
        <f t="shared" si="3"/>
        <v>5749395.7399999611</v>
      </c>
      <c r="E14" s="61">
        <f t="shared" si="3"/>
        <v>-137607.39999997849</v>
      </c>
      <c r="F14" s="61">
        <f t="shared" si="3"/>
        <v>4362127.5600000359</v>
      </c>
      <c r="G14" s="61">
        <f t="shared" ref="G14" si="4">SUM(G10:G13)</f>
        <v>5212703.2799999509</v>
      </c>
      <c r="H14" s="61">
        <f t="shared" ref="H14" si="5">SUM(H10:H13)</f>
        <v>4822782.4399999846</v>
      </c>
      <c r="I14" s="61">
        <f t="shared" si="3"/>
        <v>4372056.6200000225</v>
      </c>
      <c r="J14" s="61">
        <f t="shared" si="0"/>
        <v>-450725.81999996211</v>
      </c>
    </row>
    <row r="15" spans="1:11" x14ac:dyDescent="0.3">
      <c r="A15" s="66" t="s">
        <v>258</v>
      </c>
      <c r="B15" s="59">
        <f>Conto_economico!C27</f>
        <v>1988301.7</v>
      </c>
      <c r="C15" s="59">
        <f>Conto_economico!D27</f>
        <v>1829711.33</v>
      </c>
      <c r="D15" s="59">
        <f>Conto_economico!E27</f>
        <v>2258737.87</v>
      </c>
      <c r="E15" s="59">
        <f>Conto_economico!F27</f>
        <v>2164971.36</v>
      </c>
      <c r="F15" s="59">
        <f>Conto_economico!G27</f>
        <v>2165936.9900000002</v>
      </c>
      <c r="G15" s="59">
        <f>Conto_economico!H27</f>
        <v>2161500</v>
      </c>
      <c r="H15" s="59">
        <f>Conto_economico!I27</f>
        <v>2230426.33</v>
      </c>
      <c r="I15" s="59">
        <f>Conto_economico!J27</f>
        <v>2733010.66</v>
      </c>
      <c r="J15" s="59">
        <f t="shared" si="0"/>
        <v>502584.33000000007</v>
      </c>
    </row>
    <row r="16" spans="1:11" x14ac:dyDescent="0.3">
      <c r="A16" s="65" t="s">
        <v>259</v>
      </c>
      <c r="B16" s="62">
        <f t="shared" ref="B16:I16" si="6">B14-B15</f>
        <v>-4418800.6299999887</v>
      </c>
      <c r="C16" s="62">
        <f t="shared" si="6"/>
        <v>18072869.559999965</v>
      </c>
      <c r="D16" s="62">
        <f t="shared" si="6"/>
        <v>3490657.869999961</v>
      </c>
      <c r="E16" s="62">
        <f t="shared" si="6"/>
        <v>-2302578.7599999784</v>
      </c>
      <c r="F16" s="62">
        <f t="shared" si="6"/>
        <v>2196190.5700000357</v>
      </c>
      <c r="G16" s="62">
        <f t="shared" ref="G16:H16" si="7">G14-G15</f>
        <v>3051203.2799999509</v>
      </c>
      <c r="H16" s="62">
        <f t="shared" si="7"/>
        <v>2592356.1099999845</v>
      </c>
      <c r="I16" s="62">
        <f t="shared" si="6"/>
        <v>1639045.9600000223</v>
      </c>
      <c r="J16" s="62">
        <f t="shared" si="0"/>
        <v>-953310.14999996219</v>
      </c>
    </row>
  </sheetData>
  <conditionalFormatting sqref="B16:E16 I16">
    <cfRule type="cellIs" dxfId="84" priority="20" operator="greaterThan">
      <formula>0</formula>
    </cfRule>
  </conditionalFormatting>
  <conditionalFormatting sqref="B14:E14 B10:E10 I10 I14">
    <cfRule type="cellIs" dxfId="83" priority="19" operator="lessThan">
      <formula>0</formula>
    </cfRule>
  </conditionalFormatting>
  <conditionalFormatting sqref="F16">
    <cfRule type="cellIs" dxfId="82" priority="11" operator="greaterThan">
      <formula>0</formula>
    </cfRule>
  </conditionalFormatting>
  <conditionalFormatting sqref="F10 F14">
    <cfRule type="cellIs" dxfId="81" priority="10" operator="lessThan">
      <formula>0</formula>
    </cfRule>
  </conditionalFormatting>
  <conditionalFormatting sqref="G16">
    <cfRule type="cellIs" dxfId="80" priority="9" operator="greaterThan">
      <formula>0</formula>
    </cfRule>
  </conditionalFormatting>
  <conditionalFormatting sqref="G10 G14">
    <cfRule type="cellIs" dxfId="79" priority="8" operator="lessThan">
      <formula>0</formula>
    </cfRule>
  </conditionalFormatting>
  <conditionalFormatting sqref="J14 J9:J10">
    <cfRule type="cellIs" dxfId="78" priority="5" operator="lessThan">
      <formula>0</formula>
    </cfRule>
  </conditionalFormatting>
  <conditionalFormatting sqref="J16">
    <cfRule type="cellIs" dxfId="77" priority="6" operator="greaterThan">
      <formula>0</formula>
    </cfRule>
  </conditionalFormatting>
  <conditionalFormatting sqref="B9:G9 K9 I9">
    <cfRule type="cellIs" dxfId="76" priority="4" operator="lessThan">
      <formula>0</formula>
    </cfRule>
  </conditionalFormatting>
  <conditionalFormatting sqref="H16">
    <cfRule type="cellIs" dxfId="75" priority="3" operator="greaterThan">
      <formula>0</formula>
    </cfRule>
  </conditionalFormatting>
  <conditionalFormatting sqref="H10 H14">
    <cfRule type="cellIs" dxfId="74" priority="2" operator="lessThan">
      <formula>0</formula>
    </cfRule>
  </conditionalFormatting>
  <conditionalFormatting sqref="H9">
    <cfRule type="cellIs" dxfId="7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workbookViewId="0">
      <selection activeCell="J2" sqref="J2:J28"/>
    </sheetView>
  </sheetViews>
  <sheetFormatPr defaultRowHeight="14.4" x14ac:dyDescent="0.3"/>
  <cols>
    <col min="1" max="1" width="51.6640625" style="30" bestFit="1" customWidth="1"/>
    <col min="2" max="2" width="11.109375" bestFit="1" customWidth="1"/>
    <col min="3" max="6" width="12.6640625" bestFit="1" customWidth="1"/>
    <col min="7" max="10" width="12.6640625" style="96" bestFit="1" customWidth="1"/>
    <col min="11" max="12" width="12.6640625" bestFit="1" customWidth="1"/>
  </cols>
  <sheetData>
    <row r="1" spans="1:10" x14ac:dyDescent="0.3">
      <c r="A1" s="68"/>
      <c r="B1" s="91">
        <v>2015</v>
      </c>
      <c r="C1" s="91">
        <v>2016</v>
      </c>
      <c r="D1" s="91">
        <v>2017</v>
      </c>
      <c r="E1" s="64">
        <v>2018</v>
      </c>
      <c r="F1" s="91">
        <v>2019</v>
      </c>
      <c r="G1" s="64">
        <v>2020</v>
      </c>
      <c r="H1" s="91">
        <v>2021</v>
      </c>
      <c r="I1" s="91">
        <v>2022</v>
      </c>
      <c r="J1" s="91">
        <v>2023</v>
      </c>
    </row>
    <row r="2" spans="1:10" x14ac:dyDescent="0.3">
      <c r="A2" s="30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</row>
    <row r="3" spans="1:10" x14ac:dyDescent="0.3">
      <c r="A3" s="30" t="s">
        <v>213</v>
      </c>
      <c r="B3" s="1">
        <v>2631480.9900000002</v>
      </c>
      <c r="C3" s="1">
        <v>1946248.71</v>
      </c>
      <c r="D3" s="1">
        <v>4629246.6399999997</v>
      </c>
      <c r="E3" s="1">
        <v>11157283.449999999</v>
      </c>
      <c r="F3" s="1">
        <v>11196731.83</v>
      </c>
      <c r="G3" s="1">
        <v>26316256.77</v>
      </c>
      <c r="H3" s="1">
        <v>28191261.600000001</v>
      </c>
      <c r="I3" s="1">
        <v>28822779.02</v>
      </c>
      <c r="J3" s="1">
        <v>29238111.07</v>
      </c>
    </row>
    <row r="4" spans="1:10" x14ac:dyDescent="0.3">
      <c r="A4" s="30" t="s">
        <v>214</v>
      </c>
      <c r="B4" s="1">
        <v>520974622.16000003</v>
      </c>
      <c r="C4" s="1">
        <v>720315054.82000005</v>
      </c>
      <c r="D4" s="1">
        <v>794427557.65999997</v>
      </c>
      <c r="E4" s="1">
        <v>777126127.25</v>
      </c>
      <c r="F4" s="1">
        <v>777479569.52999997</v>
      </c>
      <c r="G4" s="1">
        <v>807542700.82000005</v>
      </c>
      <c r="H4" s="1">
        <v>841463802.03999996</v>
      </c>
      <c r="I4" s="1">
        <v>846674200.05999994</v>
      </c>
      <c r="J4" s="1">
        <v>861826782.27999997</v>
      </c>
    </row>
    <row r="5" spans="1:10" x14ac:dyDescent="0.3">
      <c r="A5" s="30" t="s">
        <v>228</v>
      </c>
      <c r="B5" s="1">
        <v>211214214.25999999</v>
      </c>
      <c r="C5" s="1">
        <v>211214214.25999999</v>
      </c>
      <c r="D5" s="1">
        <v>197309070</v>
      </c>
      <c r="E5" s="1">
        <v>211336890.03999999</v>
      </c>
      <c r="F5" s="1">
        <v>245040355.59</v>
      </c>
      <c r="G5" s="1">
        <v>224033314.55000001</v>
      </c>
      <c r="H5" s="1">
        <v>222020869.81999999</v>
      </c>
      <c r="I5" s="1">
        <v>221349740.80000001</v>
      </c>
      <c r="J5" s="1">
        <v>217828426.5</v>
      </c>
    </row>
    <row r="6" spans="1:10" x14ac:dyDescent="0.3">
      <c r="A6" s="30" t="s">
        <v>229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x14ac:dyDescent="0.3">
      <c r="A7" s="30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0" x14ac:dyDescent="0.3">
      <c r="A8" s="30" t="s">
        <v>231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109761.81</v>
      </c>
      <c r="I8" s="1">
        <v>210626.41</v>
      </c>
      <c r="J8" s="1">
        <v>225408.85</v>
      </c>
    </row>
    <row r="9" spans="1:10" x14ac:dyDescent="0.3">
      <c r="A9" s="30" t="s">
        <v>215</v>
      </c>
      <c r="B9" s="1">
        <v>69171093.109999999</v>
      </c>
      <c r="C9" s="1">
        <v>41528100.609999999</v>
      </c>
      <c r="D9" s="1">
        <v>48144236.740000002</v>
      </c>
      <c r="E9" s="1">
        <v>54979842.640000001</v>
      </c>
      <c r="F9" s="1">
        <v>55275057.710000001</v>
      </c>
      <c r="G9" s="1">
        <v>59739092.009999998</v>
      </c>
      <c r="H9" s="1">
        <v>75686308.269999996</v>
      </c>
      <c r="I9" s="1">
        <v>77981414.549999997</v>
      </c>
      <c r="J9" s="1">
        <v>72713819.280000001</v>
      </c>
    </row>
    <row r="10" spans="1:10" x14ac:dyDescent="0.3">
      <c r="A10" s="30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2614963.64</v>
      </c>
      <c r="I10" s="1">
        <v>2285498.7799999998</v>
      </c>
      <c r="J10" s="1">
        <v>0</v>
      </c>
    </row>
    <row r="11" spans="1:10" x14ac:dyDescent="0.3">
      <c r="A11" s="30" t="s">
        <v>216</v>
      </c>
      <c r="B11" s="1">
        <v>50429643.359999999</v>
      </c>
      <c r="C11" s="1">
        <v>62400085.859999999</v>
      </c>
      <c r="D11" s="1">
        <v>77706152.870000005</v>
      </c>
      <c r="E11" s="1">
        <v>68275079.150000006</v>
      </c>
      <c r="F11" s="1">
        <v>59171563.200000003</v>
      </c>
      <c r="G11" s="1">
        <v>77859582.189999998</v>
      </c>
      <c r="H11" s="1">
        <v>80481092.930000007</v>
      </c>
      <c r="I11" s="1">
        <v>102101769.43000001</v>
      </c>
      <c r="J11" s="1">
        <v>100264212.47</v>
      </c>
    </row>
    <row r="12" spans="1:10" x14ac:dyDescent="0.3">
      <c r="A12" s="30" t="s">
        <v>217</v>
      </c>
      <c r="B12" s="1">
        <v>0</v>
      </c>
      <c r="C12" s="1">
        <v>241434.93</v>
      </c>
      <c r="D12" s="1">
        <v>846742.5</v>
      </c>
      <c r="E12" s="1">
        <v>234478.14</v>
      </c>
      <c r="F12" s="1">
        <v>236202.46</v>
      </c>
      <c r="G12" s="1">
        <v>161153.85999999999</v>
      </c>
      <c r="H12" s="1">
        <v>618608.85</v>
      </c>
      <c r="I12" s="1">
        <v>456054.9</v>
      </c>
      <c r="J12" s="1">
        <v>420314</v>
      </c>
    </row>
    <row r="13" spans="1:10" x14ac:dyDescent="0.3">
      <c r="A13" s="10" t="s">
        <v>218</v>
      </c>
      <c r="B13" s="11">
        <f t="shared" ref="B13:J13" si="0">SUM(B2:B12)</f>
        <v>854421053.88000011</v>
      </c>
      <c r="C13" s="11">
        <f t="shared" si="0"/>
        <v>1037645139.1900001</v>
      </c>
      <c r="D13" s="11">
        <f t="shared" si="0"/>
        <v>1123063006.4099998</v>
      </c>
      <c r="E13" s="11">
        <f t="shared" si="0"/>
        <v>1123109700.6700001</v>
      </c>
      <c r="F13" s="11">
        <f t="shared" si="0"/>
        <v>1148399480.3200002</v>
      </c>
      <c r="G13" s="11">
        <f t="shared" ref="G13" si="1">SUM(G2:G12)</f>
        <v>1195652100.2</v>
      </c>
      <c r="H13" s="11">
        <f t="shared" ref="H13:I13" si="2">SUM(H2:H12)</f>
        <v>1251186668.96</v>
      </c>
      <c r="I13" s="11">
        <f t="shared" si="2"/>
        <v>1279882083.95</v>
      </c>
      <c r="J13" s="11">
        <f t="shared" si="0"/>
        <v>1282517074.4499998</v>
      </c>
    </row>
    <row r="14" spans="1:10" x14ac:dyDescent="0.3">
      <c r="A14" s="30" t="s">
        <v>219</v>
      </c>
      <c r="B14" s="1">
        <v>663557354.14999998</v>
      </c>
      <c r="C14" s="1">
        <v>663557354.14999998</v>
      </c>
      <c r="D14" s="1">
        <v>659138553.51999998</v>
      </c>
      <c r="E14" s="1">
        <v>659138553.51999998</v>
      </c>
      <c r="F14" s="1">
        <v>659138553.51999998</v>
      </c>
      <c r="G14" s="1">
        <v>476424015.62</v>
      </c>
      <c r="H14" s="1">
        <v>476424015.62</v>
      </c>
      <c r="I14" s="1">
        <v>476424015.62</v>
      </c>
      <c r="J14" s="1">
        <v>476424015.62</v>
      </c>
    </row>
    <row r="15" spans="1:10" x14ac:dyDescent="0.3">
      <c r="A15" s="30" t="s">
        <v>220</v>
      </c>
      <c r="B15" s="1">
        <v>44291481.619999997</v>
      </c>
      <c r="C15" s="1">
        <v>226996457.66</v>
      </c>
      <c r="D15" s="1">
        <v>285022690.76999998</v>
      </c>
      <c r="E15" s="1">
        <v>280100616.55000001</v>
      </c>
      <c r="F15" s="1">
        <v>327868613.95999998</v>
      </c>
      <c r="G15" s="1">
        <v>528163830.45999998</v>
      </c>
      <c r="H15" s="1">
        <v>561251510.38</v>
      </c>
      <c r="I15" s="1">
        <v>575790485.69000006</v>
      </c>
      <c r="J15" s="1">
        <v>579236325.98000002</v>
      </c>
    </row>
    <row r="16" spans="1:10" x14ac:dyDescent="0.3">
      <c r="A16" s="30" t="s">
        <v>235</v>
      </c>
      <c r="B16" s="1">
        <v>0</v>
      </c>
      <c r="C16" s="1">
        <v>6673650.5099999998</v>
      </c>
      <c r="D16" s="1">
        <v>12213601.73</v>
      </c>
      <c r="E16" s="1">
        <v>18551783.370000001</v>
      </c>
      <c r="F16" s="1">
        <v>26291026.379999999</v>
      </c>
      <c r="G16" s="1">
        <v>0</v>
      </c>
      <c r="H16" s="1">
        <v>7750299.4800000004</v>
      </c>
      <c r="I16" s="1">
        <v>7750299.4800000004</v>
      </c>
      <c r="J16" s="1">
        <v>11699527.26</v>
      </c>
    </row>
    <row r="17" spans="1:12" x14ac:dyDescent="0.3">
      <c r="A17" s="30" t="s">
        <v>221</v>
      </c>
      <c r="B17" s="1">
        <v>0</v>
      </c>
      <c r="C17" s="1">
        <v>-4418800.63</v>
      </c>
      <c r="D17" s="1">
        <v>18072869.559999999</v>
      </c>
      <c r="E17" s="1">
        <v>3490657.87</v>
      </c>
      <c r="F17" s="1">
        <v>-2302578.7599999998</v>
      </c>
      <c r="G17" s="1">
        <v>2196190.5699999998</v>
      </c>
      <c r="H17" s="1">
        <v>3051203.28</v>
      </c>
      <c r="I17" s="1">
        <v>2592356.11</v>
      </c>
      <c r="J17" s="1">
        <v>1639045.96</v>
      </c>
    </row>
    <row r="18" spans="1:12" s="96" customFormat="1" x14ac:dyDescent="0.3">
      <c r="A18" s="30" t="s">
        <v>362</v>
      </c>
      <c r="B18" s="1"/>
      <c r="C18" s="1"/>
      <c r="D18" s="1"/>
      <c r="E18" s="1"/>
      <c r="F18" s="1"/>
      <c r="G18" s="1">
        <v>0</v>
      </c>
      <c r="H18" s="1">
        <v>-106388.19</v>
      </c>
      <c r="I18" s="1">
        <v>0</v>
      </c>
      <c r="J18" s="1">
        <v>0</v>
      </c>
      <c r="K18" s="1"/>
    </row>
    <row r="19" spans="1:12" s="96" customFormat="1" x14ac:dyDescent="0.3">
      <c r="A19" s="30" t="s">
        <v>363</v>
      </c>
      <c r="B19" s="1"/>
      <c r="C19" s="1"/>
      <c r="D19" s="1"/>
      <c r="E19" s="1"/>
      <c r="F19" s="1"/>
      <c r="G19" s="1">
        <v>0</v>
      </c>
      <c r="H19" s="1">
        <v>0</v>
      </c>
      <c r="I19" s="1">
        <v>0</v>
      </c>
      <c r="J19" s="1">
        <v>0</v>
      </c>
      <c r="K19" s="1"/>
    </row>
    <row r="20" spans="1:12" x14ac:dyDescent="0.3">
      <c r="A20" s="30" t="s">
        <v>222</v>
      </c>
      <c r="B20" s="1">
        <v>0</v>
      </c>
      <c r="C20" s="1">
        <v>0</v>
      </c>
      <c r="D20" s="1">
        <v>0</v>
      </c>
      <c r="E20" s="1">
        <v>5169332.3899999997</v>
      </c>
      <c r="F20" s="1">
        <v>7049887.6900000004</v>
      </c>
      <c r="G20" s="1">
        <v>13440742.08</v>
      </c>
      <c r="H20" s="1">
        <v>18836267.710000001</v>
      </c>
      <c r="I20" s="1">
        <v>21179244.710000001</v>
      </c>
      <c r="J20" s="1">
        <v>21330318.52</v>
      </c>
    </row>
    <row r="21" spans="1:12" x14ac:dyDescent="0.3">
      <c r="A21" s="30" t="s">
        <v>209</v>
      </c>
      <c r="B21" s="1">
        <v>120048637.63</v>
      </c>
      <c r="C21" s="1">
        <v>112174045.37</v>
      </c>
      <c r="D21" s="1">
        <v>101471097.79000001</v>
      </c>
      <c r="E21" s="1">
        <v>57143610.060000002</v>
      </c>
      <c r="F21" s="1">
        <v>82013469.420000002</v>
      </c>
      <c r="G21" s="1">
        <v>77203132.840000004</v>
      </c>
      <c r="H21" s="1">
        <v>69450177.519999996</v>
      </c>
      <c r="I21" s="1">
        <v>61711424.979999997</v>
      </c>
      <c r="J21" s="1">
        <v>54833450.229999997</v>
      </c>
    </row>
    <row r="22" spans="1:12" x14ac:dyDescent="0.3">
      <c r="A22" s="30" t="s">
        <v>223</v>
      </c>
      <c r="B22" s="1">
        <v>24148115.530000001</v>
      </c>
      <c r="C22" s="1">
        <v>26820524.489999998</v>
      </c>
      <c r="D22" s="1">
        <v>33591347.310000002</v>
      </c>
      <c r="E22" s="1">
        <v>46750856.939999998</v>
      </c>
      <c r="F22" s="1">
        <v>42884301.509999998</v>
      </c>
      <c r="G22" s="1">
        <v>36173897.789999999</v>
      </c>
      <c r="H22" s="1">
        <v>42594566.380000003</v>
      </c>
      <c r="I22" s="1">
        <v>46003884.609999999</v>
      </c>
      <c r="J22" s="1">
        <v>45070963.310000002</v>
      </c>
    </row>
    <row r="23" spans="1:12" x14ac:dyDescent="0.3">
      <c r="A23" s="30" t="s">
        <v>224</v>
      </c>
      <c r="B23" s="1">
        <v>0</v>
      </c>
      <c r="C23" s="1">
        <v>6173059.6799999997</v>
      </c>
      <c r="D23" s="1">
        <v>5149157.95</v>
      </c>
      <c r="E23" s="1">
        <v>3602654.47</v>
      </c>
      <c r="F23" s="1">
        <v>4140079.18</v>
      </c>
      <c r="G23" s="1">
        <v>3185097.71</v>
      </c>
      <c r="H23" s="1">
        <v>8249766.7000000002</v>
      </c>
      <c r="I23" s="1">
        <v>5512293.3099999996</v>
      </c>
      <c r="J23" s="1">
        <v>5164955.1500000004</v>
      </c>
    </row>
    <row r="24" spans="1:12" x14ac:dyDescent="0.3">
      <c r="A24" s="30" t="s">
        <v>225</v>
      </c>
      <c r="B24" s="1">
        <v>2375464.9500000002</v>
      </c>
      <c r="C24" s="1">
        <v>6342498.4699999997</v>
      </c>
      <c r="D24" s="1">
        <v>8383073.9000000004</v>
      </c>
      <c r="E24" s="1">
        <v>48351337.539999999</v>
      </c>
      <c r="F24" s="1">
        <v>8004492.2999999998</v>
      </c>
      <c r="G24" s="1">
        <v>10824406.59</v>
      </c>
      <c r="H24" s="1">
        <v>7909799.5800000001</v>
      </c>
      <c r="I24" s="1">
        <v>9402683.5299999993</v>
      </c>
      <c r="J24" s="1">
        <v>11278262.93</v>
      </c>
      <c r="K24" s="1"/>
      <c r="L24" s="1"/>
    </row>
    <row r="25" spans="1:12" x14ac:dyDescent="0.3">
      <c r="A25" s="30" t="s">
        <v>226</v>
      </c>
      <c r="B25" s="1">
        <v>0</v>
      </c>
      <c r="C25" s="1">
        <v>0</v>
      </c>
      <c r="D25" s="1">
        <v>12234215.609999999</v>
      </c>
      <c r="E25" s="1">
        <v>19362081.329999998</v>
      </c>
      <c r="F25" s="1">
        <v>19602661.5</v>
      </c>
      <c r="G25" s="1">
        <v>48040786.539999999</v>
      </c>
      <c r="H25" s="1">
        <v>63525749.979999997</v>
      </c>
      <c r="I25" s="1">
        <v>81265695.390000001</v>
      </c>
      <c r="J25" s="1">
        <v>87539736.75</v>
      </c>
    </row>
    <row r="26" spans="1:12" x14ac:dyDescent="0.3">
      <c r="A26" s="67" t="s">
        <v>227</v>
      </c>
      <c r="B26" s="3">
        <f t="shared" ref="B26:J26" si="3">SUM(B14:B25)-B16</f>
        <v>854421053.88</v>
      </c>
      <c r="C26" s="3">
        <f t="shared" si="3"/>
        <v>1037645139.1899999</v>
      </c>
      <c r="D26" s="3">
        <f t="shared" si="3"/>
        <v>1123063006.4099998</v>
      </c>
      <c r="E26" s="3">
        <f t="shared" si="3"/>
        <v>1123109700.6700001</v>
      </c>
      <c r="F26" s="3">
        <f t="shared" si="3"/>
        <v>1148399480.3199999</v>
      </c>
      <c r="G26" s="3">
        <f t="shared" ref="G26" si="4">SUM(G14:G25)-G16</f>
        <v>1195652100.1999998</v>
      </c>
      <c r="H26" s="3">
        <f t="shared" ref="H26" si="5">SUM(H14:H25)-H16</f>
        <v>1251186668.96</v>
      </c>
      <c r="I26" s="3">
        <f t="shared" ref="I26" si="6">SUM(I14:I25)-I16</f>
        <v>1279882083.95</v>
      </c>
      <c r="J26" s="3">
        <f t="shared" si="3"/>
        <v>1282517074.4500003</v>
      </c>
    </row>
    <row r="27" spans="1:12" x14ac:dyDescent="0.3">
      <c r="A27" s="10" t="s">
        <v>267</v>
      </c>
      <c r="B27" s="11">
        <f t="shared" ref="B27:J27" si="7">B14+B15+B17+B18+B19</f>
        <v>707848835.76999998</v>
      </c>
      <c r="C27" s="11">
        <f t="shared" si="7"/>
        <v>886135011.17999995</v>
      </c>
      <c r="D27" s="11">
        <f t="shared" si="7"/>
        <v>962234113.8499999</v>
      </c>
      <c r="E27" s="11">
        <f t="shared" si="7"/>
        <v>942729827.93999994</v>
      </c>
      <c r="F27" s="11">
        <f t="shared" si="7"/>
        <v>984704588.72000003</v>
      </c>
      <c r="G27" s="11">
        <f t="shared" ref="G27:I27" si="8">G14+G15+G17+G18+G19</f>
        <v>1006784036.65</v>
      </c>
      <c r="H27" s="11">
        <f t="shared" si="8"/>
        <v>1040620341.0899999</v>
      </c>
      <c r="I27" s="11">
        <f t="shared" si="8"/>
        <v>1054806857.4200001</v>
      </c>
      <c r="J27" s="11">
        <f t="shared" si="7"/>
        <v>1057299387.5600001</v>
      </c>
    </row>
    <row r="28" spans="1:12" x14ac:dyDescent="0.3">
      <c r="E28" s="98">
        <f t="shared" ref="E28:J28" si="9">E27/E26*100</f>
        <v>83.939247197099888</v>
      </c>
      <c r="F28" s="98">
        <f t="shared" si="9"/>
        <v>85.745823260527203</v>
      </c>
      <c r="G28" s="98">
        <f t="shared" si="9"/>
        <v>84.20376098378388</v>
      </c>
      <c r="H28" s="98">
        <f t="shared" si="9"/>
        <v>83.170670444800592</v>
      </c>
      <c r="I28" s="98">
        <f t="shared" si="9"/>
        <v>82.414377906176497</v>
      </c>
      <c r="J28" s="98">
        <f t="shared" si="9"/>
        <v>82.439400505713849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83" zoomScale="99" zoomScaleNormal="99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  <col min="7" max="7" width="9.109375" style="96"/>
    <col min="8" max="10" width="8.88671875" style="96"/>
    <col min="11" max="11" width="9.109375" style="96"/>
  </cols>
  <sheetData>
    <row r="1" spans="1:11" x14ac:dyDescent="0.3">
      <c r="A1" s="122" t="s">
        <v>210</v>
      </c>
      <c r="B1" s="122"/>
      <c r="C1" s="2" t="s">
        <v>211</v>
      </c>
      <c r="D1" s="93">
        <v>2016</v>
      </c>
      <c r="E1" s="93">
        <v>2017</v>
      </c>
      <c r="F1" s="93">
        <v>2018</v>
      </c>
      <c r="G1" s="93">
        <v>2019</v>
      </c>
      <c r="H1" s="93">
        <v>2020</v>
      </c>
      <c r="I1" s="93">
        <v>2021</v>
      </c>
      <c r="J1" s="93">
        <v>2022</v>
      </c>
      <c r="K1" s="93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32.4</v>
      </c>
      <c r="E3" s="7">
        <v>29.14</v>
      </c>
      <c r="F3" s="7">
        <v>30.03</v>
      </c>
      <c r="G3" s="97">
        <v>31</v>
      </c>
      <c r="H3" s="97">
        <v>26.22</v>
      </c>
      <c r="I3" s="97">
        <v>28.3</v>
      </c>
      <c r="J3" s="97">
        <v>28.19</v>
      </c>
      <c r="K3" s="97">
        <v>27.82</v>
      </c>
    </row>
    <row r="4" spans="1:11" x14ac:dyDescent="0.3">
      <c r="A4" t="s">
        <v>80</v>
      </c>
      <c r="D4" s="7"/>
      <c r="E4" s="7"/>
      <c r="F4" s="7"/>
      <c r="G4" s="97"/>
      <c r="H4" s="97"/>
      <c r="I4" s="97"/>
      <c r="J4" s="97"/>
      <c r="K4" s="97"/>
    </row>
    <row r="5" spans="1:11" x14ac:dyDescent="0.3">
      <c r="A5" t="s">
        <v>81</v>
      </c>
      <c r="B5" t="s">
        <v>82</v>
      </c>
      <c r="D5" s="7">
        <v>102.91</v>
      </c>
      <c r="E5" s="7">
        <v>113.01</v>
      </c>
      <c r="F5" s="7">
        <v>105.48</v>
      </c>
      <c r="G5" s="97">
        <v>101.89</v>
      </c>
      <c r="H5" s="97">
        <v>111.29</v>
      </c>
      <c r="I5" s="97">
        <v>106.87</v>
      </c>
      <c r="J5" s="97">
        <v>110.39</v>
      </c>
      <c r="K5" s="97">
        <v>106.37</v>
      </c>
    </row>
    <row r="6" spans="1:11" x14ac:dyDescent="0.3">
      <c r="A6" t="s">
        <v>83</v>
      </c>
      <c r="B6" t="s">
        <v>84</v>
      </c>
      <c r="D6" s="7">
        <v>96.73</v>
      </c>
      <c r="E6" s="7">
        <v>96.69</v>
      </c>
      <c r="F6" s="7">
        <v>95.47</v>
      </c>
      <c r="G6" s="97">
        <v>95.08</v>
      </c>
      <c r="H6" s="97">
        <v>103.24</v>
      </c>
      <c r="I6" s="97">
        <v>102.47</v>
      </c>
      <c r="J6" s="97">
        <v>101.09</v>
      </c>
      <c r="K6" s="97">
        <v>99.4</v>
      </c>
    </row>
    <row r="7" spans="1:11" x14ac:dyDescent="0.3">
      <c r="A7" t="s">
        <v>85</v>
      </c>
      <c r="B7" t="s">
        <v>86</v>
      </c>
      <c r="D7" s="7">
        <v>85.95</v>
      </c>
      <c r="E7" s="7">
        <v>95.4</v>
      </c>
      <c r="F7" s="7">
        <v>87.73</v>
      </c>
      <c r="G7" s="97">
        <v>85.17</v>
      </c>
      <c r="H7" s="97">
        <v>75.94</v>
      </c>
      <c r="I7" s="97">
        <v>80.41</v>
      </c>
      <c r="J7" s="97">
        <v>86.14</v>
      </c>
      <c r="K7" s="97">
        <v>84.83</v>
      </c>
    </row>
    <row r="8" spans="1:11" x14ac:dyDescent="0.3">
      <c r="A8" t="s">
        <v>87</v>
      </c>
      <c r="B8" t="s">
        <v>88</v>
      </c>
      <c r="D8" s="7">
        <v>80.78</v>
      </c>
      <c r="E8" s="7">
        <v>81.63</v>
      </c>
      <c r="F8" s="7">
        <v>79.41</v>
      </c>
      <c r="G8" s="97">
        <v>79.48</v>
      </c>
      <c r="H8" s="97">
        <v>70.44</v>
      </c>
      <c r="I8" s="97">
        <v>77.11</v>
      </c>
      <c r="J8" s="97">
        <v>78.88</v>
      </c>
      <c r="K8" s="97">
        <v>79.27</v>
      </c>
    </row>
    <row r="9" spans="1:11" x14ac:dyDescent="0.3">
      <c r="A9" t="s">
        <v>89</v>
      </c>
      <c r="B9" t="s">
        <v>90</v>
      </c>
      <c r="D9" s="7">
        <v>76.45</v>
      </c>
      <c r="E9" s="7">
        <v>75.819999999999993</v>
      </c>
      <c r="F9" s="7">
        <v>65.650000000000006</v>
      </c>
      <c r="G9" s="97">
        <v>66.510000000000005</v>
      </c>
      <c r="H9" s="97">
        <v>64.61</v>
      </c>
      <c r="I9" s="97">
        <v>80.87</v>
      </c>
      <c r="J9" s="97">
        <v>86.55</v>
      </c>
      <c r="K9" s="97">
        <v>79.22</v>
      </c>
    </row>
    <row r="10" spans="1:11" x14ac:dyDescent="0.3">
      <c r="A10" t="s">
        <v>91</v>
      </c>
      <c r="B10" t="s">
        <v>92</v>
      </c>
      <c r="D10" s="7">
        <v>71.05</v>
      </c>
      <c r="E10" s="7">
        <v>67.67</v>
      </c>
      <c r="F10" s="7">
        <v>61.11</v>
      </c>
      <c r="G10" s="97">
        <v>59.47</v>
      </c>
      <c r="H10" s="97">
        <v>81.58</v>
      </c>
      <c r="I10" s="97">
        <v>79.69</v>
      </c>
      <c r="J10" s="97">
        <v>83.35</v>
      </c>
      <c r="K10" s="97">
        <v>83.17</v>
      </c>
    </row>
    <row r="11" spans="1:11" x14ac:dyDescent="0.3">
      <c r="A11" t="s">
        <v>93</v>
      </c>
      <c r="B11" t="s">
        <v>94</v>
      </c>
      <c r="D11" s="7">
        <v>62.13</v>
      </c>
      <c r="E11" s="7">
        <v>62.34</v>
      </c>
      <c r="F11" s="7">
        <v>53.87</v>
      </c>
      <c r="G11" s="97">
        <v>54.22</v>
      </c>
      <c r="H11" s="97">
        <v>43.41</v>
      </c>
      <c r="I11" s="97">
        <v>60.44</v>
      </c>
      <c r="J11" s="97">
        <v>66.8</v>
      </c>
      <c r="K11" s="97">
        <v>61.87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57.74</v>
      </c>
      <c r="E12" s="7">
        <v>55.64</v>
      </c>
      <c r="F12" s="7">
        <v>50.15</v>
      </c>
      <c r="G12" s="97">
        <v>48.49</v>
      </c>
      <c r="H12" s="97">
        <v>54.81</v>
      </c>
      <c r="I12" s="97">
        <v>59.56</v>
      </c>
      <c r="J12" s="97">
        <v>64.33</v>
      </c>
      <c r="K12" s="97">
        <v>64.95</v>
      </c>
    </row>
    <row r="13" spans="1:11" x14ac:dyDescent="0.3">
      <c r="A13" t="s">
        <v>97</v>
      </c>
      <c r="D13" s="7"/>
      <c r="E13" s="7"/>
      <c r="F13" s="7"/>
      <c r="G13" s="97"/>
      <c r="H13" s="97"/>
      <c r="I13" s="97"/>
      <c r="J13" s="97"/>
      <c r="K13" s="97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11.58</v>
      </c>
      <c r="E15" s="7">
        <v>0</v>
      </c>
      <c r="F15" s="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</row>
    <row r="16" spans="1:11" x14ac:dyDescent="0.3">
      <c r="A16" t="s">
        <v>102</v>
      </c>
      <c r="D16" s="7"/>
      <c r="E16" s="7"/>
      <c r="F16" s="7"/>
      <c r="G16" s="97"/>
      <c r="H16" s="97"/>
      <c r="I16" s="97"/>
      <c r="J16" s="97"/>
      <c r="K16" s="97"/>
    </row>
    <row r="17" spans="1:11" x14ac:dyDescent="0.3">
      <c r="A17" t="s">
        <v>103</v>
      </c>
      <c r="B17" t="s">
        <v>104</v>
      </c>
      <c r="D17" s="7">
        <v>31.12</v>
      </c>
      <c r="E17" s="7">
        <v>31.7</v>
      </c>
      <c r="F17" s="7">
        <v>33.700000000000003</v>
      </c>
      <c r="G17" s="97">
        <v>31.92</v>
      </c>
      <c r="H17" s="97">
        <v>32.53</v>
      </c>
      <c r="I17" s="97">
        <v>29.56</v>
      </c>
      <c r="J17" s="97">
        <v>29.8</v>
      </c>
      <c r="K17" s="97">
        <v>28.86</v>
      </c>
    </row>
    <row r="18" spans="1:11" x14ac:dyDescent="0.3">
      <c r="A18" t="s">
        <v>105</v>
      </c>
      <c r="B18" t="s">
        <v>106</v>
      </c>
      <c r="D18" s="7">
        <v>95.61</v>
      </c>
      <c r="E18" s="7">
        <v>9.35</v>
      </c>
      <c r="F18" s="7">
        <v>7.46</v>
      </c>
      <c r="G18" s="97">
        <v>9.93</v>
      </c>
      <c r="H18" s="97">
        <v>8.25</v>
      </c>
      <c r="I18" s="97">
        <v>11.18</v>
      </c>
      <c r="J18" s="97">
        <v>8.2799999999999994</v>
      </c>
      <c r="K18" s="97">
        <v>9.4499999999999993</v>
      </c>
    </row>
    <row r="19" spans="1:11" x14ac:dyDescent="0.3">
      <c r="A19" t="s">
        <v>107</v>
      </c>
      <c r="B19" t="s">
        <v>108</v>
      </c>
      <c r="D19" s="7">
        <v>0.63</v>
      </c>
      <c r="E19" s="7">
        <v>0.76</v>
      </c>
      <c r="F19" s="7">
        <v>1.26</v>
      </c>
      <c r="G19" s="97">
        <v>0.6</v>
      </c>
      <c r="H19" s="97">
        <v>1.07</v>
      </c>
      <c r="I19" s="97">
        <v>0.96</v>
      </c>
      <c r="J19" s="97">
        <v>1.4</v>
      </c>
      <c r="K19" s="97">
        <v>1.29</v>
      </c>
    </row>
    <row r="20" spans="1:11" x14ac:dyDescent="0.3">
      <c r="A20" t="s">
        <v>109</v>
      </c>
      <c r="B20" t="s">
        <v>110</v>
      </c>
      <c r="D20" s="7">
        <v>304.37</v>
      </c>
      <c r="E20" s="7">
        <v>295.49</v>
      </c>
      <c r="F20" s="7">
        <v>310.31</v>
      </c>
      <c r="G20" s="97">
        <v>312.66000000000003</v>
      </c>
      <c r="H20" s="97">
        <v>313.69</v>
      </c>
      <c r="I20" s="97">
        <v>319.10000000000002</v>
      </c>
      <c r="J20" s="97">
        <v>343.99</v>
      </c>
      <c r="K20" s="97">
        <v>340.76</v>
      </c>
    </row>
    <row r="21" spans="1:11" x14ac:dyDescent="0.3">
      <c r="A21" t="s">
        <v>111</v>
      </c>
      <c r="D21" s="7"/>
      <c r="E21" s="7"/>
      <c r="F21" s="7"/>
      <c r="G21" s="97"/>
      <c r="H21" s="97"/>
      <c r="I21" s="97"/>
      <c r="J21" s="97"/>
      <c r="K21" s="97"/>
    </row>
    <row r="22" spans="1:11" x14ac:dyDescent="0.3">
      <c r="A22" t="s">
        <v>112</v>
      </c>
      <c r="B22" t="s">
        <v>113</v>
      </c>
      <c r="D22" s="7">
        <v>7.63</v>
      </c>
      <c r="E22" s="7">
        <v>7.9</v>
      </c>
      <c r="F22" s="7">
        <v>33.270000000000003</v>
      </c>
      <c r="G22" s="97">
        <v>37.24</v>
      </c>
      <c r="H22" s="97">
        <v>36.06</v>
      </c>
      <c r="I22" s="97">
        <v>35.35</v>
      </c>
      <c r="J22" s="97">
        <v>34.94</v>
      </c>
      <c r="K22" s="97">
        <v>36.54</v>
      </c>
    </row>
    <row r="23" spans="1:11" x14ac:dyDescent="0.3">
      <c r="A23" t="s">
        <v>114</v>
      </c>
      <c r="D23" s="7"/>
      <c r="E23" s="7"/>
      <c r="F23" s="7"/>
      <c r="G23" s="97"/>
      <c r="H23" s="97"/>
      <c r="I23" s="97"/>
      <c r="J23" s="97"/>
      <c r="K23" s="97"/>
    </row>
    <row r="24" spans="1:11" x14ac:dyDescent="0.3">
      <c r="A24" t="s">
        <v>115</v>
      </c>
      <c r="B24" t="s">
        <v>116</v>
      </c>
      <c r="D24" s="7">
        <v>1.3</v>
      </c>
      <c r="E24" s="7">
        <v>1.38</v>
      </c>
      <c r="F24" s="7">
        <v>1.33</v>
      </c>
      <c r="G24" s="97">
        <v>1.27</v>
      </c>
      <c r="H24" s="97">
        <v>1.07</v>
      </c>
      <c r="I24" s="97">
        <v>1.03</v>
      </c>
      <c r="J24" s="97">
        <v>0.96</v>
      </c>
      <c r="K24" s="97">
        <v>1.21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</row>
    <row r="27" spans="1:11" x14ac:dyDescent="0.3">
      <c r="A27" t="s">
        <v>121</v>
      </c>
      <c r="D27" s="7"/>
      <c r="E27" s="7"/>
      <c r="F27" s="7"/>
      <c r="G27" s="97"/>
      <c r="H27" s="97"/>
      <c r="I27" s="97"/>
      <c r="J27" s="97"/>
      <c r="K27" s="97"/>
    </row>
    <row r="28" spans="1:11" x14ac:dyDescent="0.3">
      <c r="A28" t="s">
        <v>122</v>
      </c>
      <c r="B28" t="s">
        <v>123</v>
      </c>
      <c r="D28" s="7">
        <v>20.36</v>
      </c>
      <c r="E28" s="7">
        <v>22.22</v>
      </c>
      <c r="F28" s="7">
        <v>27.28</v>
      </c>
      <c r="G28" s="97">
        <v>19.02</v>
      </c>
      <c r="H28" s="97">
        <v>22.15</v>
      </c>
      <c r="I28" s="97">
        <v>25.92</v>
      </c>
      <c r="J28" s="97">
        <v>20.3</v>
      </c>
      <c r="K28" s="97">
        <v>22.02</v>
      </c>
    </row>
    <row r="29" spans="1:11" x14ac:dyDescent="0.3">
      <c r="A29" t="s">
        <v>124</v>
      </c>
      <c r="B29" t="s">
        <v>125</v>
      </c>
      <c r="D29" s="7">
        <v>264.92</v>
      </c>
      <c r="E29" s="7">
        <v>300.06</v>
      </c>
      <c r="F29" s="7">
        <v>398.71</v>
      </c>
      <c r="G29" s="97">
        <v>236.43</v>
      </c>
      <c r="H29" s="97">
        <v>291.12</v>
      </c>
      <c r="I29" s="97">
        <v>396.02</v>
      </c>
      <c r="J29" s="97">
        <v>296.73</v>
      </c>
      <c r="K29" s="97">
        <v>306.17</v>
      </c>
    </row>
    <row r="30" spans="1:11" x14ac:dyDescent="0.3">
      <c r="A30" t="s">
        <v>126</v>
      </c>
      <c r="B30" t="s">
        <v>127</v>
      </c>
      <c r="D30" s="7">
        <v>0</v>
      </c>
      <c r="E30" s="7">
        <v>0</v>
      </c>
      <c r="F30" s="7">
        <v>4.9400000000000004</v>
      </c>
      <c r="G30" s="97">
        <v>14.23</v>
      </c>
      <c r="H30" s="97">
        <v>9.0399999999999991</v>
      </c>
      <c r="I30" s="97">
        <v>10.57</v>
      </c>
      <c r="J30" s="97">
        <v>23.23</v>
      </c>
      <c r="K30" s="97">
        <v>63.38</v>
      </c>
    </row>
    <row r="31" spans="1:11" x14ac:dyDescent="0.3">
      <c r="A31" t="s">
        <v>128</v>
      </c>
      <c r="B31" t="s">
        <v>129</v>
      </c>
      <c r="D31" s="7">
        <v>264.92</v>
      </c>
      <c r="E31" s="7">
        <v>300.06</v>
      </c>
      <c r="F31" s="7">
        <v>403.65</v>
      </c>
      <c r="G31" s="97">
        <v>250.65</v>
      </c>
      <c r="H31" s="97">
        <v>300.16000000000003</v>
      </c>
      <c r="I31" s="97">
        <v>406.59</v>
      </c>
      <c r="J31" s="97">
        <v>319.95</v>
      </c>
      <c r="K31" s="97">
        <v>369.55</v>
      </c>
    </row>
    <row r="32" spans="1:11" x14ac:dyDescent="0.3">
      <c r="A32" t="s">
        <v>130</v>
      </c>
      <c r="B32" t="s">
        <v>131</v>
      </c>
      <c r="D32" s="7">
        <v>2.13</v>
      </c>
      <c r="E32" s="7">
        <v>2.98</v>
      </c>
      <c r="F32" s="7">
        <v>1.38</v>
      </c>
      <c r="G32" s="97">
        <v>0</v>
      </c>
      <c r="H32" s="97">
        <v>0</v>
      </c>
      <c r="I32" s="97">
        <v>44.85</v>
      </c>
      <c r="J32" s="97">
        <v>38.64</v>
      </c>
      <c r="K32" s="97">
        <v>0.45</v>
      </c>
    </row>
    <row r="33" spans="1:11" x14ac:dyDescent="0.3">
      <c r="A33" t="s">
        <v>132</v>
      </c>
      <c r="B33" t="s">
        <v>133</v>
      </c>
      <c r="D33" s="7">
        <v>0</v>
      </c>
      <c r="E33" s="7">
        <v>27.53</v>
      </c>
      <c r="F33" s="7">
        <v>13.09</v>
      </c>
      <c r="G33" s="97">
        <v>35.53</v>
      </c>
      <c r="H33" s="97">
        <v>8.84</v>
      </c>
      <c r="I33" s="97">
        <v>0.54</v>
      </c>
      <c r="J33" s="97">
        <v>0.01</v>
      </c>
      <c r="K33" s="97">
        <v>0</v>
      </c>
    </row>
    <row r="34" spans="1:11" x14ac:dyDescent="0.3">
      <c r="A34" t="s">
        <v>134</v>
      </c>
      <c r="B34" t="s">
        <v>135</v>
      </c>
      <c r="D34" s="7">
        <v>17.11</v>
      </c>
      <c r="E34" s="7">
        <v>0</v>
      </c>
      <c r="F34" s="7">
        <v>0</v>
      </c>
      <c r="G34" s="97">
        <v>0</v>
      </c>
      <c r="H34" s="97">
        <v>0.05</v>
      </c>
      <c r="I34" s="97">
        <v>1.2</v>
      </c>
      <c r="J34" s="97">
        <v>2.08</v>
      </c>
      <c r="K34" s="97">
        <v>0.23</v>
      </c>
    </row>
    <row r="35" spans="1:11" x14ac:dyDescent="0.3">
      <c r="A35" t="s">
        <v>136</v>
      </c>
      <c r="D35" s="7"/>
      <c r="E35" s="7"/>
      <c r="F35" s="7"/>
      <c r="G35" s="97"/>
      <c r="H35" s="97"/>
      <c r="I35" s="97"/>
      <c r="J35" s="97"/>
      <c r="K35" s="97"/>
    </row>
    <row r="36" spans="1:11" x14ac:dyDescent="0.3">
      <c r="A36" t="s">
        <v>137</v>
      </c>
      <c r="B36" t="s">
        <v>138</v>
      </c>
      <c r="D36" s="7">
        <v>94.82</v>
      </c>
      <c r="E36" s="7">
        <v>95.5</v>
      </c>
      <c r="F36" s="7">
        <v>96.81</v>
      </c>
      <c r="G36" s="97">
        <v>96.24</v>
      </c>
      <c r="H36" s="97">
        <v>97.27</v>
      </c>
      <c r="I36" s="97">
        <v>96.05</v>
      </c>
      <c r="J36" s="97">
        <v>96.12</v>
      </c>
      <c r="K36" s="97">
        <v>94.82</v>
      </c>
    </row>
    <row r="37" spans="1:11" x14ac:dyDescent="0.3">
      <c r="A37" t="s">
        <v>139</v>
      </c>
      <c r="B37" t="s">
        <v>140</v>
      </c>
      <c r="D37" s="7">
        <v>95.16</v>
      </c>
      <c r="E37" s="7">
        <v>95.49</v>
      </c>
      <c r="F37" s="7">
        <v>97.93</v>
      </c>
      <c r="G37" s="97">
        <v>75.11</v>
      </c>
      <c r="H37" s="97">
        <v>65.16</v>
      </c>
      <c r="I37" s="97">
        <v>78.92</v>
      </c>
      <c r="J37" s="97">
        <v>65.069999999999993</v>
      </c>
      <c r="K37" s="97">
        <v>48.2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100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</row>
    <row r="39" spans="1:11" x14ac:dyDescent="0.3">
      <c r="A39" t="s">
        <v>143</v>
      </c>
      <c r="B39" t="s">
        <v>144</v>
      </c>
      <c r="D39" s="7">
        <v>51.99</v>
      </c>
      <c r="E39" s="7">
        <v>48.56</v>
      </c>
      <c r="F39" s="7">
        <v>39.1</v>
      </c>
      <c r="G39" s="97">
        <v>32.43</v>
      </c>
      <c r="H39" s="97">
        <v>29.51</v>
      </c>
      <c r="I39" s="97">
        <v>31.5</v>
      </c>
      <c r="J39" s="97">
        <v>33.14</v>
      </c>
      <c r="K39" s="97">
        <v>34.44</v>
      </c>
    </row>
    <row r="40" spans="1:11" x14ac:dyDescent="0.3">
      <c r="A40" t="s">
        <v>145</v>
      </c>
      <c r="B40" t="s">
        <v>146</v>
      </c>
      <c r="D40" s="7">
        <v>49.1</v>
      </c>
      <c r="E40" s="7">
        <v>70.819999999999993</v>
      </c>
      <c r="F40" s="7">
        <v>83.99</v>
      </c>
      <c r="G40" s="97">
        <v>62.61</v>
      </c>
      <c r="H40" s="97">
        <v>54.58</v>
      </c>
      <c r="I40" s="97">
        <v>61.05</v>
      </c>
      <c r="J40" s="97">
        <v>41.9</v>
      </c>
      <c r="K40" s="97">
        <v>21.02</v>
      </c>
    </row>
    <row r="41" spans="1:11" x14ac:dyDescent="0.3">
      <c r="A41" t="s">
        <v>147</v>
      </c>
      <c r="B41" t="s">
        <v>148</v>
      </c>
      <c r="D41" s="7">
        <v>100</v>
      </c>
      <c r="E41" s="7">
        <v>0</v>
      </c>
      <c r="F41" s="7">
        <v>0</v>
      </c>
      <c r="G41" s="97">
        <v>0</v>
      </c>
      <c r="H41" s="97">
        <v>0</v>
      </c>
      <c r="I41" s="97">
        <v>0</v>
      </c>
      <c r="J41" s="97">
        <v>0</v>
      </c>
      <c r="K41" s="97">
        <v>0</v>
      </c>
    </row>
    <row r="42" spans="1:11" x14ac:dyDescent="0.3">
      <c r="A42" t="s">
        <v>149</v>
      </c>
      <c r="D42" s="7"/>
      <c r="E42" s="7"/>
      <c r="F42" s="7"/>
      <c r="G42" s="97"/>
      <c r="H42" s="97"/>
      <c r="I42" s="97"/>
      <c r="J42" s="97"/>
      <c r="K42" s="97"/>
    </row>
    <row r="43" spans="1:11" x14ac:dyDescent="0.3">
      <c r="A43" t="s">
        <v>150</v>
      </c>
      <c r="B43" t="s">
        <v>151</v>
      </c>
      <c r="D43" s="7">
        <v>78.73</v>
      </c>
      <c r="E43" s="7">
        <v>73.319999999999993</v>
      </c>
      <c r="F43" s="7">
        <v>68.930000000000007</v>
      </c>
      <c r="G43" s="97">
        <v>70.81</v>
      </c>
      <c r="H43" s="97">
        <v>75.22</v>
      </c>
      <c r="I43" s="97">
        <v>73.87</v>
      </c>
      <c r="J43" s="97">
        <v>75.239999999999995</v>
      </c>
      <c r="K43" s="97">
        <v>78.680000000000007</v>
      </c>
    </row>
    <row r="44" spans="1:11" x14ac:dyDescent="0.3">
      <c r="A44" t="s">
        <v>152</v>
      </c>
      <c r="B44" t="s">
        <v>153</v>
      </c>
      <c r="D44" s="7">
        <v>90.96</v>
      </c>
      <c r="E44" s="7">
        <v>92.57</v>
      </c>
      <c r="F44" s="7">
        <v>94.62</v>
      </c>
      <c r="G44" s="97">
        <v>81.38</v>
      </c>
      <c r="H44" s="97">
        <v>80.95</v>
      </c>
      <c r="I44" s="97">
        <v>78.62</v>
      </c>
      <c r="J44" s="97">
        <v>77.14</v>
      </c>
      <c r="K44" s="97">
        <v>62.75</v>
      </c>
    </row>
    <row r="45" spans="1:11" x14ac:dyDescent="0.3">
      <c r="A45" t="s">
        <v>154</v>
      </c>
      <c r="B45" t="s">
        <v>155</v>
      </c>
      <c r="D45" s="7">
        <v>67.95</v>
      </c>
      <c r="E45" s="7">
        <v>61.46</v>
      </c>
      <c r="F45" s="7">
        <v>90.5</v>
      </c>
      <c r="G45" s="97">
        <v>63.45</v>
      </c>
      <c r="H45" s="97">
        <v>95.95</v>
      </c>
      <c r="I45" s="97">
        <v>84.1</v>
      </c>
      <c r="J45" s="97">
        <v>81.209999999999994</v>
      </c>
      <c r="K45" s="97">
        <v>92.26</v>
      </c>
    </row>
    <row r="46" spans="1:11" x14ac:dyDescent="0.3">
      <c r="A46" t="s">
        <v>156</v>
      </c>
      <c r="B46" t="s">
        <v>157</v>
      </c>
      <c r="D46" s="7">
        <v>90.7</v>
      </c>
      <c r="E46" s="7">
        <v>95.41</v>
      </c>
      <c r="F46" s="7">
        <v>96.02</v>
      </c>
      <c r="G46" s="97">
        <v>97.94</v>
      </c>
      <c r="H46" s="97">
        <v>92.47</v>
      </c>
      <c r="I46" s="97">
        <v>96.84</v>
      </c>
      <c r="J46" s="97">
        <v>87.04</v>
      </c>
      <c r="K46" s="97">
        <v>95.15</v>
      </c>
    </row>
    <row r="47" spans="1:11" x14ac:dyDescent="0.3">
      <c r="A47" t="s">
        <v>158</v>
      </c>
      <c r="B47" t="s">
        <v>159</v>
      </c>
      <c r="D47" s="7">
        <v>0.82</v>
      </c>
      <c r="E47" s="7">
        <v>3.89</v>
      </c>
      <c r="F47" s="7">
        <v>-2.6</v>
      </c>
      <c r="G47" s="97">
        <v>-2.11</v>
      </c>
      <c r="H47" s="97">
        <v>-5.69</v>
      </c>
      <c r="I47" s="97">
        <v>-3.94</v>
      </c>
      <c r="J47" s="97">
        <v>-4.21</v>
      </c>
      <c r="K47" s="97">
        <v>-3.76</v>
      </c>
    </row>
    <row r="48" spans="1:11" x14ac:dyDescent="0.3">
      <c r="A48" t="s">
        <v>160</v>
      </c>
      <c r="D48" s="7"/>
      <c r="E48" s="7"/>
      <c r="F48" s="7"/>
      <c r="G48" s="97"/>
      <c r="H48" s="97"/>
      <c r="I48" s="97"/>
      <c r="J48" s="97"/>
      <c r="K48" s="97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7">
        <v>0</v>
      </c>
      <c r="G49" s="97">
        <v>0</v>
      </c>
      <c r="H49" s="97">
        <v>0</v>
      </c>
      <c r="I49" s="97">
        <v>0</v>
      </c>
      <c r="J49" s="97">
        <v>1.17</v>
      </c>
      <c r="K49" s="97">
        <v>0</v>
      </c>
    </row>
    <row r="50" spans="1:11" x14ac:dyDescent="0.3">
      <c r="A50" t="s">
        <v>163</v>
      </c>
      <c r="B50" t="s">
        <v>164</v>
      </c>
      <c r="D50" s="7">
        <v>7.48</v>
      </c>
      <c r="E50" s="7">
        <v>8.02</v>
      </c>
      <c r="F50" s="7">
        <v>8.94</v>
      </c>
      <c r="G50" s="97">
        <v>16.190000000000001</v>
      </c>
      <c r="H50" s="97">
        <v>7.7</v>
      </c>
      <c r="I50" s="97">
        <v>10.95</v>
      </c>
      <c r="J50" s="97">
        <v>10.9</v>
      </c>
      <c r="K50" s="97">
        <v>12.25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6.16</v>
      </c>
      <c r="E51" s="7">
        <v>6.08</v>
      </c>
      <c r="F51" s="7">
        <v>6.04</v>
      </c>
      <c r="G51" s="97">
        <v>6.15</v>
      </c>
      <c r="H51" s="97">
        <v>4.04</v>
      </c>
      <c r="I51" s="97">
        <v>5.0999999999999996</v>
      </c>
      <c r="J51" s="97">
        <v>4.42</v>
      </c>
      <c r="K51" s="97">
        <v>4.58</v>
      </c>
    </row>
    <row r="52" spans="1:11" x14ac:dyDescent="0.3">
      <c r="A52" t="s">
        <v>167</v>
      </c>
      <c r="B52" t="s">
        <v>168</v>
      </c>
      <c r="D52" s="7">
        <v>753.31</v>
      </c>
      <c r="E52" s="7">
        <v>679.13</v>
      </c>
      <c r="F52" s="7">
        <v>383.95</v>
      </c>
      <c r="G52" s="97">
        <v>544.02</v>
      </c>
      <c r="H52" s="97">
        <v>512.11</v>
      </c>
      <c r="I52" s="97">
        <v>460.68</v>
      </c>
      <c r="J52" s="97">
        <v>410.88</v>
      </c>
      <c r="K52" s="97">
        <v>364.81</v>
      </c>
    </row>
    <row r="53" spans="1:11" x14ac:dyDescent="0.3">
      <c r="A53" t="s">
        <v>169</v>
      </c>
      <c r="D53" s="7">
        <v>12.048291019111119</v>
      </c>
      <c r="E53" s="7">
        <v>5.5806988259293773</v>
      </c>
      <c r="F53" s="7">
        <v>10.017948131354125</v>
      </c>
      <c r="G53" s="97">
        <v>3.8696543961038974</v>
      </c>
      <c r="H53" s="97">
        <v>2.7535934846793966</v>
      </c>
      <c r="I53" s="97">
        <v>12.03075079846966</v>
      </c>
      <c r="J53" s="97">
        <v>14.252979974008149</v>
      </c>
      <c r="K53" s="97">
        <v>10.096899801383238</v>
      </c>
    </row>
    <row r="54" spans="1:11" x14ac:dyDescent="0.3">
      <c r="A54" t="s">
        <v>170</v>
      </c>
      <c r="B54" t="s">
        <v>171</v>
      </c>
      <c r="D54" s="7">
        <v>2.8687909319378447E-14</v>
      </c>
      <c r="E54" s="7">
        <v>0.22299945971155127</v>
      </c>
      <c r="F54" s="7">
        <v>0.16166504560279477</v>
      </c>
      <c r="G54" s="97">
        <v>0.87829448684080924</v>
      </c>
      <c r="H54" s="97">
        <v>2.0622270388693984</v>
      </c>
      <c r="I54" s="97">
        <v>10.98707976818573</v>
      </c>
      <c r="J54" s="97">
        <v>13.337830363044203</v>
      </c>
      <c r="K54" s="97">
        <v>10.01110979372516</v>
      </c>
    </row>
    <row r="55" spans="1:11" x14ac:dyDescent="0.3">
      <c r="A55" t="s">
        <v>172</v>
      </c>
      <c r="B55" t="s">
        <v>173</v>
      </c>
      <c r="D55" s="7">
        <v>12.04829101911109</v>
      </c>
      <c r="E55" s="7">
        <v>5.3576993662178261</v>
      </c>
      <c r="F55" s="7">
        <v>9.8562830857513291</v>
      </c>
      <c r="G55" s="97">
        <v>2.991359909263088</v>
      </c>
      <c r="H55" s="97">
        <v>0.6913664458099984</v>
      </c>
      <c r="I55" s="97">
        <v>1.0436710302839292</v>
      </c>
      <c r="J55" s="97">
        <v>0.91514961096394554</v>
      </c>
      <c r="K55" s="97">
        <v>8.5790007658077871E-2</v>
      </c>
    </row>
    <row r="56" spans="1:11" x14ac:dyDescent="0.3">
      <c r="A56" t="s">
        <v>174</v>
      </c>
      <c r="B56" t="s">
        <v>175</v>
      </c>
      <c r="D56" s="7">
        <v>67.545175470469758</v>
      </c>
      <c r="E56" s="7">
        <v>73.879192200422992</v>
      </c>
      <c r="F56" s="7">
        <v>77.385643690421688</v>
      </c>
      <c r="G56" s="97">
        <v>84.082741902990392</v>
      </c>
      <c r="H56" s="97">
        <v>72.279103612905161</v>
      </c>
      <c r="I56" s="97">
        <v>75.66931855929036</v>
      </c>
      <c r="J56" s="97">
        <v>70.846836520196078</v>
      </c>
      <c r="K56" s="97">
        <v>76.89091064731339</v>
      </c>
    </row>
    <row r="57" spans="1:11" x14ac:dyDescent="0.3">
      <c r="A57" t="s">
        <v>176</v>
      </c>
      <c r="B57" t="s">
        <v>177</v>
      </c>
      <c r="D57" s="7">
        <v>20.40653351041912</v>
      </c>
      <c r="E57" s="7">
        <v>20.540108973647627</v>
      </c>
      <c r="F57" s="7">
        <v>12.596408178224181</v>
      </c>
      <c r="G57" s="97">
        <v>12.047603700905709</v>
      </c>
      <c r="H57" s="97">
        <v>24.967302902415447</v>
      </c>
      <c r="I57" s="97">
        <v>12.299930642239977</v>
      </c>
      <c r="J57" s="97">
        <v>14.900183505795777</v>
      </c>
      <c r="K57" s="97">
        <v>13.012189551303374</v>
      </c>
    </row>
    <row r="58" spans="1:11" x14ac:dyDescent="0.3">
      <c r="A58" t="s">
        <v>178</v>
      </c>
      <c r="D58" s="7"/>
      <c r="E58" s="7"/>
      <c r="F58" s="7"/>
      <c r="G58" s="97"/>
      <c r="H58" s="97"/>
      <c r="I58" s="97"/>
      <c r="J58" s="97"/>
      <c r="K58" s="97"/>
    </row>
    <row r="59" spans="1:11" x14ac:dyDescent="0.3">
      <c r="A59" t="s">
        <v>179</v>
      </c>
      <c r="B59" t="s">
        <v>180</v>
      </c>
      <c r="D59" s="7" t="s">
        <v>355</v>
      </c>
      <c r="E59" s="7" t="s">
        <v>355</v>
      </c>
      <c r="F59" s="7" t="s">
        <v>355</v>
      </c>
      <c r="G59" s="97" t="s">
        <v>355</v>
      </c>
      <c r="H59" s="97" t="s">
        <v>355</v>
      </c>
      <c r="I59" s="97" t="s">
        <v>355</v>
      </c>
      <c r="J59" s="97" t="s">
        <v>355</v>
      </c>
      <c r="K59" s="97" t="s">
        <v>355</v>
      </c>
    </row>
    <row r="60" spans="1:11" x14ac:dyDescent="0.3">
      <c r="A60" t="s">
        <v>181</v>
      </c>
      <c r="B60" t="s">
        <v>182</v>
      </c>
      <c r="D60" s="7" t="s">
        <v>355</v>
      </c>
      <c r="E60" s="7" t="s">
        <v>355</v>
      </c>
      <c r="F60" s="7" t="s">
        <v>355</v>
      </c>
      <c r="G60" s="97" t="s">
        <v>355</v>
      </c>
      <c r="H60" s="97" t="s">
        <v>355</v>
      </c>
      <c r="I60" s="97" t="s">
        <v>355</v>
      </c>
      <c r="J60" s="97" t="s">
        <v>355</v>
      </c>
      <c r="K60" s="97" t="s">
        <v>355</v>
      </c>
    </row>
    <row r="61" spans="1:11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97">
        <v>0</v>
      </c>
      <c r="H61" s="97">
        <v>0</v>
      </c>
      <c r="I61" s="97">
        <v>0</v>
      </c>
      <c r="J61" s="97">
        <v>0</v>
      </c>
      <c r="K61" s="97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7">
        <v>0</v>
      </c>
      <c r="G62" s="97">
        <v>0</v>
      </c>
      <c r="H62" s="97">
        <v>0</v>
      </c>
      <c r="I62" s="97">
        <v>0</v>
      </c>
      <c r="J62" s="97">
        <v>0</v>
      </c>
      <c r="K62" s="97">
        <v>0</v>
      </c>
    </row>
    <row r="63" spans="1:11" x14ac:dyDescent="0.3">
      <c r="A63" t="s">
        <v>187</v>
      </c>
      <c r="D63" s="7"/>
      <c r="E63" s="7"/>
      <c r="F63" s="7"/>
      <c r="G63" s="97"/>
      <c r="H63" s="97"/>
      <c r="I63" s="97"/>
      <c r="J63" s="97"/>
      <c r="K63" s="97"/>
    </row>
    <row r="64" spans="1:11" x14ac:dyDescent="0.3">
      <c r="A64" s="8" t="s">
        <v>188</v>
      </c>
      <c r="B64" s="8" t="s">
        <v>189</v>
      </c>
      <c r="C64" s="9">
        <v>1</v>
      </c>
      <c r="D64" s="7">
        <v>0.01</v>
      </c>
      <c r="E64" s="7">
        <v>1E-3</v>
      </c>
      <c r="F64" s="7">
        <v>6.57</v>
      </c>
      <c r="G64" s="97">
        <v>0.11</v>
      </c>
      <c r="H64" s="97">
        <v>0.22</v>
      </c>
      <c r="I64" s="97">
        <v>0.46</v>
      </c>
      <c r="J64" s="97">
        <v>0.46</v>
      </c>
      <c r="K64" s="97">
        <v>0.11</v>
      </c>
    </row>
    <row r="65" spans="1:11" x14ac:dyDescent="0.3">
      <c r="A65" s="8" t="s">
        <v>190</v>
      </c>
      <c r="B65" s="8" t="s">
        <v>191</v>
      </c>
      <c r="C65" s="9"/>
      <c r="D65" s="7">
        <v>0</v>
      </c>
      <c r="E65" s="7">
        <v>0</v>
      </c>
      <c r="F65" s="7">
        <v>0.09</v>
      </c>
      <c r="G65" s="97">
        <v>0.12</v>
      </c>
      <c r="H65" s="97">
        <v>0.44</v>
      </c>
      <c r="I65" s="97">
        <v>0.15</v>
      </c>
      <c r="J65" s="97">
        <v>0.09</v>
      </c>
      <c r="K65" s="97">
        <v>7.0000000000000007E-2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12.77</v>
      </c>
      <c r="E66" s="7">
        <v>0.01</v>
      </c>
      <c r="F66" s="7"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</row>
    <row r="67" spans="1:11" x14ac:dyDescent="0.3">
      <c r="A67" t="s">
        <v>194</v>
      </c>
      <c r="D67" s="7"/>
      <c r="E67" s="7"/>
      <c r="F67" s="7"/>
      <c r="G67" s="97"/>
      <c r="H67" s="97"/>
      <c r="I67" s="97"/>
      <c r="J67" s="97"/>
      <c r="K67" s="97"/>
    </row>
    <row r="68" spans="1:11" x14ac:dyDescent="0.3">
      <c r="A68" t="s">
        <v>195</v>
      </c>
      <c r="B68" t="s">
        <v>196</v>
      </c>
      <c r="D68" s="7">
        <v>53.72</v>
      </c>
      <c r="E68" s="7">
        <v>57.97</v>
      </c>
      <c r="F68" s="28">
        <v>79.91</v>
      </c>
      <c r="G68" s="102">
        <v>65.569999999999993</v>
      </c>
      <c r="H68" s="102">
        <v>60.94</v>
      </c>
      <c r="I68" s="102">
        <v>70.290000000000006</v>
      </c>
      <c r="J68" s="102">
        <v>48.28</v>
      </c>
      <c r="K68" s="102">
        <v>52.06</v>
      </c>
    </row>
    <row r="69" spans="1:11" x14ac:dyDescent="0.3">
      <c r="A69" t="s">
        <v>197</v>
      </c>
      <c r="D69" s="7"/>
      <c r="E69" s="7"/>
      <c r="F69" s="7"/>
      <c r="G69" s="97"/>
      <c r="H69" s="97"/>
      <c r="I69" s="97"/>
      <c r="J69" s="97"/>
      <c r="K69" s="97"/>
    </row>
    <row r="70" spans="1:11" x14ac:dyDescent="0.3">
      <c r="A70" t="s">
        <v>198</v>
      </c>
      <c r="B70" t="s">
        <v>199</v>
      </c>
      <c r="D70" s="7">
        <v>16.510000000000002</v>
      </c>
      <c r="E70" s="28">
        <v>17.84</v>
      </c>
      <c r="F70" s="7">
        <v>14.53</v>
      </c>
      <c r="G70" s="97">
        <v>13.56</v>
      </c>
      <c r="H70" s="97">
        <v>11.6</v>
      </c>
      <c r="I70" s="97">
        <v>13.1</v>
      </c>
      <c r="J70" s="97">
        <v>12.99</v>
      </c>
      <c r="K70" s="97">
        <v>12.42</v>
      </c>
    </row>
    <row r="71" spans="1:11" x14ac:dyDescent="0.3">
      <c r="A71" t="s">
        <v>200</v>
      </c>
      <c r="B71" t="s">
        <v>201</v>
      </c>
      <c r="D71" s="7">
        <v>18.54</v>
      </c>
      <c r="E71" s="28">
        <v>22</v>
      </c>
      <c r="F71" s="7">
        <v>17.510000000000002</v>
      </c>
      <c r="G71" s="97">
        <v>16</v>
      </c>
      <c r="H71" s="97">
        <v>15.57</v>
      </c>
      <c r="I71" s="97">
        <v>15.53</v>
      </c>
      <c r="J71" s="97">
        <v>15.11</v>
      </c>
      <c r="K71" s="97">
        <v>14.29</v>
      </c>
    </row>
    <row r="72" spans="1:11" x14ac:dyDescent="0.3">
      <c r="A72" t="s">
        <v>305</v>
      </c>
      <c r="D72" s="7"/>
      <c r="E72" s="7"/>
      <c r="F72" s="7"/>
      <c r="G72" s="97"/>
      <c r="H72" s="97"/>
      <c r="I72" s="97"/>
      <c r="J72" s="97"/>
      <c r="K72" s="97"/>
    </row>
    <row r="73" spans="1:11" x14ac:dyDescent="0.3">
      <c r="B73" t="s">
        <v>202</v>
      </c>
      <c r="D73" s="7">
        <v>78.319999999999993</v>
      </c>
      <c r="E73" s="7">
        <v>74.41</v>
      </c>
      <c r="F73" s="7">
        <v>66.06</v>
      </c>
      <c r="G73" s="97">
        <v>62.94</v>
      </c>
      <c r="H73" s="97">
        <v>60.785055349230319</v>
      </c>
      <c r="I73" s="97">
        <v>60.34</v>
      </c>
      <c r="J73" s="97">
        <v>63.146877206848053</v>
      </c>
      <c r="K73" s="97">
        <v>58.618008151802194</v>
      </c>
    </row>
    <row r="74" spans="1:11" x14ac:dyDescent="0.3">
      <c r="B74" t="s">
        <v>203</v>
      </c>
      <c r="D74" s="7">
        <v>86.93</v>
      </c>
      <c r="E74" s="7">
        <v>83.98</v>
      </c>
      <c r="F74" s="7">
        <v>82.45</v>
      </c>
      <c r="G74" s="97">
        <v>83.41</v>
      </c>
      <c r="H74" s="97">
        <v>81.708453616129589</v>
      </c>
      <c r="I74" s="97">
        <v>80.38</v>
      </c>
      <c r="J74" s="97">
        <v>83.014952305601028</v>
      </c>
      <c r="K74" s="97">
        <v>78.576490997969103</v>
      </c>
    </row>
    <row r="75" spans="1:11" x14ac:dyDescent="0.3">
      <c r="B75" t="s">
        <v>204</v>
      </c>
      <c r="D75" s="7">
        <v>30.5</v>
      </c>
      <c r="E75" s="7">
        <v>31.75</v>
      </c>
      <c r="F75" s="7">
        <v>14.06</v>
      </c>
      <c r="G75" s="97">
        <v>16.73</v>
      </c>
      <c r="H75" s="97">
        <v>21.150804199764909</v>
      </c>
      <c r="I75" s="97">
        <v>25.37</v>
      </c>
      <c r="J75" s="97">
        <v>28.218927375332679</v>
      </c>
      <c r="K75" s="97">
        <v>22.988367067740317</v>
      </c>
    </row>
    <row r="76" spans="1:11" x14ac:dyDescent="0.3">
      <c r="A76" s="8" t="s">
        <v>37</v>
      </c>
      <c r="B76" s="8"/>
      <c r="C76" s="9">
        <v>47</v>
      </c>
      <c r="D76" s="7">
        <v>71.726791839401756</v>
      </c>
      <c r="E76" s="7">
        <v>73.395121053002882</v>
      </c>
      <c r="F76" s="28">
        <v>65.002015117720305</v>
      </c>
      <c r="G76" s="102">
        <v>65.468650874326073</v>
      </c>
      <c r="H76" s="102">
        <v>63.364195278450318</v>
      </c>
      <c r="I76" s="102">
        <v>59.70588107904242</v>
      </c>
      <c r="J76" s="102">
        <v>62.182080512481043</v>
      </c>
      <c r="K76" s="102">
        <v>58.499691473282155</v>
      </c>
    </row>
    <row r="77" spans="1:11" x14ac:dyDescent="0.3">
      <c r="A77" s="29" t="s">
        <v>338</v>
      </c>
      <c r="B77" s="29"/>
      <c r="C77" s="58"/>
      <c r="D77" s="28">
        <v>69.167538867533068</v>
      </c>
      <c r="E77" s="28">
        <v>68.696002162298171</v>
      </c>
      <c r="F77" s="28">
        <v>62.180254631066219</v>
      </c>
      <c r="G77" s="102">
        <v>62.95511447248591</v>
      </c>
      <c r="H77" s="102">
        <v>60.977653112165719</v>
      </c>
      <c r="I77" s="102">
        <v>57.057744023150001</v>
      </c>
      <c r="J77" s="102">
        <v>59.882566999249477</v>
      </c>
      <c r="K77" s="102">
        <v>55.91251636847543</v>
      </c>
    </row>
    <row r="78" spans="1:11" x14ac:dyDescent="0.3">
      <c r="A78" t="s">
        <v>268</v>
      </c>
      <c r="D78" s="7"/>
      <c r="E78" s="7"/>
      <c r="F78" s="7"/>
      <c r="G78" s="97"/>
      <c r="H78" s="97"/>
      <c r="I78" s="97"/>
      <c r="J78" s="97"/>
      <c r="K78" s="97"/>
    </row>
    <row r="79" spans="1:11" x14ac:dyDescent="0.3">
      <c r="A79">
        <v>4</v>
      </c>
      <c r="B79" t="s">
        <v>205</v>
      </c>
      <c r="D79" s="7">
        <v>9.3766820971041032</v>
      </c>
      <c r="E79" s="7">
        <v>6.0195360195360186</v>
      </c>
      <c r="F79" s="28">
        <v>7.5310559006211184</v>
      </c>
      <c r="G79" s="102">
        <v>10.414358519831596</v>
      </c>
      <c r="H79" s="102">
        <v>9.7976602552521452</v>
      </c>
      <c r="I79" s="102">
        <v>9.3753430672960789</v>
      </c>
      <c r="J79" s="102">
        <v>8.0087767416346676</v>
      </c>
      <c r="K79" s="102">
        <v>7.2067160924552995</v>
      </c>
    </row>
    <row r="80" spans="1:11" x14ac:dyDescent="0.3">
      <c r="A80">
        <v>9</v>
      </c>
      <c r="B80" t="s">
        <v>350</v>
      </c>
      <c r="D80" s="7">
        <v>24.049951555603403</v>
      </c>
      <c r="E80" s="7">
        <v>27.032967032967033</v>
      </c>
      <c r="F80" s="28">
        <v>24.190328305235138</v>
      </c>
      <c r="G80" s="102">
        <v>21.670729005096387</v>
      </c>
      <c r="H80" s="102">
        <v>20.616970049653382</v>
      </c>
      <c r="I80" s="102">
        <v>16.686793281370072</v>
      </c>
      <c r="J80" s="102">
        <v>15.820076796489301</v>
      </c>
      <c r="K80" s="102">
        <v>16.005233318796336</v>
      </c>
    </row>
    <row r="81" spans="1:11" x14ac:dyDescent="0.3">
      <c r="A81">
        <v>10</v>
      </c>
      <c r="B81" t="s">
        <v>206</v>
      </c>
      <c r="D81" s="7">
        <v>9.2474970395090956</v>
      </c>
      <c r="E81" s="7">
        <v>10.146520146520146</v>
      </c>
      <c r="F81" s="28">
        <v>10.037710736468501</v>
      </c>
      <c r="G81" s="102">
        <v>13.472191446931086</v>
      </c>
      <c r="H81" s="102">
        <v>14.717932013083916</v>
      </c>
      <c r="I81" s="102">
        <v>14.238665056537492</v>
      </c>
      <c r="J81" s="102">
        <v>20.800877674163466</v>
      </c>
      <c r="K81" s="102">
        <v>19.079808111644134</v>
      </c>
    </row>
    <row r="82" spans="1:11" x14ac:dyDescent="0.3">
      <c r="A82">
        <v>12</v>
      </c>
      <c r="B82" t="s">
        <v>207</v>
      </c>
      <c r="D82" s="7">
        <v>8.7738184949940781</v>
      </c>
      <c r="E82" s="7">
        <v>10.158730158730158</v>
      </c>
      <c r="F82" s="28">
        <v>10.825199645075422</v>
      </c>
      <c r="G82" s="102">
        <v>12.818524263239532</v>
      </c>
      <c r="H82" s="102">
        <v>12.795665643804957</v>
      </c>
      <c r="I82" s="102">
        <v>12.657810956197165</v>
      </c>
      <c r="J82" s="102">
        <v>14.009873834339</v>
      </c>
      <c r="K82" s="102">
        <v>14.598778892280857</v>
      </c>
    </row>
    <row r="83" spans="1:11" x14ac:dyDescent="0.3">
      <c r="A83" t="s">
        <v>208</v>
      </c>
      <c r="D83" s="7"/>
      <c r="E83" s="7"/>
      <c r="F83" s="7"/>
      <c r="G83" s="97"/>
      <c r="H83" s="97"/>
      <c r="I83" s="97"/>
      <c r="J83" s="97"/>
      <c r="K83" s="97"/>
    </row>
    <row r="84" spans="1:11" x14ac:dyDescent="0.3">
      <c r="A84">
        <v>4</v>
      </c>
      <c r="B84" t="s">
        <v>205</v>
      </c>
      <c r="D84" s="7">
        <v>81.89</v>
      </c>
      <c r="E84" s="7">
        <v>86.7</v>
      </c>
      <c r="F84" s="7">
        <v>84.99</v>
      </c>
      <c r="G84" s="97">
        <v>82.8</v>
      </c>
      <c r="H84" s="97">
        <v>79.229336557636373</v>
      </c>
      <c r="I84" s="97">
        <v>83.02</v>
      </c>
      <c r="J84" s="97">
        <v>83.441515860061699</v>
      </c>
      <c r="K84" s="97">
        <v>84.795842185438175</v>
      </c>
    </row>
    <row r="85" spans="1:11" x14ac:dyDescent="0.3">
      <c r="A85">
        <v>9</v>
      </c>
      <c r="B85" t="s">
        <v>350</v>
      </c>
      <c r="D85" s="7">
        <v>86.81</v>
      </c>
      <c r="E85" s="7">
        <v>72.47</v>
      </c>
      <c r="F85" s="7">
        <v>72.89</v>
      </c>
      <c r="G85" s="97">
        <v>76.61</v>
      </c>
      <c r="H85" s="97">
        <v>75.400399185411743</v>
      </c>
      <c r="I85" s="97">
        <v>78.38</v>
      </c>
      <c r="J85" s="97">
        <v>83.655893618196259</v>
      </c>
      <c r="K85" s="97">
        <v>77.555173128378414</v>
      </c>
    </row>
    <row r="86" spans="1:11" x14ac:dyDescent="0.3">
      <c r="A86">
        <v>10</v>
      </c>
      <c r="B86" t="s">
        <v>206</v>
      </c>
      <c r="D86" s="7">
        <v>85.57</v>
      </c>
      <c r="E86" s="7">
        <v>81.260000000000005</v>
      </c>
      <c r="F86" s="7">
        <v>72.94</v>
      </c>
      <c r="G86" s="97">
        <v>75.540000000000006</v>
      </c>
      <c r="H86" s="97">
        <v>81.979669215771906</v>
      </c>
      <c r="I86" s="97">
        <v>78.5</v>
      </c>
      <c r="J86" s="97">
        <v>68.318592407704287</v>
      </c>
      <c r="K86" s="97">
        <v>73.504676227067989</v>
      </c>
    </row>
    <row r="87" spans="1:11" x14ac:dyDescent="0.3">
      <c r="A87">
        <v>12</v>
      </c>
      <c r="B87" t="s">
        <v>207</v>
      </c>
      <c r="D87" s="7">
        <v>76.48</v>
      </c>
      <c r="E87" s="7">
        <v>79.83</v>
      </c>
      <c r="F87" s="7">
        <v>80.17</v>
      </c>
      <c r="G87" s="97">
        <v>74.59</v>
      </c>
      <c r="H87" s="97">
        <v>82.504694181509322</v>
      </c>
      <c r="I87" s="97">
        <v>84.97</v>
      </c>
      <c r="J87" s="97">
        <v>83.036070164294372</v>
      </c>
      <c r="K87" s="97">
        <v>85.295917318657686</v>
      </c>
    </row>
    <row r="88" spans="1:11" x14ac:dyDescent="0.3">
      <c r="B88" s="63" t="s">
        <v>306</v>
      </c>
      <c r="D88" s="7"/>
      <c r="E88" s="7"/>
      <c r="F88" s="7"/>
      <c r="G88" s="97"/>
      <c r="H88" s="97"/>
      <c r="I88" s="97"/>
      <c r="J88" s="97"/>
      <c r="K88" s="9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97">
        <v>355.01394750014094</v>
      </c>
      <c r="H89" s="97">
        <v>354.72657825926274</v>
      </c>
      <c r="I89" s="97">
        <v>352.25227220007974</v>
      </c>
      <c r="J89" s="97">
        <v>369.77947768871218</v>
      </c>
      <c r="K89" s="9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97">
        <v>180.492157874811</v>
      </c>
      <c r="H90" s="97">
        <v>204.57029658165237</v>
      </c>
      <c r="I90" s="97">
        <v>209.21258224469867</v>
      </c>
      <c r="J90" s="97">
        <v>229.38618194069946</v>
      </c>
      <c r="K90" s="9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97">
        <v>24.474374999999998</v>
      </c>
      <c r="H91" s="97">
        <v>18.420312500000001</v>
      </c>
      <c r="I91" s="97">
        <v>10.619375</v>
      </c>
      <c r="J91" s="97">
        <v>3.849687499999999</v>
      </c>
      <c r="K91" s="9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97">
        <v>1688.3834954123995</v>
      </c>
      <c r="H92" s="97">
        <v>1744.0187221199872</v>
      </c>
      <c r="I92" s="97">
        <v>1744.7789254873785</v>
      </c>
      <c r="J92" s="97">
        <v>1726.9557160967668</v>
      </c>
      <c r="K92" s="97">
        <v>1697.0701833805592</v>
      </c>
    </row>
    <row r="93" spans="1:11" x14ac:dyDescent="0.3">
      <c r="D93" s="7"/>
      <c r="E93" s="7"/>
      <c r="F93" s="7"/>
      <c r="G93" s="97"/>
      <c r="H93" s="97"/>
      <c r="I93" s="97"/>
      <c r="J93" s="97"/>
      <c r="K93" s="97"/>
    </row>
    <row r="94" spans="1:11" x14ac:dyDescent="0.3">
      <c r="B94" s="37" t="s">
        <v>303</v>
      </c>
      <c r="D94" s="7"/>
      <c r="E94" s="7"/>
      <c r="F94" s="7"/>
      <c r="G94" s="97"/>
      <c r="H94" s="97"/>
      <c r="I94" s="97"/>
      <c r="J94" s="97"/>
      <c r="K94" s="97"/>
    </row>
    <row r="95" spans="1:11" x14ac:dyDescent="0.3">
      <c r="D95" s="7"/>
      <c r="E95" s="7"/>
      <c r="F95" s="7"/>
      <c r="G95" s="97"/>
      <c r="H95" s="97"/>
      <c r="I95" s="97"/>
      <c r="J95" s="97"/>
      <c r="K95" s="97"/>
    </row>
    <row r="96" spans="1:11" x14ac:dyDescent="0.3">
      <c r="D96" s="7"/>
      <c r="E96" s="7"/>
      <c r="F96" s="7"/>
      <c r="G96" s="97"/>
      <c r="H96" s="97"/>
      <c r="I96" s="97"/>
      <c r="J96" s="97"/>
      <c r="K96" s="97"/>
    </row>
    <row r="97" spans="4:11" x14ac:dyDescent="0.3">
      <c r="D97" s="7"/>
      <c r="E97" s="7"/>
      <c r="F97" s="7"/>
      <c r="G97" s="97"/>
      <c r="H97" s="97"/>
      <c r="I97" s="97"/>
      <c r="J97" s="97"/>
      <c r="K97" s="97"/>
    </row>
    <row r="98" spans="4:11" x14ac:dyDescent="0.3">
      <c r="D98" s="7"/>
      <c r="E98" s="7"/>
      <c r="F98" s="7"/>
      <c r="G98" s="97"/>
      <c r="H98" s="97"/>
      <c r="I98" s="97"/>
      <c r="J98" s="97"/>
      <c r="K98" s="97"/>
    </row>
    <row r="99" spans="4:11" x14ac:dyDescent="0.3">
      <c r="D99" s="7"/>
      <c r="E99" s="7"/>
      <c r="F99" s="7"/>
      <c r="G99" s="97"/>
      <c r="H99" s="97"/>
      <c r="I99" s="97"/>
      <c r="J99" s="97"/>
      <c r="K99" s="97"/>
    </row>
    <row r="100" spans="4:11" x14ac:dyDescent="0.3">
      <c r="D100" s="7"/>
      <c r="E100" s="7"/>
      <c r="F100" s="7"/>
      <c r="G100" s="97"/>
      <c r="H100" s="97"/>
      <c r="I100" s="97"/>
      <c r="J100" s="97"/>
      <c r="K100" s="97"/>
    </row>
    <row r="101" spans="4:11" x14ac:dyDescent="0.3">
      <c r="D101" s="7"/>
      <c r="E101" s="7"/>
      <c r="F101" s="7"/>
      <c r="G101" s="97"/>
      <c r="H101" s="97"/>
      <c r="I101" s="97"/>
      <c r="J101" s="97"/>
      <c r="K101" s="97"/>
    </row>
    <row r="102" spans="4:11" x14ac:dyDescent="0.3">
      <c r="D102" s="7"/>
      <c r="E102" s="7"/>
      <c r="F102" s="7"/>
      <c r="G102" s="97"/>
      <c r="H102" s="97"/>
      <c r="I102" s="97"/>
      <c r="J102" s="97"/>
      <c r="K102" s="97"/>
    </row>
    <row r="103" spans="4:11" x14ac:dyDescent="0.3">
      <c r="D103" s="7"/>
      <c r="E103" s="7"/>
      <c r="F103" s="7"/>
      <c r="G103" s="97"/>
      <c r="H103" s="97"/>
      <c r="I103" s="97"/>
      <c r="J103" s="97"/>
      <c r="K103" s="97"/>
    </row>
    <row r="104" spans="4:11" x14ac:dyDescent="0.3">
      <c r="D104" s="7"/>
      <c r="E104" s="7"/>
      <c r="F104" s="7"/>
      <c r="G104" s="97"/>
      <c r="H104" s="97"/>
      <c r="I104" s="97"/>
      <c r="J104" s="97"/>
      <c r="K104" s="97"/>
    </row>
    <row r="105" spans="4:11" x14ac:dyDescent="0.3">
      <c r="D105" s="7"/>
      <c r="E105" s="7"/>
      <c r="F105" s="7"/>
      <c r="G105" s="97"/>
      <c r="H105" s="97"/>
      <c r="I105" s="97"/>
      <c r="J105" s="97"/>
      <c r="K105" s="97"/>
    </row>
    <row r="106" spans="4:11" x14ac:dyDescent="0.3">
      <c r="D106" s="7"/>
      <c r="E106" s="7"/>
      <c r="F106" s="7"/>
      <c r="G106" s="97"/>
      <c r="H106" s="97"/>
      <c r="I106" s="97"/>
      <c r="J106" s="97"/>
      <c r="K106" s="97"/>
    </row>
    <row r="107" spans="4:11" x14ac:dyDescent="0.3">
      <c r="D107" s="7"/>
      <c r="E107" s="7"/>
      <c r="F107" s="7"/>
      <c r="G107" s="97"/>
      <c r="H107" s="97"/>
      <c r="I107" s="97"/>
      <c r="J107" s="97"/>
      <c r="K107" s="97"/>
    </row>
    <row r="108" spans="4:11" x14ac:dyDescent="0.3">
      <c r="D108" s="7"/>
      <c r="E108" s="7"/>
      <c r="F108" s="7"/>
      <c r="G108" s="97"/>
      <c r="H108" s="97"/>
      <c r="I108" s="97"/>
      <c r="J108" s="97"/>
      <c r="K108" s="97"/>
    </row>
    <row r="109" spans="4:11" x14ac:dyDescent="0.3">
      <c r="D109" s="7"/>
      <c r="E109" s="7"/>
      <c r="F109" s="7"/>
      <c r="G109" s="97"/>
      <c r="H109" s="97"/>
      <c r="I109" s="97"/>
      <c r="J109" s="97"/>
      <c r="K109" s="97"/>
    </row>
    <row r="110" spans="4:11" x14ac:dyDescent="0.3">
      <c r="D110" s="7"/>
      <c r="E110" s="7"/>
      <c r="F110" s="7"/>
      <c r="G110" s="97"/>
      <c r="H110" s="97"/>
      <c r="I110" s="97"/>
      <c r="J110" s="97"/>
      <c r="K110" s="97"/>
    </row>
    <row r="111" spans="4:11" x14ac:dyDescent="0.3">
      <c r="D111" s="7"/>
      <c r="E111" s="7"/>
      <c r="F111" s="7"/>
      <c r="G111" s="97"/>
      <c r="H111" s="97"/>
      <c r="I111" s="97"/>
      <c r="J111" s="97"/>
      <c r="K111" s="97"/>
    </row>
    <row r="112" spans="4:11" x14ac:dyDescent="0.3">
      <c r="D112" s="7"/>
      <c r="E112" s="7"/>
      <c r="F112" s="7"/>
      <c r="G112" s="97"/>
      <c r="H112" s="97"/>
      <c r="I112" s="97"/>
      <c r="J112" s="97"/>
      <c r="K112" s="97"/>
    </row>
    <row r="113" spans="2:11" x14ac:dyDescent="0.3">
      <c r="D113" s="7"/>
      <c r="E113" s="7"/>
      <c r="F113" s="7"/>
      <c r="G113" s="97"/>
      <c r="H113" s="97"/>
      <c r="I113" s="97"/>
      <c r="J113" s="97"/>
      <c r="K113" s="97"/>
    </row>
    <row r="114" spans="2:11" x14ac:dyDescent="0.3">
      <c r="D114" s="7"/>
      <c r="E114" s="7"/>
      <c r="F114" s="7"/>
      <c r="G114" s="97"/>
      <c r="H114" s="97"/>
      <c r="I114" s="97"/>
      <c r="J114" s="97"/>
      <c r="K114" s="97"/>
    </row>
    <row r="115" spans="2:11" x14ac:dyDescent="0.3">
      <c r="B115" s="37" t="s">
        <v>304</v>
      </c>
      <c r="D115" s="7"/>
      <c r="E115" s="7"/>
      <c r="F115" s="7"/>
      <c r="G115" s="97"/>
      <c r="H115" s="97"/>
      <c r="I115" s="97"/>
      <c r="J115" s="97"/>
      <c r="K115" s="97"/>
    </row>
    <row r="116" spans="2:11" x14ac:dyDescent="0.3">
      <c r="D116" s="7"/>
      <c r="E116" s="7"/>
      <c r="F116" s="7"/>
      <c r="G116" s="97"/>
      <c r="H116" s="97"/>
      <c r="I116" s="97"/>
      <c r="J116" s="97"/>
      <c r="K116" s="97"/>
    </row>
    <row r="117" spans="2:11" x14ac:dyDescent="0.3">
      <c r="D117" s="7"/>
      <c r="E117" s="7"/>
      <c r="F117" s="7"/>
      <c r="G117" s="97"/>
      <c r="H117" s="97"/>
      <c r="I117" s="97"/>
      <c r="J117" s="97"/>
      <c r="K117" s="97"/>
    </row>
    <row r="118" spans="2:11" x14ac:dyDescent="0.3">
      <c r="D118" s="7"/>
      <c r="E118" s="7"/>
      <c r="F118" s="7"/>
      <c r="G118" s="97"/>
      <c r="H118" s="97"/>
      <c r="I118" s="97"/>
      <c r="J118" s="97"/>
      <c r="K118" s="97"/>
    </row>
    <row r="119" spans="2:11" x14ac:dyDescent="0.3">
      <c r="D119" s="7"/>
      <c r="E119" s="7"/>
      <c r="F119" s="7"/>
      <c r="G119" s="97"/>
      <c r="H119" s="97"/>
      <c r="I119" s="97"/>
      <c r="J119" s="97"/>
      <c r="K119" s="97"/>
    </row>
    <row r="120" spans="2:11" x14ac:dyDescent="0.3">
      <c r="D120" s="7"/>
      <c r="E120" s="7"/>
      <c r="F120" s="7"/>
      <c r="G120" s="97"/>
      <c r="H120" s="97"/>
      <c r="I120" s="97"/>
      <c r="J120" s="97"/>
      <c r="K120" s="97"/>
    </row>
    <row r="121" spans="2:11" x14ac:dyDescent="0.3">
      <c r="D121" s="7"/>
      <c r="E121" s="7"/>
      <c r="F121" s="7"/>
      <c r="G121" s="97"/>
      <c r="H121" s="97"/>
      <c r="I121" s="97"/>
      <c r="J121" s="97"/>
      <c r="K121" s="97"/>
    </row>
    <row r="122" spans="2:11" x14ac:dyDescent="0.3">
      <c r="D122" s="7"/>
      <c r="E122" s="7"/>
      <c r="F122" s="7"/>
      <c r="G122" s="97"/>
      <c r="H122" s="97"/>
      <c r="I122" s="97"/>
      <c r="J122" s="97"/>
      <c r="K122" s="97"/>
    </row>
    <row r="123" spans="2:11" x14ac:dyDescent="0.3">
      <c r="D123" s="7"/>
      <c r="E123" s="7"/>
      <c r="F123" s="7"/>
      <c r="G123" s="97"/>
      <c r="H123" s="97"/>
      <c r="I123" s="97"/>
      <c r="J123" s="97"/>
      <c r="K123" s="97"/>
    </row>
    <row r="124" spans="2:11" x14ac:dyDescent="0.3">
      <c r="D124" s="7"/>
      <c r="E124" s="7"/>
      <c r="F124" s="7"/>
      <c r="G124" s="97"/>
      <c r="H124" s="97"/>
      <c r="I124" s="97"/>
      <c r="J124" s="97"/>
      <c r="K124" s="97"/>
    </row>
    <row r="125" spans="2:11" x14ac:dyDescent="0.3">
      <c r="D125" s="7"/>
      <c r="E125" s="7"/>
      <c r="F125" s="7"/>
      <c r="G125" s="97"/>
      <c r="H125" s="97"/>
      <c r="I125" s="97"/>
      <c r="J125" s="97"/>
      <c r="K125" s="97"/>
    </row>
    <row r="126" spans="2:11" x14ac:dyDescent="0.3">
      <c r="D126" s="7"/>
      <c r="E126" s="7"/>
      <c r="F126" s="7"/>
      <c r="G126" s="97"/>
      <c r="H126" s="97"/>
      <c r="I126" s="97"/>
      <c r="J126" s="97"/>
      <c r="K126" s="97"/>
    </row>
    <row r="127" spans="2:11" x14ac:dyDescent="0.3">
      <c r="D127" s="7"/>
      <c r="E127" s="7"/>
      <c r="F127" s="7"/>
      <c r="G127" s="97"/>
      <c r="H127" s="97"/>
      <c r="I127" s="97"/>
      <c r="J127" s="97"/>
      <c r="K127" s="97"/>
    </row>
    <row r="128" spans="2:11" x14ac:dyDescent="0.3">
      <c r="D128" s="7"/>
      <c r="E128" s="7"/>
      <c r="F128" s="7"/>
      <c r="G128" s="97"/>
      <c r="H128" s="97"/>
      <c r="I128" s="97"/>
      <c r="J128" s="97"/>
      <c r="K128" s="97"/>
    </row>
    <row r="129" spans="2:11" x14ac:dyDescent="0.3">
      <c r="D129" s="7"/>
      <c r="E129" s="7"/>
      <c r="F129" s="7"/>
      <c r="G129" s="97"/>
      <c r="H129" s="97"/>
      <c r="I129" s="97"/>
      <c r="J129" s="97"/>
      <c r="K129" s="97"/>
    </row>
    <row r="130" spans="2:11" x14ac:dyDescent="0.3">
      <c r="D130" s="7"/>
      <c r="E130" s="7"/>
      <c r="F130" s="7"/>
      <c r="G130" s="97"/>
      <c r="H130" s="97"/>
      <c r="I130" s="97"/>
      <c r="J130" s="97"/>
      <c r="K130" s="97"/>
    </row>
    <row r="131" spans="2:11" x14ac:dyDescent="0.3">
      <c r="D131" s="7"/>
      <c r="E131" s="7"/>
      <c r="F131" s="7"/>
      <c r="G131" s="97"/>
      <c r="H131" s="97"/>
      <c r="I131" s="97"/>
      <c r="J131" s="97"/>
      <c r="K131" s="97"/>
    </row>
    <row r="132" spans="2:11" x14ac:dyDescent="0.3">
      <c r="D132" s="7"/>
      <c r="E132" s="7"/>
      <c r="F132" s="7"/>
      <c r="G132" s="97"/>
      <c r="H132" s="97"/>
      <c r="I132" s="97"/>
      <c r="J132" s="97"/>
      <c r="K132" s="97"/>
    </row>
    <row r="133" spans="2:11" x14ac:dyDescent="0.3">
      <c r="D133" s="7"/>
      <c r="E133" s="7"/>
      <c r="F133" s="7"/>
      <c r="G133" s="97"/>
      <c r="H133" s="97"/>
      <c r="I133" s="97"/>
      <c r="J133" s="97"/>
      <c r="K133" s="97"/>
    </row>
    <row r="134" spans="2:11" x14ac:dyDescent="0.3">
      <c r="D134" s="7"/>
      <c r="E134" s="7"/>
      <c r="F134" s="7"/>
      <c r="G134" s="97"/>
      <c r="H134" s="97"/>
      <c r="I134" s="97"/>
      <c r="J134" s="97"/>
      <c r="K134" s="97"/>
    </row>
    <row r="135" spans="2:11" x14ac:dyDescent="0.3">
      <c r="D135" s="7"/>
      <c r="E135" s="7"/>
      <c r="F135" s="7"/>
      <c r="G135" s="97"/>
      <c r="H135" s="97"/>
      <c r="I135" s="97"/>
      <c r="J135" s="97"/>
      <c r="K135" s="97"/>
    </row>
    <row r="136" spans="2:11" x14ac:dyDescent="0.3">
      <c r="B136" s="37" t="s">
        <v>159</v>
      </c>
      <c r="D136" s="7"/>
      <c r="E136" s="7"/>
      <c r="F136" s="7"/>
      <c r="G136" s="97"/>
      <c r="H136" s="97"/>
      <c r="I136" s="97"/>
      <c r="J136" s="97"/>
      <c r="K136" s="97"/>
    </row>
    <row r="137" spans="2:11" x14ac:dyDescent="0.3">
      <c r="D137" s="7"/>
      <c r="E137" s="7"/>
      <c r="F137" s="7"/>
      <c r="G137" s="97"/>
      <c r="H137" s="97"/>
      <c r="I137" s="97"/>
      <c r="J137" s="97"/>
      <c r="K137" s="97"/>
    </row>
    <row r="138" spans="2:11" x14ac:dyDescent="0.3">
      <c r="D138" s="7"/>
      <c r="E138" s="7"/>
      <c r="F138" s="7"/>
      <c r="G138" s="97"/>
      <c r="H138" s="97"/>
      <c r="I138" s="97"/>
      <c r="J138" s="97"/>
      <c r="K138" s="97"/>
    </row>
    <row r="139" spans="2:11" x14ac:dyDescent="0.3">
      <c r="D139" s="7"/>
      <c r="E139" s="7"/>
      <c r="F139" s="7"/>
      <c r="G139" s="97"/>
      <c r="H139" s="97"/>
      <c r="I139" s="97"/>
      <c r="J139" s="97"/>
      <c r="K139" s="97"/>
    </row>
    <row r="140" spans="2:11" x14ac:dyDescent="0.3">
      <c r="D140" s="7"/>
      <c r="E140" s="7"/>
      <c r="F140" s="7"/>
      <c r="G140" s="97"/>
      <c r="H140" s="97"/>
      <c r="I140" s="97"/>
      <c r="J140" s="97"/>
      <c r="K140" s="97"/>
    </row>
    <row r="141" spans="2:11" x14ac:dyDescent="0.3">
      <c r="D141" s="7"/>
      <c r="E141" s="7"/>
      <c r="F141" s="7"/>
      <c r="G141" s="97"/>
      <c r="H141" s="97"/>
      <c r="I141" s="97"/>
      <c r="J141" s="97"/>
      <c r="K141" s="97"/>
    </row>
    <row r="142" spans="2:11" x14ac:dyDescent="0.3">
      <c r="D142" s="7"/>
      <c r="E142" s="7"/>
      <c r="F142" s="7"/>
      <c r="G142" s="97"/>
      <c r="H142" s="97"/>
      <c r="I142" s="97"/>
      <c r="J142" s="97"/>
      <c r="K142" s="97"/>
    </row>
    <row r="143" spans="2:11" x14ac:dyDescent="0.3">
      <c r="D143" s="7"/>
      <c r="E143" s="7"/>
      <c r="F143" s="7"/>
      <c r="G143" s="97"/>
      <c r="H143" s="97"/>
      <c r="I143" s="97"/>
      <c r="J143" s="97"/>
      <c r="K143" s="97"/>
    </row>
    <row r="144" spans="2:11" x14ac:dyDescent="0.3">
      <c r="D144" s="7"/>
      <c r="E144" s="7"/>
      <c r="F144" s="7"/>
      <c r="G144" s="97"/>
      <c r="H144" s="97"/>
      <c r="I144" s="97"/>
      <c r="J144" s="97"/>
      <c r="K144" s="97"/>
    </row>
    <row r="145" spans="2:11" x14ac:dyDescent="0.3">
      <c r="D145" s="7"/>
      <c r="E145" s="7"/>
      <c r="F145" s="7"/>
      <c r="G145" s="97"/>
      <c r="H145" s="97"/>
      <c r="I145" s="97"/>
      <c r="J145" s="97"/>
      <c r="K145" s="97"/>
    </row>
    <row r="146" spans="2:11" x14ac:dyDescent="0.3">
      <c r="D146" s="7"/>
      <c r="E146" s="7"/>
      <c r="F146" s="7"/>
      <c r="G146" s="97"/>
      <c r="H146" s="97"/>
      <c r="I146" s="97"/>
      <c r="J146" s="97"/>
      <c r="K146" s="97"/>
    </row>
    <row r="147" spans="2:11" x14ac:dyDescent="0.3">
      <c r="D147" s="7"/>
      <c r="E147" s="7"/>
      <c r="F147" s="7"/>
      <c r="G147" s="97"/>
      <c r="H147" s="97"/>
      <c r="I147" s="97"/>
      <c r="J147" s="97"/>
      <c r="K147" s="97"/>
    </row>
    <row r="148" spans="2:11" x14ac:dyDescent="0.3">
      <c r="D148" s="7"/>
      <c r="E148" s="7"/>
      <c r="F148" s="7"/>
      <c r="G148" s="97"/>
      <c r="H148" s="97"/>
      <c r="I148" s="97"/>
      <c r="J148" s="97"/>
      <c r="K148" s="97"/>
    </row>
    <row r="149" spans="2:11" x14ac:dyDescent="0.3">
      <c r="D149" s="7"/>
      <c r="E149" s="7"/>
      <c r="F149" s="7"/>
      <c r="G149" s="97"/>
      <c r="H149" s="97"/>
      <c r="I149" s="97"/>
      <c r="J149" s="97"/>
      <c r="K149" s="97"/>
    </row>
    <row r="150" spans="2:11" x14ac:dyDescent="0.3">
      <c r="D150" s="7"/>
      <c r="E150" s="7"/>
      <c r="F150" s="7"/>
      <c r="G150" s="97"/>
      <c r="H150" s="97"/>
      <c r="I150" s="97"/>
      <c r="J150" s="97"/>
      <c r="K150" s="97"/>
    </row>
    <row r="151" spans="2:11" x14ac:dyDescent="0.3">
      <c r="D151" s="7"/>
      <c r="E151" s="7"/>
      <c r="F151" s="7"/>
      <c r="G151" s="97"/>
      <c r="H151" s="97"/>
      <c r="I151" s="97"/>
      <c r="J151" s="97"/>
      <c r="K151" s="97"/>
    </row>
    <row r="152" spans="2:11" x14ac:dyDescent="0.3">
      <c r="D152" s="7"/>
      <c r="E152" s="7"/>
      <c r="F152" s="7"/>
      <c r="G152" s="97"/>
      <c r="H152" s="97"/>
      <c r="I152" s="97"/>
      <c r="J152" s="97"/>
      <c r="K152" s="97"/>
    </row>
    <row r="153" spans="2:11" x14ac:dyDescent="0.3">
      <c r="D153" s="7"/>
      <c r="E153" s="7"/>
      <c r="F153" s="7"/>
      <c r="G153" s="97"/>
      <c r="H153" s="97"/>
      <c r="I153" s="97"/>
      <c r="J153" s="97"/>
      <c r="K153" s="97"/>
    </row>
    <row r="154" spans="2:11" x14ac:dyDescent="0.3">
      <c r="D154" s="7"/>
      <c r="E154" s="7"/>
      <c r="F154" s="7"/>
      <c r="G154" s="97"/>
      <c r="H154" s="97"/>
      <c r="I154" s="97"/>
      <c r="J154" s="97"/>
      <c r="K154" s="97"/>
    </row>
    <row r="155" spans="2:11" x14ac:dyDescent="0.3">
      <c r="D155" s="7"/>
      <c r="E155" s="7"/>
      <c r="F155" s="7"/>
      <c r="G155" s="97"/>
      <c r="H155" s="97"/>
      <c r="I155" s="97"/>
      <c r="J155" s="97"/>
      <c r="K155" s="97"/>
    </row>
    <row r="156" spans="2:11" x14ac:dyDescent="0.3">
      <c r="D156" s="7"/>
      <c r="E156" s="7"/>
      <c r="F156" s="7"/>
      <c r="G156" s="97"/>
      <c r="H156" s="97"/>
      <c r="I156" s="97"/>
      <c r="J156" s="97"/>
      <c r="K156" s="97"/>
    </row>
    <row r="157" spans="2:11" x14ac:dyDescent="0.3">
      <c r="B157" s="37" t="s">
        <v>168</v>
      </c>
      <c r="D157" s="7"/>
      <c r="E157" s="7"/>
      <c r="F157" s="7"/>
      <c r="G157" s="97"/>
      <c r="H157" s="97"/>
      <c r="I157" s="97"/>
      <c r="J157" s="97"/>
      <c r="K157" s="97"/>
    </row>
    <row r="158" spans="2:11" x14ac:dyDescent="0.3">
      <c r="D158" s="7"/>
      <c r="E158" s="7"/>
      <c r="F158" s="7"/>
      <c r="G158" s="97"/>
      <c r="H158" s="97"/>
      <c r="I158" s="97"/>
      <c r="J158" s="97"/>
      <c r="K158" s="97"/>
    </row>
    <row r="159" spans="2:11" x14ac:dyDescent="0.3">
      <c r="D159" s="7"/>
      <c r="E159" s="7"/>
      <c r="F159" s="7"/>
      <c r="G159" s="97"/>
      <c r="H159" s="97"/>
      <c r="I159" s="97"/>
      <c r="J159" s="97"/>
      <c r="K159" s="97"/>
    </row>
    <row r="160" spans="2:11" x14ac:dyDescent="0.3">
      <c r="D160" s="7"/>
      <c r="E160" s="7"/>
      <c r="F160" s="7"/>
      <c r="G160" s="97"/>
      <c r="H160" s="97"/>
      <c r="I160" s="97"/>
      <c r="J160" s="97"/>
      <c r="K160" s="97"/>
    </row>
    <row r="161" spans="4:11" x14ac:dyDescent="0.3">
      <c r="D161" s="7"/>
      <c r="E161" s="7"/>
      <c r="F161" s="7"/>
      <c r="G161" s="97"/>
      <c r="H161" s="97"/>
      <c r="I161" s="97"/>
      <c r="J161" s="97"/>
      <c r="K161" s="97"/>
    </row>
    <row r="162" spans="4:11" x14ac:dyDescent="0.3">
      <c r="D162" s="7"/>
      <c r="E162" s="7"/>
      <c r="F162" s="7"/>
      <c r="G162" s="97"/>
      <c r="H162" s="97"/>
      <c r="I162" s="97"/>
      <c r="J162" s="97"/>
      <c r="K162" s="97"/>
    </row>
    <row r="163" spans="4:11" x14ac:dyDescent="0.3">
      <c r="D163" s="7"/>
      <c r="E163" s="7"/>
      <c r="F163" s="7"/>
      <c r="G163" s="97"/>
      <c r="H163" s="97"/>
      <c r="I163" s="97"/>
      <c r="J163" s="97"/>
      <c r="K163" s="97"/>
    </row>
    <row r="164" spans="4:11" x14ac:dyDescent="0.3">
      <c r="D164" s="7"/>
      <c r="E164" s="7"/>
      <c r="F164" s="7"/>
      <c r="G164" s="97"/>
      <c r="H164" s="97"/>
      <c r="I164" s="97"/>
      <c r="J164" s="97"/>
      <c r="K164" s="97"/>
    </row>
    <row r="165" spans="4:11" x14ac:dyDescent="0.3">
      <c r="D165" s="7"/>
      <c r="E165" s="7"/>
      <c r="F165" s="7"/>
      <c r="G165" s="97"/>
      <c r="H165" s="97"/>
      <c r="I165" s="97"/>
      <c r="J165" s="97"/>
      <c r="K165" s="97"/>
    </row>
    <row r="166" spans="4:11" x14ac:dyDescent="0.3">
      <c r="D166" s="7"/>
      <c r="E166" s="7"/>
      <c r="F166" s="7"/>
      <c r="G166" s="97"/>
      <c r="H166" s="97"/>
      <c r="I166" s="97"/>
      <c r="J166" s="97"/>
      <c r="K166" s="97"/>
    </row>
    <row r="167" spans="4:11" x14ac:dyDescent="0.3">
      <c r="D167" s="7"/>
      <c r="E167" s="7"/>
      <c r="F167" s="7"/>
      <c r="G167" s="97"/>
      <c r="H167" s="97"/>
      <c r="I167" s="97"/>
      <c r="J167" s="97"/>
      <c r="K167" s="97"/>
    </row>
    <row r="168" spans="4:11" x14ac:dyDescent="0.3">
      <c r="D168" s="7"/>
      <c r="E168" s="7"/>
      <c r="F168" s="7"/>
      <c r="G168" s="97"/>
      <c r="H168" s="97"/>
      <c r="I168" s="97"/>
      <c r="J168" s="97"/>
      <c r="K168" s="97"/>
    </row>
    <row r="169" spans="4:11" x14ac:dyDescent="0.3">
      <c r="D169" s="7"/>
      <c r="E169" s="7"/>
      <c r="F169" s="7"/>
      <c r="G169" s="97"/>
      <c r="H169" s="97"/>
      <c r="I169" s="97"/>
      <c r="J169" s="97"/>
      <c r="K169" s="97"/>
    </row>
    <row r="170" spans="4:11" x14ac:dyDescent="0.3">
      <c r="D170" s="7"/>
      <c r="E170" s="7"/>
      <c r="F170" s="7"/>
      <c r="G170" s="97"/>
      <c r="H170" s="97"/>
      <c r="I170" s="97"/>
      <c r="J170" s="97"/>
      <c r="K170" s="97"/>
    </row>
    <row r="171" spans="4:11" x14ac:dyDescent="0.3">
      <c r="D171" s="7"/>
      <c r="E171" s="7"/>
      <c r="F171" s="7"/>
      <c r="G171" s="97"/>
      <c r="H171" s="97"/>
      <c r="I171" s="97"/>
      <c r="J171" s="97"/>
      <c r="K171" s="97"/>
    </row>
    <row r="172" spans="4:11" x14ac:dyDescent="0.3">
      <c r="D172" s="7"/>
      <c r="E172" s="7"/>
      <c r="F172" s="7"/>
      <c r="G172" s="97"/>
      <c r="H172" s="97"/>
      <c r="I172" s="97"/>
      <c r="J172" s="97"/>
      <c r="K172" s="97"/>
    </row>
    <row r="173" spans="4:11" x14ac:dyDescent="0.3">
      <c r="D173" s="7"/>
      <c r="E173" s="7"/>
      <c r="F173" s="7"/>
      <c r="G173" s="97"/>
      <c r="H173" s="97"/>
      <c r="I173" s="97"/>
      <c r="J173" s="97"/>
      <c r="K173" s="97"/>
    </row>
    <row r="174" spans="4:11" x14ac:dyDescent="0.3">
      <c r="D174" s="7"/>
      <c r="E174" s="7"/>
      <c r="F174" s="7"/>
      <c r="G174" s="97"/>
      <c r="H174" s="97"/>
      <c r="I174" s="97"/>
      <c r="J174" s="97"/>
      <c r="K174" s="97"/>
    </row>
    <row r="175" spans="4:11" x14ac:dyDescent="0.3">
      <c r="D175" s="7"/>
      <c r="E175" s="7"/>
      <c r="F175" s="7"/>
      <c r="G175" s="97"/>
      <c r="H175" s="97"/>
      <c r="I175" s="97"/>
      <c r="J175" s="97"/>
      <c r="K175" s="97"/>
    </row>
    <row r="176" spans="4:11" x14ac:dyDescent="0.3">
      <c r="D176" s="7"/>
      <c r="E176" s="7"/>
      <c r="F176" s="7"/>
      <c r="G176" s="97"/>
      <c r="H176" s="97"/>
      <c r="I176" s="97"/>
      <c r="J176" s="97"/>
      <c r="K176" s="97"/>
    </row>
    <row r="177" spans="2:11" x14ac:dyDescent="0.3">
      <c r="D177" s="7"/>
      <c r="E177" s="7"/>
      <c r="F177" s="7"/>
      <c r="G177" s="97"/>
      <c r="H177" s="97"/>
      <c r="I177" s="97"/>
      <c r="J177" s="97"/>
      <c r="K177" s="97"/>
    </row>
    <row r="178" spans="2:11" x14ac:dyDescent="0.3">
      <c r="B178" s="37" t="s">
        <v>302</v>
      </c>
    </row>
    <row r="179" spans="2:11" x14ac:dyDescent="0.3">
      <c r="E179" s="29"/>
    </row>
    <row r="199" spans="2:2" x14ac:dyDescent="0.3">
      <c r="B199" s="37" t="s">
        <v>268</v>
      </c>
    </row>
    <row r="218" spans="2:2" x14ac:dyDescent="0.3">
      <c r="B218" s="37" t="s">
        <v>208</v>
      </c>
    </row>
  </sheetData>
  <mergeCells count="1">
    <mergeCell ref="A1:B1"/>
  </mergeCells>
  <conditionalFormatting sqref="D3">
    <cfRule type="cellIs" dxfId="72" priority="54" operator="greaterThan">
      <formula>$C3</formula>
    </cfRule>
  </conditionalFormatting>
  <conditionalFormatting sqref="D12">
    <cfRule type="cellIs" dxfId="71" priority="52" operator="lessThan">
      <formula>$C12</formula>
    </cfRule>
  </conditionalFormatting>
  <conditionalFormatting sqref="D15:G15 K15">
    <cfRule type="cellIs" dxfId="70" priority="50" operator="greaterThan">
      <formula>$C$15</formula>
    </cfRule>
  </conditionalFormatting>
  <conditionalFormatting sqref="E3:G3 K3">
    <cfRule type="cellIs" dxfId="69" priority="46" operator="greaterThan">
      <formula>$C3</formula>
    </cfRule>
  </conditionalFormatting>
  <conditionalFormatting sqref="D51:G51 K51">
    <cfRule type="cellIs" dxfId="68" priority="45" operator="greaterThan">
      <formula>$C51</formula>
    </cfRule>
  </conditionalFormatting>
  <conditionalFormatting sqref="D62:G62 K62">
    <cfRule type="cellIs" dxfId="67" priority="44" operator="greaterThan">
      <formula>$C62</formula>
    </cfRule>
  </conditionalFormatting>
  <conditionalFormatting sqref="D64:G64 K64">
    <cfRule type="cellIs" dxfId="66" priority="43" operator="greaterThan">
      <formula>$C64</formula>
    </cfRule>
  </conditionalFormatting>
  <conditionalFormatting sqref="E12:G12 K12">
    <cfRule type="cellIs" dxfId="65" priority="42" operator="lessThan">
      <formula>$C12</formula>
    </cfRule>
  </conditionalFormatting>
  <conditionalFormatting sqref="D76:E77">
    <cfRule type="cellIs" dxfId="64" priority="41" operator="lessThan">
      <formula>$C76</formula>
    </cfRule>
  </conditionalFormatting>
  <conditionalFormatting sqref="E76:G77 K76:K77">
    <cfRule type="cellIs" dxfId="63" priority="40" operator="lessThan">
      <formula>$C76</formula>
    </cfRule>
  </conditionalFormatting>
  <conditionalFormatting sqref="D65">
    <cfRule type="expression" dxfId="62" priority="31">
      <formula>D$65+D$66&gt;=$C$66</formula>
    </cfRule>
  </conditionalFormatting>
  <conditionalFormatting sqref="E65:G65 K65">
    <cfRule type="expression" dxfId="61" priority="30">
      <formula>E$65+E$66&gt;=$C$66</formula>
    </cfRule>
  </conditionalFormatting>
  <conditionalFormatting sqref="D66">
    <cfRule type="expression" dxfId="60" priority="29">
      <formula>D$65+D$66&gt;=$C$66</formula>
    </cfRule>
  </conditionalFormatting>
  <conditionalFormatting sqref="E66:G66 K66">
    <cfRule type="expression" dxfId="59" priority="28">
      <formula>E$65+E$66&gt;=$C$66</formula>
    </cfRule>
  </conditionalFormatting>
  <conditionalFormatting sqref="H15">
    <cfRule type="cellIs" dxfId="58" priority="27" operator="greaterThan">
      <formula>$C$15</formula>
    </cfRule>
  </conditionalFormatting>
  <conditionalFormatting sqref="H3">
    <cfRule type="cellIs" dxfId="57" priority="26" operator="greaterThan">
      <formula>$C3</formula>
    </cfRule>
  </conditionalFormatting>
  <conditionalFormatting sqref="H51">
    <cfRule type="cellIs" dxfId="56" priority="25" operator="greaterThan">
      <formula>$C51</formula>
    </cfRule>
  </conditionalFormatting>
  <conditionalFormatting sqref="H62">
    <cfRule type="cellIs" dxfId="55" priority="24" operator="greaterThan">
      <formula>$C62</formula>
    </cfRule>
  </conditionalFormatting>
  <conditionalFormatting sqref="H64">
    <cfRule type="cellIs" dxfId="54" priority="23" operator="greaterThan">
      <formula>$C64</formula>
    </cfRule>
  </conditionalFormatting>
  <conditionalFormatting sqref="H12">
    <cfRule type="cellIs" dxfId="53" priority="22" operator="lessThan">
      <formula>$C12</formula>
    </cfRule>
  </conditionalFormatting>
  <conditionalFormatting sqref="H76:H77">
    <cfRule type="cellIs" dxfId="52" priority="21" operator="lessThan">
      <formula>$C76</formula>
    </cfRule>
  </conditionalFormatting>
  <conditionalFormatting sqref="H65">
    <cfRule type="expression" dxfId="51" priority="20">
      <formula>H$65+H$66&gt;=$C$66</formula>
    </cfRule>
  </conditionalFormatting>
  <conditionalFormatting sqref="H66">
    <cfRule type="expression" dxfId="50" priority="19">
      <formula>H$65+H$66&gt;=$C$66</formula>
    </cfRule>
  </conditionalFormatting>
  <conditionalFormatting sqref="I15">
    <cfRule type="cellIs" dxfId="49" priority="18" operator="greaterThan">
      <formula>$C$15</formula>
    </cfRule>
  </conditionalFormatting>
  <conditionalFormatting sqref="I3">
    <cfRule type="cellIs" dxfId="48" priority="17" operator="greaterThan">
      <formula>$C3</formula>
    </cfRule>
  </conditionalFormatting>
  <conditionalFormatting sqref="I51">
    <cfRule type="cellIs" dxfId="47" priority="16" operator="greaterThan">
      <formula>$C51</formula>
    </cfRule>
  </conditionalFormatting>
  <conditionalFormatting sqref="I62">
    <cfRule type="cellIs" dxfId="46" priority="15" operator="greaterThan">
      <formula>$C62</formula>
    </cfRule>
  </conditionalFormatting>
  <conditionalFormatting sqref="I64">
    <cfRule type="cellIs" dxfId="45" priority="14" operator="greaterThan">
      <formula>$C64</formula>
    </cfRule>
  </conditionalFormatting>
  <conditionalFormatting sqref="I12">
    <cfRule type="cellIs" dxfId="44" priority="13" operator="lessThan">
      <formula>$C12</formula>
    </cfRule>
  </conditionalFormatting>
  <conditionalFormatting sqref="I76:I77">
    <cfRule type="cellIs" dxfId="43" priority="12" operator="lessThan">
      <formula>$C76</formula>
    </cfRule>
  </conditionalFormatting>
  <conditionalFormatting sqref="I65">
    <cfRule type="expression" dxfId="42" priority="11">
      <formula>I$65+I$66&gt;=$C$66</formula>
    </cfRule>
  </conditionalFormatting>
  <conditionalFormatting sqref="I66">
    <cfRule type="expression" dxfId="41" priority="10">
      <formula>I$65+I$66&gt;=$C$66</formula>
    </cfRule>
  </conditionalFormatting>
  <conditionalFormatting sqref="J15">
    <cfRule type="cellIs" dxfId="40" priority="9" operator="greaterThan">
      <formula>$C$15</formula>
    </cfRule>
  </conditionalFormatting>
  <conditionalFormatting sqref="J3">
    <cfRule type="cellIs" dxfId="39" priority="8" operator="greaterThan">
      <formula>$C3</formula>
    </cfRule>
  </conditionalFormatting>
  <conditionalFormatting sqref="J51">
    <cfRule type="cellIs" dxfId="38" priority="7" operator="greaterThan">
      <formula>$C51</formula>
    </cfRule>
  </conditionalFormatting>
  <conditionalFormatting sqref="J62">
    <cfRule type="cellIs" dxfId="37" priority="6" operator="greaterThan">
      <formula>$C62</formula>
    </cfRule>
  </conditionalFormatting>
  <conditionalFormatting sqref="J64">
    <cfRule type="cellIs" dxfId="36" priority="5" operator="greaterThan">
      <formula>$C64</formula>
    </cfRule>
  </conditionalFormatting>
  <conditionalFormatting sqref="J12">
    <cfRule type="cellIs" dxfId="35" priority="4" operator="lessThan">
      <formula>$C12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2024-12-27T11:57:58Z</dcterms:modified>
</cp:coreProperties>
</file>