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i\rendiconti\Comuni\"/>
    </mc:Choice>
  </mc:AlternateContent>
  <bookViews>
    <workbookView xWindow="240" yWindow="48" windowWidth="20112" windowHeight="7992" firstSheet="4" activeTab="8"/>
  </bookViews>
  <sheets>
    <sheet name="Entrate_Uscite" sheetId="2" r:id="rId1"/>
    <sheet name="Tav_Entrate" sheetId="7" r:id="rId2"/>
    <sheet name="Tav_Uscite" sheetId="8" r:id="rId3"/>
    <sheet name="Tav_Saldi" sheetId="9" r:id="rId4"/>
    <sheet name="Risultato_amministrazione" sheetId="1" r:id="rId5"/>
    <sheet name="Conto_economico" sheetId="6" r:id="rId6"/>
    <sheet name="Tav_contoeconomico" sheetId="10" r:id="rId7"/>
    <sheet name="Stato_patrimoniale" sheetId="5" r:id="rId8"/>
    <sheet name="Piano_indicatori" sheetId="4" r:id="rId9"/>
    <sheet name="Tav_indicatori" sheetId="12" r:id="rId10"/>
    <sheet name="Popolazione" sheetId="13" r:id="rId11"/>
  </sheets>
  <calcPr calcId="152511"/>
</workbook>
</file>

<file path=xl/calcChain.xml><?xml version="1.0" encoding="utf-8"?>
<calcChain xmlns="http://schemas.openxmlformats.org/spreadsheetml/2006/main">
  <c r="K9" i="12" l="1"/>
  <c r="K8" i="12"/>
  <c r="K7" i="12"/>
  <c r="K6" i="12"/>
  <c r="K5" i="12"/>
  <c r="K4" i="12"/>
  <c r="K3" i="12"/>
  <c r="K2" i="12"/>
  <c r="W53" i="2"/>
  <c r="X52" i="2"/>
  <c r="W52" i="2"/>
  <c r="W51" i="2"/>
  <c r="X50" i="2"/>
  <c r="W50" i="2"/>
  <c r="X49" i="2"/>
  <c r="X54" i="2" s="1"/>
  <c r="X55" i="2" s="1"/>
  <c r="W49" i="2"/>
  <c r="W54" i="2" s="1"/>
  <c r="W55" i="2" s="1"/>
  <c r="X48" i="2"/>
  <c r="W48" i="2"/>
  <c r="X16" i="2"/>
  <c r="X20" i="2" s="1"/>
  <c r="X21" i="2" s="1"/>
  <c r="W16" i="2"/>
  <c r="W20" i="2" s="1"/>
  <c r="W21" i="2" s="1"/>
  <c r="X15" i="2"/>
  <c r="W15" i="2"/>
  <c r="X14" i="2"/>
  <c r="W14" i="2"/>
  <c r="J20" i="5"/>
  <c r="I27" i="5"/>
  <c r="I20" i="5"/>
  <c r="I26" i="5" s="1"/>
  <c r="I13" i="5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K2" i="10"/>
  <c r="I15" i="10"/>
  <c r="I13" i="10"/>
  <c r="I12" i="10"/>
  <c r="I11" i="10"/>
  <c r="I9" i="10"/>
  <c r="I8" i="10"/>
  <c r="I7" i="10"/>
  <c r="I6" i="10"/>
  <c r="I5" i="10"/>
  <c r="I4" i="10"/>
  <c r="I3" i="10"/>
  <c r="I2" i="10"/>
  <c r="I10" i="10" s="1"/>
  <c r="I14" i="10" s="1"/>
  <c r="I16" i="10" s="1"/>
  <c r="L27" i="6"/>
  <c r="L26" i="6"/>
  <c r="L25" i="6"/>
  <c r="L24" i="6"/>
  <c r="L23" i="6"/>
  <c r="L22" i="6"/>
  <c r="L20" i="6"/>
  <c r="L19" i="6"/>
  <c r="L18" i="6"/>
  <c r="L17" i="6"/>
  <c r="L16" i="6"/>
  <c r="L15" i="6"/>
  <c r="L14" i="6"/>
  <c r="L13" i="6"/>
  <c r="L12" i="6"/>
  <c r="L11" i="6"/>
  <c r="L9" i="6"/>
  <c r="L8" i="6"/>
  <c r="L7" i="6"/>
  <c r="L6" i="6"/>
  <c r="L5" i="6"/>
  <c r="L4" i="6"/>
  <c r="L3" i="6"/>
  <c r="L2" i="6"/>
  <c r="J21" i="6"/>
  <c r="J10" i="6"/>
  <c r="J29" i="6" s="1"/>
  <c r="I23" i="1"/>
  <c r="I19" i="1"/>
  <c r="I13" i="1"/>
  <c r="I7" i="1"/>
  <c r="I21" i="1" s="1"/>
  <c r="I28" i="5" l="1"/>
  <c r="J28" i="6"/>
  <c r="K28" i="8"/>
  <c r="K26" i="8"/>
  <c r="K25" i="8"/>
  <c r="K23" i="8"/>
  <c r="K18" i="8"/>
  <c r="K17" i="8"/>
  <c r="K16" i="8"/>
  <c r="K13" i="8"/>
  <c r="K7" i="8"/>
  <c r="K18" i="7"/>
  <c r="K13" i="7"/>
  <c r="K12" i="7"/>
  <c r="K8" i="7"/>
  <c r="H6" i="9"/>
  <c r="H5" i="9"/>
  <c r="H4" i="9"/>
  <c r="H3" i="9"/>
  <c r="H2" i="9"/>
  <c r="H29" i="8"/>
  <c r="H28" i="8"/>
  <c r="H26" i="8"/>
  <c r="H25" i="8"/>
  <c r="H24" i="8"/>
  <c r="H23" i="8"/>
  <c r="H22" i="8"/>
  <c r="H19" i="8"/>
  <c r="H18" i="8"/>
  <c r="H17" i="8"/>
  <c r="H16" i="8"/>
  <c r="H14" i="8"/>
  <c r="H13" i="8"/>
  <c r="H12" i="8"/>
  <c r="H11" i="8"/>
  <c r="H9" i="8"/>
  <c r="H8" i="8"/>
  <c r="H7" i="8"/>
  <c r="H6" i="8"/>
  <c r="H5" i="8"/>
  <c r="H4" i="8"/>
  <c r="H3" i="8"/>
  <c r="H2" i="8"/>
  <c r="H10" i="8" s="1"/>
  <c r="H19" i="7"/>
  <c r="H18" i="7"/>
  <c r="H17" i="7"/>
  <c r="H14" i="7"/>
  <c r="H15" i="7" s="1"/>
  <c r="H13" i="7"/>
  <c r="H12" i="7"/>
  <c r="H10" i="7"/>
  <c r="H9" i="7"/>
  <c r="H8" i="7"/>
  <c r="H7" i="7"/>
  <c r="H6" i="7"/>
  <c r="H4" i="7"/>
  <c r="H3" i="7"/>
  <c r="H2" i="7"/>
  <c r="AA59" i="2"/>
  <c r="AA58" i="2"/>
  <c r="AA57" i="2"/>
  <c r="Z57" i="2"/>
  <c r="AA56" i="2"/>
  <c r="AA55" i="2"/>
  <c r="Z55" i="2"/>
  <c r="AA54" i="2"/>
  <c r="Z54" i="2"/>
  <c r="AA53" i="2"/>
  <c r="Z53" i="2"/>
  <c r="AA52" i="2"/>
  <c r="Z52" i="2"/>
  <c r="AA51" i="2"/>
  <c r="Z51" i="2"/>
  <c r="AA50" i="2"/>
  <c r="Z50" i="2"/>
  <c r="AA49" i="2"/>
  <c r="Z49" i="2"/>
  <c r="AA48" i="2"/>
  <c r="Z48" i="2"/>
  <c r="AA47" i="2"/>
  <c r="Z47" i="2"/>
  <c r="AA46" i="2"/>
  <c r="Z46" i="2"/>
  <c r="AA45" i="2"/>
  <c r="Z45" i="2"/>
  <c r="AA44" i="2"/>
  <c r="Z44" i="2"/>
  <c r="AA43" i="2"/>
  <c r="Z43" i="2"/>
  <c r="AA42" i="2"/>
  <c r="Z42" i="2"/>
  <c r="AA41" i="2"/>
  <c r="Z41" i="2"/>
  <c r="AA40" i="2"/>
  <c r="Z40" i="2"/>
  <c r="AA39" i="2"/>
  <c r="Z39" i="2"/>
  <c r="AA38" i="2"/>
  <c r="Z38" i="2"/>
  <c r="AA37" i="2"/>
  <c r="Z37" i="2"/>
  <c r="AA36" i="2"/>
  <c r="Z36" i="2"/>
  <c r="AA35" i="2"/>
  <c r="Z35" i="2"/>
  <c r="AA34" i="2"/>
  <c r="Z34" i="2"/>
  <c r="AA33" i="2"/>
  <c r="Z33" i="2"/>
  <c r="AA32" i="2"/>
  <c r="Z32" i="2"/>
  <c r="AA31" i="2"/>
  <c r="Z31" i="2"/>
  <c r="AA30" i="2"/>
  <c r="Z30" i="2"/>
  <c r="AA29" i="2"/>
  <c r="Z29" i="2"/>
  <c r="AA28" i="2"/>
  <c r="Z28" i="2"/>
  <c r="AA27" i="2"/>
  <c r="Z27" i="2"/>
  <c r="AA26" i="2"/>
  <c r="Z26" i="2"/>
  <c r="AA25" i="2"/>
  <c r="Z25" i="2"/>
  <c r="AA24" i="2"/>
  <c r="Z24" i="2"/>
  <c r="AA23" i="2"/>
  <c r="Z23" i="2"/>
  <c r="AA21" i="2"/>
  <c r="Z21" i="2"/>
  <c r="AA20" i="2"/>
  <c r="Z20" i="2"/>
  <c r="AA19" i="2"/>
  <c r="Z19" i="2"/>
  <c r="AA18" i="2"/>
  <c r="Z18" i="2"/>
  <c r="AA17" i="2"/>
  <c r="Z17" i="2"/>
  <c r="AA16" i="2"/>
  <c r="Z16" i="2"/>
  <c r="AA15" i="2"/>
  <c r="Z15" i="2"/>
  <c r="AA14" i="2"/>
  <c r="Z14" i="2"/>
  <c r="AA13" i="2"/>
  <c r="Z13" i="2"/>
  <c r="AA12" i="2"/>
  <c r="Z12" i="2"/>
  <c r="AA11" i="2"/>
  <c r="Z11" i="2"/>
  <c r="AA10" i="2"/>
  <c r="Z10" i="2"/>
  <c r="AA9" i="2"/>
  <c r="Z9" i="2"/>
  <c r="AA8" i="2"/>
  <c r="Z8" i="2"/>
  <c r="AA7" i="2"/>
  <c r="Z7" i="2"/>
  <c r="AA6" i="2"/>
  <c r="Z6" i="2"/>
  <c r="AA5" i="2"/>
  <c r="Z5" i="2"/>
  <c r="AA4" i="2"/>
  <c r="Z4" i="2"/>
  <c r="AA3" i="2"/>
  <c r="Z3" i="2"/>
  <c r="H15" i="8" l="1"/>
  <c r="H30" i="8" s="1"/>
  <c r="H31" i="8" s="1"/>
  <c r="H27" i="8"/>
  <c r="H20" i="8"/>
  <c r="H21" i="8" s="1"/>
  <c r="H5" i="7"/>
  <c r="H11" i="7"/>
  <c r="H16" i="7" s="1"/>
  <c r="H20" i="7"/>
  <c r="H21" i="7" s="1"/>
  <c r="T57" i="2" l="1"/>
  <c r="T54" i="2"/>
  <c r="T55" i="2" s="1"/>
  <c r="T53" i="2"/>
  <c r="V53" i="2" s="1"/>
  <c r="U52" i="2"/>
  <c r="T52" i="2"/>
  <c r="V52" i="2" s="1"/>
  <c r="U51" i="2"/>
  <c r="T51" i="2"/>
  <c r="V51" i="2" s="1"/>
  <c r="U50" i="2"/>
  <c r="T50" i="2"/>
  <c r="V50" i="2" s="1"/>
  <c r="U49" i="2"/>
  <c r="T49" i="2"/>
  <c r="V49" i="2" s="1"/>
  <c r="U48" i="2"/>
  <c r="U61" i="2" s="1"/>
  <c r="T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T20" i="2"/>
  <c r="T21" i="2" s="1"/>
  <c r="V19" i="2"/>
  <c r="V18" i="2"/>
  <c r="V17" i="2"/>
  <c r="U16" i="2"/>
  <c r="V16" i="2" s="1"/>
  <c r="T16" i="2"/>
  <c r="U15" i="2"/>
  <c r="V15" i="2" s="1"/>
  <c r="T15" i="2"/>
  <c r="U14" i="2"/>
  <c r="U56" i="2" s="1"/>
  <c r="T14" i="2"/>
  <c r="T56" i="2" s="1"/>
  <c r="V13" i="2"/>
  <c r="V12" i="2"/>
  <c r="V11" i="2"/>
  <c r="V10" i="2"/>
  <c r="V9" i="2"/>
  <c r="V8" i="2"/>
  <c r="V7" i="2"/>
  <c r="V6" i="2"/>
  <c r="V5" i="2"/>
  <c r="V4" i="2"/>
  <c r="V3" i="2"/>
  <c r="T59" i="2" l="1"/>
  <c r="U57" i="2"/>
  <c r="V20" i="2"/>
  <c r="T58" i="2"/>
  <c r="U58" i="2"/>
  <c r="U20" i="2"/>
  <c r="U21" i="2" s="1"/>
  <c r="V48" i="2"/>
  <c r="U54" i="2"/>
  <c r="U55" i="2" s="1"/>
  <c r="V55" i="2" s="1"/>
  <c r="V14" i="2"/>
  <c r="U60" i="2"/>
  <c r="G3" i="13"/>
  <c r="G4" i="13"/>
  <c r="V54" i="2" l="1"/>
  <c r="U59" i="2"/>
  <c r="V21" i="2"/>
  <c r="C9" i="10"/>
  <c r="D9" i="10"/>
  <c r="E9" i="10"/>
  <c r="F9" i="10"/>
  <c r="G9" i="10"/>
  <c r="H9" i="10"/>
  <c r="B9" i="10"/>
  <c r="I29" i="6"/>
  <c r="H29" i="6"/>
  <c r="G29" i="6"/>
  <c r="F29" i="6"/>
  <c r="E29" i="6"/>
  <c r="D29" i="6"/>
  <c r="C29" i="6"/>
  <c r="J9" i="12" l="1"/>
  <c r="J8" i="12"/>
  <c r="J7" i="12"/>
  <c r="J6" i="12"/>
  <c r="J5" i="12"/>
  <c r="J4" i="12"/>
  <c r="J3" i="12"/>
  <c r="J2" i="12"/>
  <c r="G6" i="9"/>
  <c r="G5" i="9"/>
  <c r="G4" i="9"/>
  <c r="G3" i="9"/>
  <c r="G2" i="9"/>
  <c r="G29" i="8"/>
  <c r="G28" i="8"/>
  <c r="G26" i="8"/>
  <c r="G25" i="8"/>
  <c r="G24" i="8"/>
  <c r="G23" i="8"/>
  <c r="G22" i="8"/>
  <c r="G19" i="8"/>
  <c r="G18" i="8"/>
  <c r="G17" i="8"/>
  <c r="G16" i="8"/>
  <c r="G14" i="8"/>
  <c r="G13" i="8"/>
  <c r="G12" i="8"/>
  <c r="G11" i="8"/>
  <c r="G9" i="8"/>
  <c r="G8" i="8"/>
  <c r="G7" i="8"/>
  <c r="G6" i="8"/>
  <c r="G5" i="8"/>
  <c r="G4" i="8"/>
  <c r="G3" i="8"/>
  <c r="G2" i="8"/>
  <c r="G19" i="7"/>
  <c r="G18" i="7"/>
  <c r="G17" i="7"/>
  <c r="G14" i="7"/>
  <c r="G13" i="7"/>
  <c r="G12" i="7"/>
  <c r="G10" i="7"/>
  <c r="G9" i="7"/>
  <c r="G8" i="7"/>
  <c r="G7" i="7"/>
  <c r="G6" i="7"/>
  <c r="G4" i="7"/>
  <c r="G3" i="7"/>
  <c r="G2" i="7"/>
  <c r="G15" i="8" l="1"/>
  <c r="G15" i="7"/>
  <c r="G10" i="8"/>
  <c r="G27" i="8"/>
  <c r="G20" i="8"/>
  <c r="G5" i="7"/>
  <c r="G11" i="7"/>
  <c r="G21" i="8" l="1"/>
  <c r="G30" i="8"/>
  <c r="G31" i="8" s="1"/>
  <c r="G20" i="7"/>
  <c r="G21" i="7" s="1"/>
  <c r="G16" i="7"/>
  <c r="R57" i="2"/>
  <c r="R54" i="2"/>
  <c r="R55" i="2" s="1"/>
  <c r="Q53" i="2"/>
  <c r="S53" i="2" s="1"/>
  <c r="R52" i="2"/>
  <c r="Q52" i="2"/>
  <c r="S52" i="2" s="1"/>
  <c r="R51" i="2"/>
  <c r="Q51" i="2"/>
  <c r="S51" i="2" s="1"/>
  <c r="R50" i="2"/>
  <c r="Q50" i="2"/>
  <c r="S50" i="2" s="1"/>
  <c r="R49" i="2"/>
  <c r="Q49" i="2"/>
  <c r="S49" i="2" s="1"/>
  <c r="S48" i="2"/>
  <c r="R48" i="2"/>
  <c r="R61" i="2" s="1"/>
  <c r="Q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R20" i="2"/>
  <c r="R21" i="2" s="1"/>
  <c r="R59" i="2" s="1"/>
  <c r="S19" i="2"/>
  <c r="S18" i="2"/>
  <c r="S17" i="2"/>
  <c r="R16" i="2"/>
  <c r="Q16" i="2"/>
  <c r="S16" i="2" s="1"/>
  <c r="S15" i="2"/>
  <c r="R15" i="2"/>
  <c r="Q15" i="2"/>
  <c r="Q57" i="2" s="1"/>
  <c r="R14" i="2"/>
  <c r="R56" i="2" s="1"/>
  <c r="Q14" i="2"/>
  <c r="Q56" i="2" s="1"/>
  <c r="S13" i="2"/>
  <c r="S12" i="2"/>
  <c r="S11" i="2"/>
  <c r="S10" i="2"/>
  <c r="S9" i="2"/>
  <c r="S8" i="2"/>
  <c r="S7" i="2"/>
  <c r="S6" i="2"/>
  <c r="S5" i="2"/>
  <c r="S4" i="2"/>
  <c r="S3" i="2"/>
  <c r="H27" i="5"/>
  <c r="H20" i="5"/>
  <c r="H26" i="5" s="1"/>
  <c r="H13" i="5"/>
  <c r="H15" i="10"/>
  <c r="H13" i="10"/>
  <c r="H12" i="10"/>
  <c r="H11" i="10"/>
  <c r="H8" i="10"/>
  <c r="H7" i="10"/>
  <c r="H6" i="10"/>
  <c r="H5" i="10"/>
  <c r="H4" i="10"/>
  <c r="H3" i="10"/>
  <c r="H2" i="10"/>
  <c r="H10" i="10" s="1"/>
  <c r="H14" i="10" s="1"/>
  <c r="H16" i="10" s="1"/>
  <c r="I28" i="6"/>
  <c r="I21" i="6"/>
  <c r="I10" i="6"/>
  <c r="H23" i="1"/>
  <c r="H19" i="1"/>
  <c r="H13" i="1"/>
  <c r="H7" i="1"/>
  <c r="H21" i="1" s="1"/>
  <c r="Q20" i="2" l="1"/>
  <c r="Q54" i="2"/>
  <c r="Q58" i="2"/>
  <c r="R58" i="2"/>
  <c r="S14" i="2"/>
  <c r="R60" i="2"/>
  <c r="H28" i="5"/>
  <c r="Q55" i="2" l="1"/>
  <c r="S55" i="2" s="1"/>
  <c r="S54" i="2"/>
  <c r="Q21" i="2"/>
  <c r="S20" i="2"/>
  <c r="B28" i="5"/>
  <c r="C28" i="5"/>
  <c r="D28" i="5"/>
  <c r="S21" i="2" l="1"/>
  <c r="Q59" i="2"/>
  <c r="G11" i="13"/>
  <c r="G10" i="13"/>
  <c r="G9" i="13"/>
  <c r="G8" i="13"/>
  <c r="G7" i="13"/>
  <c r="G6" i="13"/>
  <c r="G5" i="13"/>
  <c r="I9" i="12" l="1"/>
  <c r="I8" i="12"/>
  <c r="I7" i="12"/>
  <c r="I6" i="12"/>
  <c r="I5" i="12"/>
  <c r="I4" i="12"/>
  <c r="I3" i="12"/>
  <c r="I2" i="12"/>
  <c r="F6" i="9"/>
  <c r="F5" i="9"/>
  <c r="F4" i="9"/>
  <c r="F3" i="9"/>
  <c r="F2" i="9"/>
  <c r="F29" i="8"/>
  <c r="F28" i="8"/>
  <c r="F26" i="8"/>
  <c r="F25" i="8"/>
  <c r="F24" i="8"/>
  <c r="F23" i="8"/>
  <c r="F22" i="8"/>
  <c r="F19" i="8"/>
  <c r="F18" i="8"/>
  <c r="F17" i="8"/>
  <c r="F16" i="8"/>
  <c r="F14" i="8"/>
  <c r="F13" i="8"/>
  <c r="F12" i="8"/>
  <c r="F11" i="8"/>
  <c r="F9" i="8"/>
  <c r="F8" i="8"/>
  <c r="F7" i="8"/>
  <c r="F6" i="8"/>
  <c r="F5" i="8"/>
  <c r="F4" i="8"/>
  <c r="F3" i="8"/>
  <c r="F2" i="8"/>
  <c r="F19" i="7"/>
  <c r="F18" i="7"/>
  <c r="F17" i="7"/>
  <c r="F14" i="7"/>
  <c r="F13" i="7"/>
  <c r="F12" i="7"/>
  <c r="F10" i="7"/>
  <c r="F9" i="7"/>
  <c r="F8" i="7"/>
  <c r="F7" i="7"/>
  <c r="F6" i="7"/>
  <c r="F4" i="7"/>
  <c r="F3" i="7"/>
  <c r="F2" i="7"/>
  <c r="F15" i="8" l="1"/>
  <c r="F27" i="8"/>
  <c r="F10" i="8"/>
  <c r="F15" i="7"/>
  <c r="F20" i="8"/>
  <c r="F5" i="7"/>
  <c r="F11" i="7"/>
  <c r="F16" i="7" l="1"/>
  <c r="F30" i="8"/>
  <c r="F20" i="7"/>
  <c r="F21" i="8"/>
  <c r="F21" i="7" l="1"/>
  <c r="F31" i="8"/>
  <c r="N53" i="2"/>
  <c r="P53" i="2" s="1"/>
  <c r="O52" i="2"/>
  <c r="N52" i="2"/>
  <c r="P52" i="2" s="1"/>
  <c r="O51" i="2"/>
  <c r="O54" i="2" s="1"/>
  <c r="O55" i="2" s="1"/>
  <c r="N51" i="2"/>
  <c r="P51" i="2" s="1"/>
  <c r="O50" i="2"/>
  <c r="N50" i="2"/>
  <c r="P50" i="2" s="1"/>
  <c r="O49" i="2"/>
  <c r="N49" i="2"/>
  <c r="P49" i="2" s="1"/>
  <c r="P48" i="2"/>
  <c r="O48" i="2"/>
  <c r="O61" i="2" s="1"/>
  <c r="N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N20" i="2"/>
  <c r="N21" i="2" s="1"/>
  <c r="P19" i="2"/>
  <c r="P18" i="2"/>
  <c r="P17" i="2"/>
  <c r="O16" i="2"/>
  <c r="N16" i="2"/>
  <c r="P16" i="2" s="1"/>
  <c r="O15" i="2"/>
  <c r="O57" i="2" s="1"/>
  <c r="N15" i="2"/>
  <c r="N57" i="2" s="1"/>
  <c r="O14" i="2"/>
  <c r="O56" i="2" s="1"/>
  <c r="N14" i="2"/>
  <c r="N56" i="2" s="1"/>
  <c r="P13" i="2"/>
  <c r="P12" i="2"/>
  <c r="P11" i="2"/>
  <c r="P10" i="2"/>
  <c r="P9" i="2"/>
  <c r="P8" i="2"/>
  <c r="P7" i="2"/>
  <c r="P6" i="2"/>
  <c r="P5" i="2"/>
  <c r="P4" i="2"/>
  <c r="P3" i="2"/>
  <c r="G27" i="5"/>
  <c r="G20" i="5"/>
  <c r="G26" i="5" s="1"/>
  <c r="G13" i="5"/>
  <c r="G15" i="10"/>
  <c r="G13" i="10"/>
  <c r="G12" i="10"/>
  <c r="G11" i="10"/>
  <c r="G8" i="10"/>
  <c r="G7" i="10"/>
  <c r="G6" i="10"/>
  <c r="G5" i="10"/>
  <c r="G4" i="10"/>
  <c r="G3" i="10"/>
  <c r="G2" i="10"/>
  <c r="H21" i="6"/>
  <c r="H10" i="6"/>
  <c r="H28" i="6" s="1"/>
  <c r="G23" i="1"/>
  <c r="G19" i="1"/>
  <c r="G13" i="1"/>
  <c r="G7" i="1"/>
  <c r="G21" i="1" s="1"/>
  <c r="G10" i="10" l="1"/>
  <c r="G14" i="10" s="1"/>
  <c r="G16" i="10" s="1"/>
  <c r="N54" i="2"/>
  <c r="O20" i="2"/>
  <c r="O21" i="2" s="1"/>
  <c r="O59" i="2" s="1"/>
  <c r="N58" i="2"/>
  <c r="P15" i="2"/>
  <c r="O58" i="2"/>
  <c r="P14" i="2"/>
  <c r="O60" i="2"/>
  <c r="G28" i="5"/>
  <c r="J27" i="5"/>
  <c r="F27" i="5"/>
  <c r="E27" i="5"/>
  <c r="D27" i="5"/>
  <c r="C27" i="5"/>
  <c r="B27" i="5"/>
  <c r="N55" i="2" l="1"/>
  <c r="P54" i="2"/>
  <c r="P20" i="2"/>
  <c r="P21" i="2"/>
  <c r="P55" i="2" l="1"/>
  <c r="N59" i="2"/>
  <c r="H9" i="12"/>
  <c r="H8" i="12"/>
  <c r="H7" i="12"/>
  <c r="H6" i="12"/>
  <c r="H5" i="12"/>
  <c r="H4" i="12"/>
  <c r="H3" i="12"/>
  <c r="H2" i="12"/>
  <c r="E4" i="9"/>
  <c r="E29" i="8"/>
  <c r="E28" i="8"/>
  <c r="E26" i="8"/>
  <c r="E25" i="8"/>
  <c r="E24" i="8"/>
  <c r="E23" i="8"/>
  <c r="E22" i="8"/>
  <c r="E19" i="8"/>
  <c r="E18" i="8"/>
  <c r="E17" i="8"/>
  <c r="E16" i="8"/>
  <c r="E14" i="8"/>
  <c r="E13" i="8"/>
  <c r="E12" i="8"/>
  <c r="E11" i="8"/>
  <c r="E9" i="8"/>
  <c r="E8" i="8"/>
  <c r="E7" i="8"/>
  <c r="E6" i="8"/>
  <c r="E5" i="8"/>
  <c r="E4" i="8"/>
  <c r="E3" i="8"/>
  <c r="E2" i="8"/>
  <c r="E19" i="7"/>
  <c r="E18" i="7"/>
  <c r="E17" i="7"/>
  <c r="E14" i="7"/>
  <c r="E13" i="7"/>
  <c r="E12" i="7"/>
  <c r="E10" i="7"/>
  <c r="E9" i="7"/>
  <c r="E8" i="7"/>
  <c r="E7" i="7"/>
  <c r="E6" i="7"/>
  <c r="E4" i="7"/>
  <c r="E3" i="7"/>
  <c r="E2" i="7"/>
  <c r="E27" i="8" l="1"/>
  <c r="E5" i="7"/>
  <c r="E11" i="7"/>
  <c r="E15" i="7"/>
  <c r="E20" i="8"/>
  <c r="E10" i="8"/>
  <c r="E15" i="8"/>
  <c r="E30" i="8" l="1"/>
  <c r="E31" i="8" s="1"/>
  <c r="E21" i="8"/>
  <c r="E20" i="7"/>
  <c r="E16" i="7"/>
  <c r="L61" i="2"/>
  <c r="L60" i="2"/>
  <c r="L58" i="2"/>
  <c r="K58" i="2"/>
  <c r="L57" i="2"/>
  <c r="K57" i="2"/>
  <c r="L56" i="2"/>
  <c r="K56" i="2"/>
  <c r="L54" i="2"/>
  <c r="K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J26" i="5"/>
  <c r="J28" i="5" s="1"/>
  <c r="J13" i="5"/>
  <c r="J15" i="10"/>
  <c r="J13" i="10"/>
  <c r="J12" i="10"/>
  <c r="J11" i="10"/>
  <c r="J8" i="10"/>
  <c r="J7" i="10"/>
  <c r="J6" i="10"/>
  <c r="J4" i="10"/>
  <c r="J3" i="10"/>
  <c r="K21" i="6"/>
  <c r="L21" i="6" s="1"/>
  <c r="K10" i="6"/>
  <c r="J23" i="1"/>
  <c r="J19" i="1"/>
  <c r="J13" i="1"/>
  <c r="J7" i="1"/>
  <c r="L9" i="12"/>
  <c r="L8" i="12"/>
  <c r="L7" i="12"/>
  <c r="L6" i="12"/>
  <c r="L5" i="12"/>
  <c r="L4" i="12"/>
  <c r="L3" i="12"/>
  <c r="L2" i="12"/>
  <c r="I4" i="9"/>
  <c r="J4" i="9" s="1"/>
  <c r="D26" i="8"/>
  <c r="D25" i="8"/>
  <c r="D24" i="8"/>
  <c r="D23" i="8"/>
  <c r="D22" i="8"/>
  <c r="D19" i="8"/>
  <c r="D18" i="8"/>
  <c r="D17" i="8"/>
  <c r="D16" i="8"/>
  <c r="D14" i="8"/>
  <c r="D13" i="8"/>
  <c r="D12" i="8"/>
  <c r="D11" i="8"/>
  <c r="D9" i="8"/>
  <c r="D8" i="8"/>
  <c r="D7" i="8"/>
  <c r="D6" i="8"/>
  <c r="D5" i="8"/>
  <c r="D4" i="8"/>
  <c r="D3" i="8"/>
  <c r="D2" i="8"/>
  <c r="D19" i="7"/>
  <c r="D18" i="7"/>
  <c r="D17" i="7"/>
  <c r="D14" i="7"/>
  <c r="D13" i="7"/>
  <c r="D12" i="7"/>
  <c r="D10" i="7"/>
  <c r="D9" i="7"/>
  <c r="D8" i="7"/>
  <c r="D7" i="7"/>
  <c r="D6" i="7"/>
  <c r="D4" i="7"/>
  <c r="D3" i="7"/>
  <c r="D2" i="7"/>
  <c r="L10" i="6" l="1"/>
  <c r="K29" i="6"/>
  <c r="J5" i="10"/>
  <c r="J2" i="10"/>
  <c r="K55" i="2"/>
  <c r="L55" i="2"/>
  <c r="W56" i="2"/>
  <c r="Z56" i="2" s="1"/>
  <c r="E3" i="9"/>
  <c r="E21" i="7"/>
  <c r="K4" i="9"/>
  <c r="M54" i="2"/>
  <c r="X60" i="2"/>
  <c r="X61" i="2"/>
  <c r="E2" i="9"/>
  <c r="E5" i="9"/>
  <c r="W57" i="2"/>
  <c r="I3" i="9" s="1"/>
  <c r="J3" i="9" s="1"/>
  <c r="W58" i="2"/>
  <c r="Z58" i="2" s="1"/>
  <c r="X56" i="2"/>
  <c r="X57" i="2"/>
  <c r="K3" i="9" s="1"/>
  <c r="X58" i="2"/>
  <c r="K5" i="9" s="1"/>
  <c r="K59" i="2"/>
  <c r="E6" i="9" s="1"/>
  <c r="M55" i="2"/>
  <c r="D11" i="7"/>
  <c r="D5" i="7"/>
  <c r="D15" i="7"/>
  <c r="D27" i="8"/>
  <c r="K28" i="6"/>
  <c r="L28" i="6" s="1"/>
  <c r="J21" i="1"/>
  <c r="D10" i="8"/>
  <c r="D15" i="8"/>
  <c r="D20" i="8"/>
  <c r="L29" i="6" l="1"/>
  <c r="J9" i="10"/>
  <c r="I2" i="9"/>
  <c r="J2" i="9" s="1"/>
  <c r="K2" i="9"/>
  <c r="I5" i="9"/>
  <c r="J5" i="9" s="1"/>
  <c r="J10" i="10"/>
  <c r="L59" i="2"/>
  <c r="D16" i="7"/>
  <c r="D20" i="7"/>
  <c r="D21" i="8"/>
  <c r="H53" i="2"/>
  <c r="D29" i="8" s="1"/>
  <c r="I52" i="2"/>
  <c r="H52" i="2"/>
  <c r="I51" i="2"/>
  <c r="H51" i="2"/>
  <c r="J51" i="2" s="1"/>
  <c r="J50" i="2"/>
  <c r="I50" i="2"/>
  <c r="H50" i="2"/>
  <c r="I49" i="2"/>
  <c r="H49" i="2"/>
  <c r="J49" i="2" s="1"/>
  <c r="I48" i="2"/>
  <c r="H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19" i="2"/>
  <c r="J18" i="2"/>
  <c r="J17" i="2"/>
  <c r="I16" i="2"/>
  <c r="H16" i="2"/>
  <c r="I15" i="2"/>
  <c r="H15" i="2"/>
  <c r="I14" i="2"/>
  <c r="J14" i="2" s="1"/>
  <c r="H14" i="2"/>
  <c r="J13" i="2"/>
  <c r="J12" i="2"/>
  <c r="J11" i="2"/>
  <c r="J10" i="2"/>
  <c r="J9" i="2"/>
  <c r="J8" i="2"/>
  <c r="J7" i="2"/>
  <c r="J6" i="2"/>
  <c r="J5" i="2"/>
  <c r="J4" i="2"/>
  <c r="J3" i="2"/>
  <c r="J14" i="10" l="1"/>
  <c r="J52" i="2"/>
  <c r="D28" i="8"/>
  <c r="D30" i="8" s="1"/>
  <c r="D31" i="8" s="1"/>
  <c r="J16" i="2"/>
  <c r="D4" i="9"/>
  <c r="J15" i="2"/>
  <c r="H57" i="2"/>
  <c r="D3" i="9" s="1"/>
  <c r="H54" i="2"/>
  <c r="J54" i="2" s="1"/>
  <c r="I60" i="2"/>
  <c r="I58" i="2"/>
  <c r="I56" i="2"/>
  <c r="H58" i="2"/>
  <c r="D5" i="9" s="1"/>
  <c r="H56" i="2"/>
  <c r="D2" i="9" s="1"/>
  <c r="I57" i="2"/>
  <c r="I54" i="2"/>
  <c r="I55" i="2" s="1"/>
  <c r="I61" i="2"/>
  <c r="J53" i="2"/>
  <c r="D21" i="7"/>
  <c r="H55" i="2"/>
  <c r="J55" i="2" s="1"/>
  <c r="I20" i="2"/>
  <c r="I21" i="2" s="1"/>
  <c r="I59" i="2" s="1"/>
  <c r="J48" i="2"/>
  <c r="H20" i="2"/>
  <c r="J16" i="10" l="1"/>
  <c r="J20" i="2"/>
  <c r="H21" i="2"/>
  <c r="H59" i="2" s="1"/>
  <c r="D6" i="9" s="1"/>
  <c r="J21" i="2" l="1"/>
  <c r="F20" i="5" l="1"/>
  <c r="F26" i="5" s="1"/>
  <c r="F13" i="5"/>
  <c r="F15" i="10"/>
  <c r="F13" i="10"/>
  <c r="F12" i="10"/>
  <c r="F11" i="10"/>
  <c r="F8" i="10"/>
  <c r="F7" i="10"/>
  <c r="F6" i="10"/>
  <c r="F4" i="10"/>
  <c r="F3" i="10"/>
  <c r="G21" i="6"/>
  <c r="G10" i="6"/>
  <c r="F23" i="1"/>
  <c r="F19" i="1"/>
  <c r="F13" i="1"/>
  <c r="F7" i="1"/>
  <c r="F2" i="10" l="1"/>
  <c r="F28" i="5"/>
  <c r="F5" i="10"/>
  <c r="G28" i="6"/>
  <c r="F21" i="1"/>
  <c r="F10" i="10" l="1"/>
  <c r="E23" i="1"/>
  <c r="D23" i="1"/>
  <c r="C23" i="1"/>
  <c r="B23" i="1"/>
  <c r="F14" i="10" l="1"/>
  <c r="B53" i="2"/>
  <c r="C52" i="2"/>
  <c r="B52" i="2"/>
  <c r="C51" i="2"/>
  <c r="B51" i="2"/>
  <c r="C50" i="2"/>
  <c r="B50" i="2"/>
  <c r="C49" i="2"/>
  <c r="B49" i="2"/>
  <c r="C48" i="2"/>
  <c r="B48" i="2"/>
  <c r="C16" i="2"/>
  <c r="B16" i="2"/>
  <c r="C15" i="2"/>
  <c r="C57" i="2" s="1"/>
  <c r="B15" i="2"/>
  <c r="B57" i="2" s="1"/>
  <c r="B3" i="9" s="1"/>
  <c r="C14" i="2"/>
  <c r="B14" i="2"/>
  <c r="C61" i="2" l="1"/>
  <c r="B58" i="2"/>
  <c r="B5" i="9" s="1"/>
  <c r="B56" i="2"/>
  <c r="B2" i="9" s="1"/>
  <c r="B4" i="9"/>
  <c r="C60" i="2"/>
  <c r="C58" i="2"/>
  <c r="C56" i="2"/>
  <c r="F16" i="10"/>
  <c r="B20" i="2"/>
  <c r="B21" i="2" s="1"/>
  <c r="C20" i="2"/>
  <c r="C21" i="2" s="1"/>
  <c r="E53" i="2"/>
  <c r="F52" i="2"/>
  <c r="E52" i="2"/>
  <c r="F51" i="2"/>
  <c r="E51" i="2"/>
  <c r="F50" i="2"/>
  <c r="E50" i="2"/>
  <c r="F49" i="2"/>
  <c r="E49" i="2"/>
  <c r="F48" i="2"/>
  <c r="F61" i="2" s="1"/>
  <c r="E48" i="2"/>
  <c r="F16" i="2"/>
  <c r="E16" i="2"/>
  <c r="C4" i="9" s="1"/>
  <c r="F15" i="2"/>
  <c r="F57" i="2" s="1"/>
  <c r="E15" i="2"/>
  <c r="F14" i="2"/>
  <c r="E14" i="2"/>
  <c r="E58" i="2" l="1"/>
  <c r="C5" i="9" s="1"/>
  <c r="E56" i="2"/>
  <c r="C2" i="9" s="1"/>
  <c r="F20" i="2"/>
  <c r="F21" i="2" s="1"/>
  <c r="F56" i="2"/>
  <c r="F60" i="2"/>
  <c r="F58" i="2"/>
  <c r="E20" i="2"/>
  <c r="E21" i="2" s="1"/>
  <c r="E57" i="2"/>
  <c r="C3" i="9" s="1"/>
  <c r="B13" i="1"/>
  <c r="B19" i="1"/>
  <c r="B7" i="1"/>
  <c r="B21" i="1" l="1"/>
  <c r="E21" i="6" l="1"/>
  <c r="F21" i="6"/>
  <c r="D21" i="6"/>
  <c r="F10" i="6"/>
  <c r="E10" i="6"/>
  <c r="D10" i="6"/>
  <c r="B26" i="5" l="1"/>
  <c r="B13" i="5"/>
  <c r="D19" i="1"/>
  <c r="C19" i="1"/>
  <c r="E19" i="1"/>
  <c r="C13" i="1"/>
  <c r="D13" i="1"/>
  <c r="E13" i="1"/>
  <c r="C7" i="1"/>
  <c r="D7" i="1"/>
  <c r="E7" i="1"/>
  <c r="E26" i="5" l="1"/>
  <c r="D26" i="5"/>
  <c r="C26" i="5"/>
  <c r="E13" i="5"/>
  <c r="D13" i="5"/>
  <c r="C13" i="5"/>
  <c r="E28" i="6"/>
  <c r="F28" i="6"/>
  <c r="D28" i="6"/>
  <c r="E28" i="5" l="1"/>
  <c r="C10" i="6"/>
  <c r="C21" i="1"/>
  <c r="D21" i="1"/>
  <c r="E21" i="1"/>
  <c r="B6" i="10" l="1"/>
  <c r="C6" i="10"/>
  <c r="D6" i="10"/>
  <c r="E6" i="10"/>
  <c r="B7" i="10"/>
  <c r="C7" i="10"/>
  <c r="D7" i="10"/>
  <c r="E7" i="10"/>
  <c r="B8" i="10"/>
  <c r="C8" i="10"/>
  <c r="D8" i="10"/>
  <c r="E8" i="10"/>
  <c r="B3" i="10"/>
  <c r="C3" i="10"/>
  <c r="D3" i="10"/>
  <c r="E3" i="10"/>
  <c r="B4" i="10"/>
  <c r="C4" i="10"/>
  <c r="D4" i="10"/>
  <c r="E4" i="10"/>
  <c r="C28" i="6" l="1"/>
  <c r="C21" i="6"/>
  <c r="G6" i="12" l="1"/>
  <c r="F2" i="12"/>
  <c r="G2" i="12"/>
  <c r="F3" i="12"/>
  <c r="G3" i="12"/>
  <c r="F4" i="12"/>
  <c r="G4" i="12"/>
  <c r="F5" i="12"/>
  <c r="G5" i="12"/>
  <c r="F6" i="12"/>
  <c r="F7" i="12"/>
  <c r="G7" i="12"/>
  <c r="F8" i="12"/>
  <c r="G8" i="12"/>
  <c r="F9" i="12"/>
  <c r="G9" i="12"/>
  <c r="E9" i="12"/>
  <c r="E8" i="12"/>
  <c r="E7" i="12"/>
  <c r="E6" i="12"/>
  <c r="E5" i="12"/>
  <c r="E4" i="12"/>
  <c r="E3" i="12"/>
  <c r="E2" i="12"/>
  <c r="C11" i="10"/>
  <c r="D11" i="10"/>
  <c r="E11" i="10"/>
  <c r="C12" i="10"/>
  <c r="D12" i="10"/>
  <c r="E12" i="10"/>
  <c r="C13" i="10"/>
  <c r="D13" i="10"/>
  <c r="E13" i="10"/>
  <c r="C15" i="10"/>
  <c r="D15" i="10"/>
  <c r="E15" i="10"/>
  <c r="B15" i="10"/>
  <c r="B13" i="10"/>
  <c r="B12" i="10"/>
  <c r="B11" i="10"/>
  <c r="L2" i="8" l="1"/>
  <c r="L3" i="8"/>
  <c r="L4" i="8"/>
  <c r="L5" i="8"/>
  <c r="L6" i="8"/>
  <c r="L7" i="8"/>
  <c r="L8" i="8"/>
  <c r="L9" i="8"/>
  <c r="L11" i="8"/>
  <c r="L12" i="8"/>
  <c r="L13" i="8"/>
  <c r="L14" i="8"/>
  <c r="L16" i="8"/>
  <c r="L17" i="8"/>
  <c r="L18" i="8"/>
  <c r="L19" i="8"/>
  <c r="L22" i="8"/>
  <c r="L23" i="8"/>
  <c r="L24" i="8"/>
  <c r="L25" i="8"/>
  <c r="L26" i="8"/>
  <c r="L29" i="8"/>
  <c r="I26" i="8"/>
  <c r="M26" i="8" s="1"/>
  <c r="I25" i="8"/>
  <c r="M25" i="8" s="1"/>
  <c r="I24" i="8"/>
  <c r="K24" i="8" s="1"/>
  <c r="I23" i="8"/>
  <c r="I22" i="8"/>
  <c r="K22" i="8" s="1"/>
  <c r="I19" i="8"/>
  <c r="K19" i="8" s="1"/>
  <c r="I18" i="8"/>
  <c r="I17" i="8"/>
  <c r="M17" i="8" s="1"/>
  <c r="I16" i="8"/>
  <c r="I14" i="8"/>
  <c r="K14" i="8" s="1"/>
  <c r="I13" i="8"/>
  <c r="M13" i="8" s="1"/>
  <c r="I12" i="8"/>
  <c r="K12" i="8" s="1"/>
  <c r="I11" i="8"/>
  <c r="K11" i="8" s="1"/>
  <c r="I9" i="8"/>
  <c r="K9" i="8" s="1"/>
  <c r="I8" i="8"/>
  <c r="K8" i="8" s="1"/>
  <c r="I7" i="8"/>
  <c r="M7" i="8" s="1"/>
  <c r="I6" i="8"/>
  <c r="K6" i="8" s="1"/>
  <c r="I5" i="8"/>
  <c r="K5" i="8" s="1"/>
  <c r="I4" i="8"/>
  <c r="K4" i="8" s="1"/>
  <c r="I3" i="8"/>
  <c r="K3" i="8" s="1"/>
  <c r="I2" i="8"/>
  <c r="K2" i="8" s="1"/>
  <c r="C29" i="8"/>
  <c r="C28" i="8"/>
  <c r="C26" i="8"/>
  <c r="C25" i="8"/>
  <c r="C24" i="8"/>
  <c r="C23" i="8"/>
  <c r="C22" i="8"/>
  <c r="C19" i="8"/>
  <c r="C18" i="8"/>
  <c r="C17" i="8"/>
  <c r="C16" i="8"/>
  <c r="C14" i="8"/>
  <c r="C13" i="8"/>
  <c r="C12" i="8"/>
  <c r="C11" i="8"/>
  <c r="C9" i="8"/>
  <c r="C8" i="8"/>
  <c r="C7" i="8"/>
  <c r="C6" i="8"/>
  <c r="C5" i="8"/>
  <c r="C4" i="8"/>
  <c r="C3" i="8"/>
  <c r="C2" i="8"/>
  <c r="B12" i="8"/>
  <c r="B13" i="8"/>
  <c r="B14" i="8"/>
  <c r="B29" i="8"/>
  <c r="B28" i="8"/>
  <c r="B23" i="8"/>
  <c r="B24" i="8"/>
  <c r="B25" i="8"/>
  <c r="B26" i="8"/>
  <c r="B22" i="8"/>
  <c r="B17" i="8"/>
  <c r="B18" i="8"/>
  <c r="B19" i="8"/>
  <c r="B16" i="8"/>
  <c r="B11" i="8"/>
  <c r="B3" i="8"/>
  <c r="B4" i="8"/>
  <c r="B5" i="8"/>
  <c r="B6" i="8"/>
  <c r="B7" i="8"/>
  <c r="B8" i="8"/>
  <c r="B9" i="8"/>
  <c r="B2" i="8"/>
  <c r="L2" i="7"/>
  <c r="L3" i="7"/>
  <c r="L4" i="7"/>
  <c r="L6" i="7"/>
  <c r="L7" i="7"/>
  <c r="L8" i="7"/>
  <c r="L9" i="7"/>
  <c r="L10" i="7"/>
  <c r="L12" i="7"/>
  <c r="L13" i="7"/>
  <c r="L14" i="7"/>
  <c r="L17" i="7"/>
  <c r="L18" i="7"/>
  <c r="L19" i="7"/>
  <c r="I19" i="7"/>
  <c r="K19" i="7" s="1"/>
  <c r="I18" i="7"/>
  <c r="I17" i="7"/>
  <c r="K17" i="7" s="1"/>
  <c r="I14" i="7"/>
  <c r="K14" i="7" s="1"/>
  <c r="I13" i="7"/>
  <c r="I12" i="7"/>
  <c r="I10" i="7"/>
  <c r="K10" i="7" s="1"/>
  <c r="I9" i="7"/>
  <c r="K9" i="7" s="1"/>
  <c r="I8" i="7"/>
  <c r="I7" i="7"/>
  <c r="K7" i="7" s="1"/>
  <c r="I6" i="7"/>
  <c r="K6" i="7" s="1"/>
  <c r="I4" i="7"/>
  <c r="K4" i="7" s="1"/>
  <c r="I3" i="7"/>
  <c r="K3" i="7" s="1"/>
  <c r="I2" i="7"/>
  <c r="K2" i="7" s="1"/>
  <c r="C19" i="7"/>
  <c r="C18" i="7"/>
  <c r="C17" i="7"/>
  <c r="C14" i="7"/>
  <c r="C13" i="7"/>
  <c r="C12" i="7"/>
  <c r="C10" i="7"/>
  <c r="C9" i="7"/>
  <c r="C8" i="7"/>
  <c r="C7" i="7"/>
  <c r="C6" i="7"/>
  <c r="C4" i="7"/>
  <c r="C3" i="7"/>
  <c r="C2" i="7"/>
  <c r="B18" i="7"/>
  <c r="B19" i="7"/>
  <c r="B17" i="7"/>
  <c r="B13" i="7"/>
  <c r="B14" i="7"/>
  <c r="B12" i="7"/>
  <c r="B7" i="7"/>
  <c r="B8" i="7"/>
  <c r="B9" i="7"/>
  <c r="B10" i="7"/>
  <c r="B6" i="7"/>
  <c r="B3" i="7"/>
  <c r="B4" i="7"/>
  <c r="B2" i="7"/>
  <c r="M19" i="8" l="1"/>
  <c r="M5" i="8"/>
  <c r="M9" i="8"/>
  <c r="M8" i="7"/>
  <c r="M13" i="7"/>
  <c r="M6" i="7"/>
  <c r="M18" i="8"/>
  <c r="M6" i="8"/>
  <c r="M22" i="8"/>
  <c r="L20" i="8"/>
  <c r="M10" i="7"/>
  <c r="M9" i="7"/>
  <c r="M19" i="7"/>
  <c r="L11" i="7"/>
  <c r="I15" i="8"/>
  <c r="K15" i="8" s="1"/>
  <c r="M23" i="8"/>
  <c r="B5" i="7"/>
  <c r="M4" i="8"/>
  <c r="M8" i="8"/>
  <c r="M24" i="8"/>
  <c r="L15" i="7"/>
  <c r="M14" i="7"/>
  <c r="B11" i="7"/>
  <c r="M4" i="7"/>
  <c r="B27" i="8"/>
  <c r="B15" i="7"/>
  <c r="I27" i="8"/>
  <c r="K27" i="8" s="1"/>
  <c r="L27" i="8"/>
  <c r="L15" i="8"/>
  <c r="C27" i="8"/>
  <c r="L10" i="8"/>
  <c r="I10" i="8"/>
  <c r="K10" i="8" s="1"/>
  <c r="I20" i="8"/>
  <c r="K20" i="8" s="1"/>
  <c r="C10" i="8"/>
  <c r="C15" i="8"/>
  <c r="C20" i="8"/>
  <c r="M14" i="8"/>
  <c r="M3" i="8"/>
  <c r="M12" i="8"/>
  <c r="B20" i="8"/>
  <c r="B15" i="8"/>
  <c r="B10" i="8"/>
  <c r="M2" i="8"/>
  <c r="M11" i="8"/>
  <c r="M16" i="8"/>
  <c r="M2" i="7"/>
  <c r="L5" i="7"/>
  <c r="M17" i="7"/>
  <c r="C15" i="7"/>
  <c r="C11" i="7"/>
  <c r="M7" i="7"/>
  <c r="M12" i="7"/>
  <c r="M18" i="7"/>
  <c r="I11" i="7"/>
  <c r="K11" i="7" s="1"/>
  <c r="I5" i="7"/>
  <c r="K5" i="7" s="1"/>
  <c r="I15" i="7"/>
  <c r="K15" i="7" s="1"/>
  <c r="M3" i="7"/>
  <c r="C5" i="7"/>
  <c r="I21" i="8" l="1"/>
  <c r="K21" i="8" s="1"/>
  <c r="B21" i="8"/>
  <c r="C21" i="8"/>
  <c r="L21" i="8"/>
  <c r="C16" i="7"/>
  <c r="L16" i="7"/>
  <c r="I16" i="7"/>
  <c r="K16" i="7" s="1"/>
  <c r="B16" i="7"/>
  <c r="B20" i="7"/>
  <c r="B21" i="7" s="1"/>
  <c r="L20" i="7"/>
  <c r="L21" i="7" s="1"/>
  <c r="M11" i="7"/>
  <c r="M20" i="8"/>
  <c r="M15" i="7"/>
  <c r="C30" i="8"/>
  <c r="C31" i="8" s="1"/>
  <c r="M27" i="8"/>
  <c r="B30" i="8"/>
  <c r="B31" i="8" s="1"/>
  <c r="M15" i="8"/>
  <c r="M10" i="8"/>
  <c r="C20" i="7"/>
  <c r="C21" i="7" s="1"/>
  <c r="I20" i="7"/>
  <c r="K20" i="7" s="1"/>
  <c r="M5" i="7"/>
  <c r="I21" i="7" l="1"/>
  <c r="K21" i="7" s="1"/>
  <c r="M21" i="8"/>
  <c r="M16" i="7"/>
  <c r="M20" i="7"/>
  <c r="L28" i="8"/>
  <c r="L30" i="8" s="1"/>
  <c r="L31" i="8" s="1"/>
  <c r="J2" i="7" l="1"/>
  <c r="J12" i="7"/>
  <c r="J5" i="7"/>
  <c r="J13" i="7"/>
  <c r="J11" i="7"/>
  <c r="J9" i="7"/>
  <c r="J10" i="7"/>
  <c r="J8" i="7"/>
  <c r="J21" i="7"/>
  <c r="M21" i="7"/>
  <c r="J4" i="7"/>
  <c r="J6" i="7"/>
  <c r="J17" i="7"/>
  <c r="J3" i="7"/>
  <c r="J15" i="7"/>
  <c r="J14" i="7"/>
  <c r="J18" i="7"/>
  <c r="J7" i="7"/>
  <c r="J16" i="7"/>
  <c r="B5" i="10"/>
  <c r="B2" i="10"/>
  <c r="B10" i="10" l="1"/>
  <c r="B14" i="10" l="1"/>
  <c r="B16" i="10" s="1"/>
  <c r="D5" i="10" l="1"/>
  <c r="E5" i="10"/>
  <c r="C5" i="10"/>
  <c r="D2" i="10"/>
  <c r="E2" i="10"/>
  <c r="C2" i="10"/>
  <c r="D10" i="10" l="1"/>
  <c r="D14" i="10" s="1"/>
  <c r="D16" i="10" s="1"/>
  <c r="C10" i="10"/>
  <c r="C14" i="10" s="1"/>
  <c r="C16" i="10" s="1"/>
  <c r="E10" i="10"/>
  <c r="E54" i="2"/>
  <c r="E55" i="2" s="1"/>
  <c r="E59" i="2" s="1"/>
  <c r="C6" i="9" s="1"/>
  <c r="F54" i="2"/>
  <c r="F55" i="2" s="1"/>
  <c r="F59" i="2" s="1"/>
  <c r="E14" i="10" l="1"/>
  <c r="E16" i="10" l="1"/>
  <c r="Y47" i="2" l="1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19" i="2"/>
  <c r="Y18" i="2"/>
  <c r="Y17" i="2"/>
  <c r="Y13" i="2"/>
  <c r="Y12" i="2"/>
  <c r="Y11" i="2"/>
  <c r="Y10" i="2"/>
  <c r="Y9" i="2"/>
  <c r="Y8" i="2"/>
  <c r="Y7" i="2"/>
  <c r="Y6" i="2"/>
  <c r="Y5" i="2"/>
  <c r="Y4" i="2"/>
  <c r="Y3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19" i="2"/>
  <c r="G18" i="2"/>
  <c r="G17" i="2"/>
  <c r="G13" i="2"/>
  <c r="G11" i="2"/>
  <c r="G10" i="2"/>
  <c r="G9" i="2"/>
  <c r="G8" i="2"/>
  <c r="G7" i="2"/>
  <c r="G6" i="2"/>
  <c r="G5" i="2"/>
  <c r="G4" i="2"/>
  <c r="G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23" i="2"/>
  <c r="D4" i="2"/>
  <c r="D5" i="2"/>
  <c r="D6" i="2"/>
  <c r="D7" i="2"/>
  <c r="D8" i="2"/>
  <c r="D9" i="2"/>
  <c r="D10" i="2"/>
  <c r="D11" i="2"/>
  <c r="D13" i="2"/>
  <c r="D17" i="2"/>
  <c r="D18" i="2"/>
  <c r="D19" i="2"/>
  <c r="D3" i="2"/>
  <c r="I28" i="8" l="1"/>
  <c r="Y53" i="2" l="1"/>
  <c r="I29" i="8"/>
  <c r="K29" i="8" s="1"/>
  <c r="M28" i="8"/>
  <c r="Y49" i="2"/>
  <c r="Y52" i="2"/>
  <c r="Y51" i="2"/>
  <c r="Y50" i="2"/>
  <c r="Y48" i="2"/>
  <c r="Y16" i="2"/>
  <c r="Y14" i="2"/>
  <c r="Y15" i="2"/>
  <c r="I30" i="8" l="1"/>
  <c r="K30" i="8" s="1"/>
  <c r="M29" i="8"/>
  <c r="Y21" i="2"/>
  <c r="Y20" i="2"/>
  <c r="Y54" i="2"/>
  <c r="G12" i="2"/>
  <c r="D53" i="2"/>
  <c r="D52" i="2"/>
  <c r="Y55" i="2" l="1"/>
  <c r="W59" i="2"/>
  <c r="X59" i="2"/>
  <c r="K6" i="9" s="1"/>
  <c r="I31" i="8"/>
  <c r="K31" i="8" s="1"/>
  <c r="M30" i="8"/>
  <c r="J27" i="8"/>
  <c r="G14" i="2"/>
  <c r="G15" i="2"/>
  <c r="G48" i="2"/>
  <c r="G49" i="2"/>
  <c r="G50" i="2"/>
  <c r="G51" i="2"/>
  <c r="G52" i="2"/>
  <c r="G53" i="2"/>
  <c r="D14" i="2"/>
  <c r="D16" i="2"/>
  <c r="D12" i="2"/>
  <c r="D49" i="2"/>
  <c r="D51" i="2"/>
  <c r="D15" i="2"/>
  <c r="D48" i="2"/>
  <c r="D50" i="2"/>
  <c r="C54" i="2"/>
  <c r="C55" i="2" s="1"/>
  <c r="C59" i="2" s="1"/>
  <c r="B54" i="2"/>
  <c r="I6" i="9" l="1"/>
  <c r="J6" i="9" s="1"/>
  <c r="Z59" i="2"/>
  <c r="J13" i="8"/>
  <c r="J3" i="8"/>
  <c r="J4" i="8"/>
  <c r="J24" i="8"/>
  <c r="J7" i="8"/>
  <c r="J23" i="8"/>
  <c r="M31" i="8"/>
  <c r="J22" i="8"/>
  <c r="J9" i="8"/>
  <c r="J31" i="8"/>
  <c r="J19" i="8"/>
  <c r="J6" i="8"/>
  <c r="J16" i="8"/>
  <c r="J21" i="8"/>
  <c r="J28" i="8"/>
  <c r="J20" i="8"/>
  <c r="J2" i="8"/>
  <c r="J5" i="8"/>
  <c r="J26" i="8"/>
  <c r="J12" i="8"/>
  <c r="J18" i="8"/>
  <c r="J10" i="8"/>
  <c r="J15" i="8"/>
  <c r="J25" i="8"/>
  <c r="J11" i="8"/>
  <c r="J8" i="8"/>
  <c r="J14" i="8"/>
  <c r="J17" i="8"/>
  <c r="G20" i="2"/>
  <c r="G54" i="2"/>
  <c r="G16" i="2"/>
  <c r="D21" i="2"/>
  <c r="D20" i="2"/>
  <c r="B55" i="2"/>
  <c r="D54" i="2"/>
  <c r="D55" i="2" l="1"/>
  <c r="B59" i="2"/>
  <c r="B6" i="9" s="1"/>
  <c r="G21" i="2"/>
  <c r="G55" i="2"/>
</calcChain>
</file>

<file path=xl/sharedStrings.xml><?xml version="1.0" encoding="utf-8"?>
<sst xmlns="http://schemas.openxmlformats.org/spreadsheetml/2006/main" count="499" uniqueCount="368">
  <si>
    <t>Risultato di amministrazione (A)</t>
  </si>
  <si>
    <t>Parte accantonata (B)</t>
  </si>
  <si>
    <t>Parte vincolata (C)</t>
  </si>
  <si>
    <t>Parte destinata a investimenti (D)</t>
  </si>
  <si>
    <t>Parte disponibile (E=A-B-C-D)</t>
  </si>
  <si>
    <t>Saldo di cassa</t>
  </si>
  <si>
    <t>Residui attivi</t>
  </si>
  <si>
    <t>Residui passivi</t>
  </si>
  <si>
    <t>FPV per spese correnti</t>
  </si>
  <si>
    <t>FPV per spese in conto capitale</t>
  </si>
  <si>
    <t>Fondo crediti di dubbia esigibilità</t>
  </si>
  <si>
    <t>Fondo anticipazioni liquidità DL35/2013</t>
  </si>
  <si>
    <t>Fondo perdite società partecipate</t>
  </si>
  <si>
    <t>Fondo contenzioso</t>
  </si>
  <si>
    <t>Altri accantonamenti</t>
  </si>
  <si>
    <t>Vincoli da trasferimenti</t>
  </si>
  <si>
    <t>Vincoli da leggi e principi contabili</t>
  </si>
  <si>
    <t>Vincoli da contrazione di mutui</t>
  </si>
  <si>
    <t>Vincoli attribuiti dall'ente</t>
  </si>
  <si>
    <t>Altri vincoli</t>
  </si>
  <si>
    <t xml:space="preserve">  100 Entrate correnti di natura tributaria, contributiva e perequativa </t>
  </si>
  <si>
    <t xml:space="preserve">  200 Trasferimenti correnti </t>
  </si>
  <si>
    <t xml:space="preserve">  300 Entrate extratributarie </t>
  </si>
  <si>
    <t xml:space="preserve">  401 Tributi in conto capitale</t>
  </si>
  <si>
    <t xml:space="preserve">  402 Contributi agli investimenti </t>
  </si>
  <si>
    <t xml:space="preserve">  403 Altri trasferimenti in conto capitale </t>
  </si>
  <si>
    <t xml:space="preserve">  404 Entrate da alienazione di beni materiali e immateriali </t>
  </si>
  <si>
    <t xml:space="preserve">  405 Altre entrate in conto capitale </t>
  </si>
  <si>
    <t xml:space="preserve">  501 Alienazione di attività finanziarie </t>
  </si>
  <si>
    <t xml:space="preserve">  502_3 Riscossione di crediti </t>
  </si>
  <si>
    <t xml:space="preserve">  504 Altre entrate per riduzione di attività finanziarie </t>
  </si>
  <si>
    <t xml:space="preserve"> - Entrate correnti </t>
  </si>
  <si>
    <t xml:space="preserve"> - Entrate in conto capitale</t>
  </si>
  <si>
    <t xml:space="preserve"> - Entrate da riduzione attività finanziarie </t>
  </si>
  <si>
    <t xml:space="preserve"> - Accensione di prestiti </t>
  </si>
  <si>
    <t xml:space="preserve"> - Anticipazioni da istituto tesoriere/cassiere </t>
  </si>
  <si>
    <t xml:space="preserve"> - Entrate per conto terzi e partite di giro</t>
  </si>
  <si>
    <t>Totale Entrate</t>
  </si>
  <si>
    <t>Entrate nette</t>
  </si>
  <si>
    <t xml:space="preserve">101 REDDITI DA LAVORO DIPENDENTE </t>
  </si>
  <si>
    <t xml:space="preserve">102 IMPOSTE E TASSE A CARICO DELL'ENTE </t>
  </si>
  <si>
    <t xml:space="preserve">103 ACQUISTO DI BENI E SERVIZI </t>
  </si>
  <si>
    <t xml:space="preserve">104 TRASFERIMENTI CORRENTI </t>
  </si>
  <si>
    <t xml:space="preserve">107 INTERESSI PASSIVI </t>
  </si>
  <si>
    <t xml:space="preserve">108 ALTRE SPESE PER REDDITI DA CAPITALE </t>
  </si>
  <si>
    <t xml:space="preserve">109 RIMBORSI E POSTE CORRETTIVE DELLE ENTRATE </t>
  </si>
  <si>
    <t xml:space="preserve">110 ALTRE SPESE CORRENTI </t>
  </si>
  <si>
    <t>201 TRIBUTI IN CONTO CAPITALE A CARICO DELL?ENTE</t>
  </si>
  <si>
    <t xml:space="preserve">202 INVESTIMENTI FISSI LORDI E ACQUISTO DI TERRENI </t>
  </si>
  <si>
    <t xml:space="preserve">203 CONTRIBUTI AGLI INVESTIMENTI </t>
  </si>
  <si>
    <t xml:space="preserve">204ALTRI TRASFERIMENTI IN CONTO CAPITALE </t>
  </si>
  <si>
    <t xml:space="preserve">205ALTRE SPESE IN CONTO CAPITALE </t>
  </si>
  <si>
    <t xml:space="preserve">301 ACQUISIZIONI DI ATTIVITA' FINANZIARIE </t>
  </si>
  <si>
    <t xml:space="preserve">303 CONCESSIONE CREDITI DI MEDIO-LUNGO TERMINE </t>
  </si>
  <si>
    <t xml:space="preserve">304 ALTRE SPESE PER INCREMENTO DI ATTIVITA' FINANZIARIE </t>
  </si>
  <si>
    <t xml:space="preserve">401 RIMBORSO DI TITOLI OBBLIGAZIONARI </t>
  </si>
  <si>
    <t xml:space="preserve">402 RIMBORSO PRESTITI A BREVE TERMINE </t>
  </si>
  <si>
    <t xml:space="preserve">403 RIMBORSO MUTUI E ALTRI FINANZIAMENTI A MEDIO LUNGO TERMINE </t>
  </si>
  <si>
    <t xml:space="preserve">404 RIMBORSO DI ALTRE FORME DI INDEBITAMENTO </t>
  </si>
  <si>
    <t xml:space="preserve">405 FONDI PER RIMBORSO PRESTITI </t>
  </si>
  <si>
    <t xml:space="preserve">501 CHIUSURA ANTICIPAZIONI RICEVUTE DA ISTITUTO TESORIERE/CASSIERE </t>
  </si>
  <si>
    <t xml:space="preserve">701 USCITE PER PARTITE DI GIRO </t>
  </si>
  <si>
    <t xml:space="preserve">702 USCITE PER CONTO TERZI </t>
  </si>
  <si>
    <t>1 Spese correnti</t>
  </si>
  <si>
    <t>2 Spese in conto capitale</t>
  </si>
  <si>
    <t>3 Spese per incremento attività finanziaria</t>
  </si>
  <si>
    <t>4 Rimborso prestiti</t>
  </si>
  <si>
    <t>5 Chiusura anticipazioni ricevute tesoriere/cassiere</t>
  </si>
  <si>
    <t>7 Conto terzi e partite di giro</t>
  </si>
  <si>
    <t>Totale Uscite</t>
  </si>
  <si>
    <t>Uscite nette</t>
  </si>
  <si>
    <t>Saldo corrente</t>
  </si>
  <si>
    <t>Saldo in conto capitale</t>
  </si>
  <si>
    <t>Acc</t>
  </si>
  <si>
    <t>Risc</t>
  </si>
  <si>
    <t>Imp</t>
  </si>
  <si>
    <t>Pag</t>
  </si>
  <si>
    <t>Rigidità strutturale di bilancio</t>
  </si>
  <si>
    <t>1.1</t>
  </si>
  <si>
    <t>Incidenza spese rigide (ripiano disavanzo,personale e debito) su entrate correnti</t>
  </si>
  <si>
    <t>Entrate correnti</t>
  </si>
  <si>
    <t>2.1</t>
  </si>
  <si>
    <t>Incidenza degli accertamenti di parte corrente sulle previsioni iniziali di parte corrente</t>
  </si>
  <si>
    <t>2.2</t>
  </si>
  <si>
    <t>Incidenza degli accertamenti di parte corrente sulle previsioni definitive di parte corrente</t>
  </si>
  <si>
    <t>2.3</t>
  </si>
  <si>
    <t>Incidenza degli accertamenti delle entrate proprie sulle previsioni iniziali di parte corrente</t>
  </si>
  <si>
    <t>2.4</t>
  </si>
  <si>
    <t>Incidenza degli accertamenti delle entrate proprie sulle previsioni definitive di parte corrente</t>
  </si>
  <si>
    <t>2.5</t>
  </si>
  <si>
    <t>Incidenza degli incassi correnti sulle previsioni iniziali di parte corrente</t>
  </si>
  <si>
    <t>2.6</t>
  </si>
  <si>
    <t>Incidenza degli incassi correnti sulle previsioni definitive di parte corrente</t>
  </si>
  <si>
    <t>2.7</t>
  </si>
  <si>
    <t>Incidenza degli incassi delle entrate proprie sulle previsioni iniziali di parte corrente</t>
  </si>
  <si>
    <t>2.8</t>
  </si>
  <si>
    <t>Incidenza degli incassi delle entrate proprie sulle previsioni definitive di parte corrente</t>
  </si>
  <si>
    <t>Anticipazioni dell'Istituto tesoriere</t>
  </si>
  <si>
    <t>3.1</t>
  </si>
  <si>
    <t>Utilizzo medio Anticipazioni di tesoreria</t>
  </si>
  <si>
    <t>3.2</t>
  </si>
  <si>
    <t>Anticipazione chiuse solo contabilmente</t>
  </si>
  <si>
    <t>Spese di personale</t>
  </si>
  <si>
    <t>4.1</t>
  </si>
  <si>
    <t>Incidenza della spesa di personale sulla spesa corrente</t>
  </si>
  <si>
    <t>4.2</t>
  </si>
  <si>
    <t>Incidenza del salario accessorio ed incentivante rispetto al totale della spesa di personale</t>
  </si>
  <si>
    <t>4.3</t>
  </si>
  <si>
    <t>Incidenza spesa personale flessibile rispetto al totale della spesa di personale</t>
  </si>
  <si>
    <t>4.4</t>
  </si>
  <si>
    <t>Spesa di personale procapite</t>
  </si>
  <si>
    <t>Esternalizzazione dei servizi</t>
  </si>
  <si>
    <t>5.1</t>
  </si>
  <si>
    <t>Indicatore di esternalizzazione dei servizi</t>
  </si>
  <si>
    <t>Interessi passivi</t>
  </si>
  <si>
    <t>6.1</t>
  </si>
  <si>
    <t>Incidenza degli interessi passivi sulla spesa corrente</t>
  </si>
  <si>
    <t>6.2</t>
  </si>
  <si>
    <t>Incidenza degli interessi passivi sulle anticipazioni sul totale della spesa per interessi passivi</t>
  </si>
  <si>
    <t>6.3</t>
  </si>
  <si>
    <t>Incidenza interessi di mora sul totale della spesa per interessi passivi</t>
  </si>
  <si>
    <t>Investimenti</t>
  </si>
  <si>
    <t>7.1</t>
  </si>
  <si>
    <t>Incidenza investimenti sul totale della spesa corrente e in conto capitale</t>
  </si>
  <si>
    <t>7.2</t>
  </si>
  <si>
    <t>Investimenti diretti procapite</t>
  </si>
  <si>
    <t>7.3</t>
  </si>
  <si>
    <t>Contributi agli investimenti procapite</t>
  </si>
  <si>
    <t>7.4</t>
  </si>
  <si>
    <t>Investimenti complessivi procapite</t>
  </si>
  <si>
    <t>7.5</t>
  </si>
  <si>
    <t>Quota investimenti complessivi finanziati dal risparmio corrente</t>
  </si>
  <si>
    <t>7.6</t>
  </si>
  <si>
    <t>Quota investimenti complessivi finanziati dal saldo positivo delle partite finanziarie</t>
  </si>
  <si>
    <t>7.7</t>
  </si>
  <si>
    <t>Quota investimenti complessivi finanziati da debito</t>
  </si>
  <si>
    <t>Analisi dei residui</t>
  </si>
  <si>
    <t>8.1</t>
  </si>
  <si>
    <t>Incidenza nuovi residui passivi di parte corrente su stock residui passivi correnti</t>
  </si>
  <si>
    <t>8.2</t>
  </si>
  <si>
    <t>Incidenza nuovi residui passivi in c/capitale su stock residui passivi in conto capitale al 31/12</t>
  </si>
  <si>
    <t>8.3</t>
  </si>
  <si>
    <t>Incidenza nuovi residui passivi per incremento attività finanziarie su stock residui passivi per incremento attività finanziarie al 31/12</t>
  </si>
  <si>
    <t>8.4</t>
  </si>
  <si>
    <t>Incidenza nuovi residui attivi di parte corrente su stock residui attivi di parte corrente</t>
  </si>
  <si>
    <t>8.5</t>
  </si>
  <si>
    <t>Incidenza nuovi residui attivi in c/capitale su stock residui attivi in c/capitale</t>
  </si>
  <si>
    <t>8.6</t>
  </si>
  <si>
    <t>Incidenza nuovi residui attivi per riduzione di attività finanziarie su stock residui attivi per riduzione di attività finanziarie</t>
  </si>
  <si>
    <t>Smaltimento debiti non finanziari</t>
  </si>
  <si>
    <t>9.1</t>
  </si>
  <si>
    <t>Smaltimento debiti commerciali nati nell'esercizio</t>
  </si>
  <si>
    <t>9.2</t>
  </si>
  <si>
    <t>Smaltimento debiti commerciali nati negli esercizi precedenti</t>
  </si>
  <si>
    <t>9.3</t>
  </si>
  <si>
    <t>Smaltimento debiti verso altre amministrazioni pubbliche nati nell'esercizio</t>
  </si>
  <si>
    <t>9.4</t>
  </si>
  <si>
    <t>Smaltimento debiti verso altre amministrazioni pubbliche nati negli esercizi precedenti</t>
  </si>
  <si>
    <t>9.5</t>
  </si>
  <si>
    <t>Indicatore annuale di tempestività dei pagamenti</t>
  </si>
  <si>
    <t>Debiti finanziari</t>
  </si>
  <si>
    <t>10.1</t>
  </si>
  <si>
    <t>Incidenza estinzioni anticipate debiti finanziari</t>
  </si>
  <si>
    <t>10.2</t>
  </si>
  <si>
    <t>Incidenza estinzioni ordinarie debiti finanziari</t>
  </si>
  <si>
    <t>10.3</t>
  </si>
  <si>
    <t>Sostenibilità debiti finanziari</t>
  </si>
  <si>
    <t>10.4</t>
  </si>
  <si>
    <t>Indebitamento procapite</t>
  </si>
  <si>
    <t>Composizione dell'avanzo di amministrazione</t>
  </si>
  <si>
    <t>11.1</t>
  </si>
  <si>
    <t>Incidenza quota libera di parte corrente nell'avanzo</t>
  </si>
  <si>
    <t>11.2</t>
  </si>
  <si>
    <t>Incidenza quota libera in c/capitale nell'avanzo</t>
  </si>
  <si>
    <t>11.3</t>
  </si>
  <si>
    <t>Incidenza quota accantonata nell'avanzo</t>
  </si>
  <si>
    <t>11.4</t>
  </si>
  <si>
    <t>Incidenza quota vincolata nell'avanzo</t>
  </si>
  <si>
    <t>Disavanzo di amministrazione</t>
  </si>
  <si>
    <t>12.1</t>
  </si>
  <si>
    <t>Quota disavanzo ripianato nell'esercizio</t>
  </si>
  <si>
    <t>12.2</t>
  </si>
  <si>
    <t>Incremento del disavanzo rispetto all'esercizio precedente</t>
  </si>
  <si>
    <t>12.3</t>
  </si>
  <si>
    <t>Sostenibilità patrimoniale del disavanzo</t>
  </si>
  <si>
    <t>12.4</t>
  </si>
  <si>
    <t>Sostenibilità disavanzo effettivamente a carico dell'esercizio</t>
  </si>
  <si>
    <t>Debiti fuori bilancio</t>
  </si>
  <si>
    <t>13.1</t>
  </si>
  <si>
    <t>Debiti riconosciuti e finanziati</t>
  </si>
  <si>
    <t>13.2</t>
  </si>
  <si>
    <t>Debiti in corso di riconoscimento</t>
  </si>
  <si>
    <t>13.3</t>
  </si>
  <si>
    <t>Debiti riconosciuti e in corso di finanziamento</t>
  </si>
  <si>
    <t>Fondo pluriennale vincolato</t>
  </si>
  <si>
    <t>14.1</t>
  </si>
  <si>
    <t>Utilizzo del FPV</t>
  </si>
  <si>
    <t>Partite di giro e conto terzi</t>
  </si>
  <si>
    <t>15.1</t>
  </si>
  <si>
    <t>Incidenza partite di giro e conto terzi in entrata</t>
  </si>
  <si>
    <t>15.2</t>
  </si>
  <si>
    <t>Incidenza partite di giro e conto terzi in uscita</t>
  </si>
  <si>
    <t>Complessiva</t>
  </si>
  <si>
    <t>Crediti esigibili nell'esercizio</t>
  </si>
  <si>
    <t>Crediti esigibili negli esercizi precedenti</t>
  </si>
  <si>
    <t>Istruzione e diritto allo studio</t>
  </si>
  <si>
    <t>Trasporti e diritto alla mobilità</t>
  </si>
  <si>
    <t>Diritti sociali, politiche sociali e famiglia</t>
  </si>
  <si>
    <t>Capacità di pagamento</t>
  </si>
  <si>
    <t>Debiti da finanziamento (D1)</t>
  </si>
  <si>
    <t>Piano degli indicatori</t>
  </si>
  <si>
    <t>Soglia</t>
  </si>
  <si>
    <t>Crediti verso lo Stato e altre AP per Fondo dotazione (A)</t>
  </si>
  <si>
    <t>Immobilizzazioni immateriali (B1)</t>
  </si>
  <si>
    <t>Immobilizzazioni materiali (B2)</t>
  </si>
  <si>
    <t>Crediti (C2)</t>
  </si>
  <si>
    <t>Disponibilità liquide (C4)</t>
  </si>
  <si>
    <t>Ratei e risconti attivi (D)</t>
  </si>
  <si>
    <t>TOTALE ATTIVO</t>
  </si>
  <si>
    <t>Fondo di dotazione (A1)</t>
  </si>
  <si>
    <t>Riserve (A2)</t>
  </si>
  <si>
    <t>Risultato economico dell'esercizio (A3)</t>
  </si>
  <si>
    <t>Fondo rischi ed oneri (B)</t>
  </si>
  <si>
    <t>Debiti verso fornitori (D2)</t>
  </si>
  <si>
    <t>Debiti per trasferimenti e contributi (D4)</t>
  </si>
  <si>
    <t>Altri debiti (D5)</t>
  </si>
  <si>
    <t>Ratei e risconti passivi (E)</t>
  </si>
  <si>
    <t>TOTALE PASSIVO</t>
  </si>
  <si>
    <t>Immobilizzazioni finanziarie - partecipazioni (B3.1)</t>
  </si>
  <si>
    <t>Immobilizzazioni finanziarie - crediti (B3.2)</t>
  </si>
  <si>
    <t>Immobilizzazioni finanziarie - altri titoli (B3.3)</t>
  </si>
  <si>
    <t>Rimanenze (C1)</t>
  </si>
  <si>
    <t>Attività finanziarie che non costituiscono utilizzi (C3)</t>
  </si>
  <si>
    <t>Var. %</t>
  </si>
  <si>
    <t>%Risc</t>
  </si>
  <si>
    <t xml:space="preserve">       di cui permessi a costruire</t>
  </si>
  <si>
    <t>Proventi da tributi</t>
  </si>
  <si>
    <t>Proventi da fondi perequativi</t>
  </si>
  <si>
    <t>Proventi da trasferimenti e contributi</t>
  </si>
  <si>
    <t>Ricavi delle vendite e prestazioni e proventi da servizi pubblici</t>
  </si>
  <si>
    <t>Variazioni nelle rimanenze di prodotti in corso di lavorazione, etc. (+/-)</t>
  </si>
  <si>
    <t>Variazione dei lavori in corso su ordinazione</t>
  </si>
  <si>
    <t>Incrementi di immobilizzazioni per lavori interni</t>
  </si>
  <si>
    <t>Altri ricavi e proventi diversi</t>
  </si>
  <si>
    <t>Acquisto di materie prime e/o beni di consumo</t>
  </si>
  <si>
    <t>Prestazioni di servizi</t>
  </si>
  <si>
    <t>Utilizzo beni di terzi</t>
  </si>
  <si>
    <t>Trasferimenti e contributi</t>
  </si>
  <si>
    <t>Personale</t>
  </si>
  <si>
    <t>Ammortamenti e svalutazioni</t>
  </si>
  <si>
    <t>Variazioni nelle rimanenze di materie prime e/o beni di consumo (+/-)</t>
  </si>
  <si>
    <t>Accantonamenti per rischi</t>
  </si>
  <si>
    <t>Oneri diversi di gestione</t>
  </si>
  <si>
    <t>Proventi finanziari</t>
  </si>
  <si>
    <t>Oneri finanziari</t>
  </si>
  <si>
    <t>Rettifiche di valore</t>
  </si>
  <si>
    <t>Proventi straordinari</t>
  </si>
  <si>
    <t>Oneri straordinari</t>
  </si>
  <si>
    <t>Imposte</t>
  </si>
  <si>
    <t>Risultato dell'esercizio</t>
  </si>
  <si>
    <t>(+)</t>
  </si>
  <si>
    <t>(-)</t>
  </si>
  <si>
    <t>(=)</t>
  </si>
  <si>
    <t xml:space="preserve">302 CONCESSIONE CREDITI DI BREVE TERMINE </t>
  </si>
  <si>
    <t>COMPONENTI POSITIVI DELLA GESTIONE</t>
  </si>
  <si>
    <t>COMPONENTI NEGATIVI DELLA GESTIONE</t>
  </si>
  <si>
    <t>Diff.</t>
  </si>
  <si>
    <t>PATRIMONIO NETTO</t>
  </si>
  <si>
    <t>Incidenza spesa (al netto servizi per conto terzi)</t>
  </si>
  <si>
    <t>% Risc.</t>
  </si>
  <si>
    <t>101 Redditi da lavoro dipendente</t>
  </si>
  <si>
    <t>102 Imposte e tasse a carico dell'ente</t>
  </si>
  <si>
    <t>103 Acquisto di beni e servizi</t>
  </si>
  <si>
    <t>104 Trasferimenti correnti</t>
  </si>
  <si>
    <t>107 Interessi passivi</t>
  </si>
  <si>
    <t>108 Altre spese per redditi da capitale</t>
  </si>
  <si>
    <t>109 Rimborsi e poste correttive delle entrate</t>
  </si>
  <si>
    <t>110 Altre spese correnti</t>
  </si>
  <si>
    <t>202 Investimenti fissi lordi e acquisto di terreni</t>
  </si>
  <si>
    <t>203 Contributi agli investimenti</t>
  </si>
  <si>
    <t>204 Altri trasferimenti in conto capitale</t>
  </si>
  <si>
    <t>205 Altre spese in conto capitale</t>
  </si>
  <si>
    <t xml:space="preserve"> - Spese correnti </t>
  </si>
  <si>
    <t xml:space="preserve"> - Spese in conto capitale</t>
  </si>
  <si>
    <t>301 Acquisizioni di attività finanziarie</t>
  </si>
  <si>
    <t>302 Concessione crediti di breve termine</t>
  </si>
  <si>
    <t>303 Concessione crediti di medio-lungo termine</t>
  </si>
  <si>
    <t>304 Altre spese per incremento di attività finanziarie</t>
  </si>
  <si>
    <t xml:space="preserve"> - Spese per incremento attività finanziarie </t>
  </si>
  <si>
    <t>401 Rimborso di titoli obbligazionari</t>
  </si>
  <si>
    <t>402 Rimborso prestiti a breve termine</t>
  </si>
  <si>
    <t>403 Rimborso mutui e finanziamenti a medio-lungo termine</t>
  </si>
  <si>
    <t>404 Rimborso di altre forme di indebitamento</t>
  </si>
  <si>
    <t>405 Fondi per rimborso prestiti</t>
  </si>
  <si>
    <t xml:space="preserve"> - Rimborso prestiti </t>
  </si>
  <si>
    <t xml:space="preserve"> - Chiusura anticipazioni ricevute da tesoriere/cassiere </t>
  </si>
  <si>
    <t xml:space="preserve"> - Uscite per conto terzi e partite di giro</t>
  </si>
  <si>
    <t>Comp.% netta</t>
  </si>
  <si>
    <t xml:space="preserve">Saldo corrente </t>
  </si>
  <si>
    <t xml:space="preserve">Saldo finale </t>
  </si>
  <si>
    <t>Saldo netto</t>
  </si>
  <si>
    <t>Saldo riduzione/incremento attività finanziarie</t>
  </si>
  <si>
    <t>Capacità di riscossione</t>
  </si>
  <si>
    <t>Spesa per il personale (pro capite)</t>
  </si>
  <si>
    <t>Investimenti (pro capite)</t>
  </si>
  <si>
    <t>Entrate natura tributaria, contributiva e perequativa (Titolo 1)</t>
  </si>
  <si>
    <t>Media principali Comuni</t>
  </si>
  <si>
    <t>Saldo della gestione</t>
  </si>
  <si>
    <t>(Proventi - Oneri) finanziari</t>
  </si>
  <si>
    <t>(Proventi- Oneri) straordinari</t>
  </si>
  <si>
    <t>Saldo prima delle imposte</t>
  </si>
  <si>
    <t>Parametro</t>
  </si>
  <si>
    <t>Indicatore</t>
  </si>
  <si>
    <t>P.1</t>
  </si>
  <si>
    <t>P.2</t>
  </si>
  <si>
    <t>P.3</t>
  </si>
  <si>
    <t>P.4</t>
  </si>
  <si>
    <t>P.5</t>
  </si>
  <si>
    <t>P.6</t>
  </si>
  <si>
    <t>P.7</t>
  </si>
  <si>
    <t>P.8</t>
  </si>
  <si>
    <t>Incidenza spese rigide (ripiano disavanzo, personale e debito) su entrate correnti</t>
  </si>
  <si>
    <t>Descrizione</t>
  </si>
  <si>
    <t>13.2/3</t>
  </si>
  <si>
    <t>Anticipazione di tesoreria chiuse solo contabilmente</t>
  </si>
  <si>
    <t>Sostenibilità dei debiti finanziari</t>
  </si>
  <si>
    <t>Debiti in corso di riconoscimento o di finanziamento</t>
  </si>
  <si>
    <t>Effettiva capacità di riscossione (totale Entrate)</t>
  </si>
  <si>
    <t>&gt; 48</t>
  </si>
  <si>
    <t>&lt;22</t>
  </si>
  <si>
    <t>&gt;0</t>
  </si>
  <si>
    <t>&gt;16</t>
  </si>
  <si>
    <t>&gt;1,2</t>
  </si>
  <si>
    <t>&gt;1</t>
  </si>
  <si>
    <t>&gt;0,6</t>
  </si>
  <si>
    <t>&lt;47</t>
  </si>
  <si>
    <t>al 1° gennaio</t>
  </si>
  <si>
    <t>Comune</t>
  </si>
  <si>
    <t>Totale Entrate nette</t>
  </si>
  <si>
    <t>% Pag.</t>
  </si>
  <si>
    <t>Risc. - Pag.</t>
  </si>
  <si>
    <t xml:space="preserve">  -- di cui proventi da tributi</t>
  </si>
  <si>
    <t xml:space="preserve">  -- di cui proventi da trasferimenti</t>
  </si>
  <si>
    <t xml:space="preserve">  -- di cui prestazioni di servizi</t>
  </si>
  <si>
    <t xml:space="preserve">  -- di cui personale</t>
  </si>
  <si>
    <t xml:space="preserve">  -- di cui ammortamenti e svalutazioni</t>
  </si>
  <si>
    <t>Ricavi e proventi</t>
  </si>
  <si>
    <t>Costi</t>
  </si>
  <si>
    <t>Entrate finali</t>
  </si>
  <si>
    <t>Uscite finali</t>
  </si>
  <si>
    <t>Sviluppo sostenibile, tutela territ. e ambiente</t>
  </si>
  <si>
    <t>Città metro-politana</t>
  </si>
  <si>
    <t>Saldo naturale</t>
  </si>
  <si>
    <t>Saldo migratorio</t>
  </si>
  <si>
    <t>Verifica</t>
  </si>
  <si>
    <t/>
  </si>
  <si>
    <t>Rapporto Fcde/Residui attivi (scala dx)</t>
  </si>
  <si>
    <t>Riaccertamento residui attivi</t>
  </si>
  <si>
    <t>Saldo entrate/uscite finali</t>
  </si>
  <si>
    <t>Saldo entrate/uscite nette</t>
  </si>
  <si>
    <t>Capacità riscossione entrate finali</t>
  </si>
  <si>
    <t>Capacità pagamento uscite finali</t>
  </si>
  <si>
    <t>Risultato economico di esercizi precedenti (A4)</t>
  </si>
  <si>
    <t>Riserve negative per beni indisponibili (A5)</t>
  </si>
  <si>
    <t>Saldo censuario</t>
  </si>
  <si>
    <t>Margine operativo lordo</t>
  </si>
  <si>
    <t>Riscossioni 2023</t>
  </si>
  <si>
    <t>Pagamenti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</si>
</sst>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.00_-;\-* #,##0.00_-;_-* &quot;-&quot;??_-;_-@_-"/>
    <numFmt numFmtId="165" formatCode="_-* #,##0_-;\-* #,##0_-;_-* &quot;-&quot;??_-;_-@_-"/>
    <numFmt numFmtId="166" formatCode="0.0"/>
    <numFmt numFmtId="167" formatCode="#,##0_ ;\-#,##0\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ont="0" applyBorder="0" applyProtection="0"/>
    <xf numFmtId="164" fontId="3" fillId="0" borderId="0" applyFont="0" applyFill="0" applyBorder="0" applyAlignment="0" applyProtection="0"/>
  </cellStyleXfs>
  <cellXfs count="134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/>
    <xf numFmtId="0" fontId="5" fillId="0" borderId="0" xfId="2" applyFont="1" applyFill="1" applyBorder="1" applyAlignment="1" applyProtection="1">
      <alignment vertical="center" readingOrder="1"/>
    </xf>
    <xf numFmtId="166" fontId="0" fillId="0" borderId="0" xfId="0" applyNumberFormat="1"/>
    <xf numFmtId="2" fontId="0" fillId="0" borderId="0" xfId="0" applyNumberFormat="1"/>
    <xf numFmtId="0" fontId="0" fillId="3" borderId="0" xfId="0" applyFill="1"/>
    <xf numFmtId="0" fontId="0" fillId="3" borderId="0" xfId="0" applyFill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0" fillId="0" borderId="0" xfId="0" applyAlignment="1">
      <alignment horizontal="center"/>
    </xf>
    <xf numFmtId="0" fontId="5" fillId="0" borderId="1" xfId="2" applyFont="1" applyFill="1" applyBorder="1" applyAlignment="1" applyProtection="1">
      <alignment vertical="center" readingOrder="1"/>
    </xf>
    <xf numFmtId="165" fontId="0" fillId="0" borderId="1" xfId="0" applyNumberFormat="1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0" xfId="0" applyNumberFormat="1" applyBorder="1"/>
    <xf numFmtId="165" fontId="0" fillId="0" borderId="2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2" xfId="0" applyNumberFormat="1" applyBorder="1"/>
    <xf numFmtId="0" fontId="0" fillId="0" borderId="4" xfId="0" applyBorder="1" applyAlignment="1">
      <alignment horizontal="center"/>
    </xf>
    <xf numFmtId="165" fontId="0" fillId="0" borderId="4" xfId="0" applyNumberFormat="1" applyBorder="1"/>
    <xf numFmtId="165" fontId="0" fillId="0" borderId="5" xfId="0" applyNumberFormat="1" applyBorder="1"/>
    <xf numFmtId="0" fontId="0" fillId="0" borderId="0" xfId="0" quotePrefix="1" applyAlignment="1">
      <alignment horizontal="center"/>
    </xf>
    <xf numFmtId="165" fontId="0" fillId="0" borderId="0" xfId="1" applyNumberFormat="1" applyFont="1"/>
    <xf numFmtId="165" fontId="0" fillId="0" borderId="0" xfId="0" applyNumberFormat="1"/>
    <xf numFmtId="165" fontId="0" fillId="2" borderId="0" xfId="1" applyNumberFormat="1" applyFont="1" applyFill="1"/>
    <xf numFmtId="2" fontId="0" fillId="0" borderId="0" xfId="0" applyNumberFormat="1" applyFill="1"/>
    <xf numFmtId="0" fontId="0" fillId="0" borderId="0" xfId="0" applyFill="1"/>
    <xf numFmtId="0" fontId="0" fillId="0" borderId="0" xfId="0" applyBorder="1"/>
    <xf numFmtId="0" fontId="0" fillId="0" borderId="0" xfId="0" quotePrefix="1" applyBorder="1" applyAlignment="1">
      <alignment horizontal="center"/>
    </xf>
    <xf numFmtId="3" fontId="0" fillId="0" borderId="0" xfId="0" applyNumberFormat="1" applyBorder="1"/>
    <xf numFmtId="0" fontId="1" fillId="0" borderId="1" xfId="0" applyFont="1" applyFill="1" applyBorder="1"/>
    <xf numFmtId="0" fontId="1" fillId="0" borderId="1" xfId="0" quotePrefix="1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6" xfId="0" applyBorder="1"/>
    <xf numFmtId="0" fontId="1" fillId="0" borderId="6" xfId="0" applyFont="1" applyBorder="1" applyAlignment="1">
      <alignment horizontal="center" vertical="center"/>
    </xf>
    <xf numFmtId="165" fontId="1" fillId="0" borderId="0" xfId="0" applyNumberFormat="1" applyFont="1"/>
    <xf numFmtId="166" fontId="1" fillId="0" borderId="0" xfId="0" applyNumberFormat="1" applyFont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65" fontId="1" fillId="0" borderId="0" xfId="1" applyNumberFormat="1" applyFont="1"/>
    <xf numFmtId="0" fontId="6" fillId="0" borderId="0" xfId="0" applyFont="1"/>
    <xf numFmtId="165" fontId="6" fillId="0" borderId="0" xfId="0" applyNumberFormat="1" applyFont="1"/>
    <xf numFmtId="166" fontId="6" fillId="0" borderId="0" xfId="0" applyNumberFormat="1" applyFont="1" applyAlignment="1">
      <alignment horizontal="center"/>
    </xf>
    <xf numFmtId="165" fontId="6" fillId="0" borderId="0" xfId="0" applyNumberFormat="1" applyFont="1" applyBorder="1" applyAlignment="1">
      <alignment horizontal="center"/>
    </xf>
    <xf numFmtId="165" fontId="2" fillId="0" borderId="1" xfId="0" applyNumberFormat="1" applyFont="1" applyBorder="1"/>
    <xf numFmtId="166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7" fillId="4" borderId="0" xfId="0" applyFont="1" applyFill="1"/>
    <xf numFmtId="165" fontId="0" fillId="4" borderId="0" xfId="0" applyNumberFormat="1" applyFill="1"/>
    <xf numFmtId="166" fontId="0" fillId="4" borderId="0" xfId="0" applyNumberFormat="1" applyFill="1" applyAlignment="1">
      <alignment horizontal="center"/>
    </xf>
    <xf numFmtId="165" fontId="0" fillId="4" borderId="0" xfId="0" applyNumberFormat="1" applyFill="1" applyBorder="1" applyAlignment="1">
      <alignment horizontal="center"/>
    </xf>
    <xf numFmtId="0" fontId="8" fillId="4" borderId="0" xfId="2" applyFont="1" applyFill="1" applyBorder="1" applyAlignment="1" applyProtection="1">
      <alignment vertical="center" readingOrder="1"/>
    </xf>
    <xf numFmtId="165" fontId="0" fillId="4" borderId="0" xfId="0" applyNumberFormat="1" applyFont="1" applyFill="1"/>
    <xf numFmtId="166" fontId="0" fillId="4" borderId="0" xfId="0" applyNumberFormat="1" applyFont="1" applyFill="1" applyAlignment="1">
      <alignment horizontal="center"/>
    </xf>
    <xf numFmtId="0" fontId="0" fillId="4" borderId="0" xfId="0" applyFont="1" applyFill="1"/>
    <xf numFmtId="0" fontId="0" fillId="0" borderId="0" xfId="0" applyFill="1" applyAlignment="1">
      <alignment horizontal="center"/>
    </xf>
    <xf numFmtId="167" fontId="0" fillId="4" borderId="0" xfId="0" applyNumberFormat="1" applyFont="1" applyFill="1"/>
    <xf numFmtId="167" fontId="3" fillId="4" borderId="0" xfId="1" applyNumberFormat="1" applyFont="1" applyFill="1"/>
    <xf numFmtId="167" fontId="6" fillId="0" borderId="0" xfId="0" applyNumberFormat="1" applyFont="1"/>
    <xf numFmtId="167" fontId="2" fillId="0" borderId="1" xfId="0" applyNumberFormat="1" applyFont="1" applyBorder="1"/>
    <xf numFmtId="0" fontId="0" fillId="5" borderId="0" xfId="0" applyFill="1"/>
    <xf numFmtId="0" fontId="9" fillId="0" borderId="1" xfId="0" applyFont="1" applyBorder="1"/>
    <xf numFmtId="0" fontId="0" fillId="4" borderId="0" xfId="0" applyFill="1"/>
    <xf numFmtId="0" fontId="1" fillId="0" borderId="0" xfId="0" applyFont="1" applyBorder="1"/>
    <xf numFmtId="0" fontId="1" fillId="0" borderId="6" xfId="0" applyFont="1" applyBorder="1"/>
    <xf numFmtId="0" fontId="1" fillId="0" borderId="6" xfId="0" applyFont="1" applyBorder="1" applyAlignment="1">
      <alignment vertical="center"/>
    </xf>
    <xf numFmtId="167" fontId="0" fillId="4" borderId="0" xfId="0" applyNumberFormat="1" applyFill="1" applyAlignment="1">
      <alignment horizontal="center" vertical="center"/>
    </xf>
    <xf numFmtId="167" fontId="0" fillId="6" borderId="0" xfId="0" applyNumberFormat="1" applyFill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10" fillId="4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167" fontId="1" fillId="4" borderId="0" xfId="0" applyNumberFormat="1" applyFont="1" applyFill="1" applyAlignment="1">
      <alignment horizontal="center" vertical="center"/>
    </xf>
    <xf numFmtId="167" fontId="1" fillId="6" borderId="0" xfId="1" applyNumberFormat="1" applyFont="1" applyFill="1" applyAlignment="1">
      <alignment horizontal="center" vertical="center"/>
    </xf>
    <xf numFmtId="167" fontId="9" fillId="4" borderId="0" xfId="0" applyNumberFormat="1" applyFont="1" applyFill="1" applyAlignment="1">
      <alignment horizontal="center" vertical="center"/>
    </xf>
    <xf numFmtId="167" fontId="9" fillId="6" borderId="0" xfId="0" applyNumberFormat="1" applyFont="1" applyFill="1" applyAlignment="1">
      <alignment horizontal="center" vertical="center"/>
    </xf>
    <xf numFmtId="167" fontId="9" fillId="4" borderId="0" xfId="1" applyNumberFormat="1" applyFont="1" applyFill="1" applyAlignment="1">
      <alignment horizontal="center" vertical="center"/>
    </xf>
    <xf numFmtId="167" fontId="9" fillId="6" borderId="0" xfId="1" applyNumberFormat="1" applyFont="1" applyFill="1" applyAlignment="1">
      <alignment horizontal="center" vertical="center"/>
    </xf>
    <xf numFmtId="167" fontId="1" fillId="6" borderId="0" xfId="0" applyNumberFormat="1" applyFont="1" applyFill="1" applyAlignment="1">
      <alignment horizontal="center" vertical="center"/>
    </xf>
    <xf numFmtId="167" fontId="6" fillId="4" borderId="0" xfId="0" quotePrefix="1" applyNumberFormat="1" applyFont="1" applyFill="1" applyAlignment="1">
      <alignment horizontal="center" vertical="center"/>
    </xf>
    <xf numFmtId="167" fontId="6" fillId="6" borderId="0" xfId="1" quotePrefix="1" applyNumberFormat="1" applyFont="1" applyFill="1" applyAlignment="1">
      <alignment horizontal="center" vertical="center"/>
    </xf>
    <xf numFmtId="167" fontId="6" fillId="6" borderId="0" xfId="0" quotePrefix="1" applyNumberFormat="1" applyFont="1" applyFill="1" applyAlignment="1">
      <alignment horizontal="center" vertical="center"/>
    </xf>
    <xf numFmtId="167" fontId="6" fillId="4" borderId="0" xfId="1" quotePrefix="1" applyNumberFormat="1" applyFont="1" applyFill="1" applyAlignment="1">
      <alignment horizontal="center" vertical="center"/>
    </xf>
    <xf numFmtId="0" fontId="10" fillId="4" borderId="0" xfId="0" applyFont="1" applyFill="1" applyAlignment="1">
      <alignment vertical="center" wrapText="1"/>
    </xf>
    <xf numFmtId="3" fontId="1" fillId="0" borderId="1" xfId="0" applyNumberFormat="1" applyFont="1" applyFill="1" applyBorder="1"/>
    <xf numFmtId="3" fontId="0" fillId="0" borderId="0" xfId="0" applyNumberFormat="1" applyFill="1"/>
    <xf numFmtId="3" fontId="0" fillId="0" borderId="0" xfId="0" applyNumberFormat="1" applyFill="1" applyBorder="1"/>
    <xf numFmtId="3" fontId="2" fillId="0" borderId="1" xfId="0" applyNumberFormat="1" applyFont="1" applyFill="1" applyBorder="1"/>
    <xf numFmtId="167" fontId="0" fillId="0" borderId="0" xfId="0" applyNumberFormat="1"/>
    <xf numFmtId="0" fontId="0" fillId="0" borderId="0" xfId="0" applyAlignment="1">
      <alignment wrapText="1"/>
    </xf>
    <xf numFmtId="0" fontId="0" fillId="0" borderId="0" xfId="0" applyFill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/>
    <xf numFmtId="0" fontId="0" fillId="0" borderId="0" xfId="0"/>
    <xf numFmtId="3" fontId="0" fillId="0" borderId="0" xfId="0" applyNumberFormat="1"/>
    <xf numFmtId="166" fontId="0" fillId="0" borderId="0" xfId="0" applyNumberFormat="1"/>
    <xf numFmtId="166" fontId="0" fillId="0" borderId="0" xfId="0" applyNumberFormat="1" applyAlignment="1">
      <alignment horizontal="center"/>
    </xf>
    <xf numFmtId="166" fontId="0" fillId="0" borderId="1" xfId="0" applyNumberFormat="1" applyBorder="1" applyAlignment="1">
      <alignment horizontal="center"/>
    </xf>
    <xf numFmtId="0" fontId="5" fillId="0" borderId="0" xfId="2" applyFont="1" applyFill="1" applyBorder="1" applyAlignment="1" applyProtection="1">
      <alignment vertical="center" readingOrder="1"/>
    </xf>
    <xf numFmtId="165" fontId="0" fillId="0" borderId="0" xfId="3" applyNumberFormat="1" applyFont="1"/>
    <xf numFmtId="165" fontId="0" fillId="0" borderId="0" xfId="0" applyNumberFormat="1"/>
    <xf numFmtId="165" fontId="0" fillId="2" borderId="0" xfId="3" applyNumberFormat="1" applyFont="1" applyFill="1"/>
    <xf numFmtId="0" fontId="0" fillId="0" borderId="0" xfId="0" applyAlignment="1">
      <alignment horizontal="center"/>
    </xf>
    <xf numFmtId="165" fontId="0" fillId="4" borderId="0" xfId="0" applyNumberFormat="1" applyFill="1"/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  <xf numFmtId="3" fontId="0" fillId="0" borderId="0" xfId="0" applyNumberFormat="1" applyAlignment="1"/>
    <xf numFmtId="3" fontId="0" fillId="2" borderId="0" xfId="0" applyNumberFormat="1" applyFill="1"/>
    <xf numFmtId="0" fontId="0" fillId="0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3" fontId="2" fillId="0" borderId="0" xfId="0" applyNumberFormat="1" applyFont="1" applyBorder="1"/>
    <xf numFmtId="0" fontId="0" fillId="0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4">
    <cellStyle name="Migliaia" xfId="1" builtinId="3"/>
    <cellStyle name="Migliaia 2" xfId="3"/>
    <cellStyle name="Normal" xfId="2"/>
    <cellStyle name="Normale" xfId="0" builtinId="0"/>
  </cellStyles>
  <dxfs count="107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14143941411531"/>
          <c:y val="5.4234059497589075E-2"/>
          <c:w val="0.84853832007879471"/>
          <c:h val="0.78381334654209422"/>
        </c:manualLayout>
      </c:layout>
      <c:lineChart>
        <c:grouping val="standar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marker>
            <c:symbol val="triangle"/>
            <c:size val="5"/>
          </c:marker>
          <c:cat>
            <c:numRef>
              <c:f>Risultato_amministrazione!$B$1:$J$1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Risultato_amministrazione!$B$3:$J$3</c:f>
              <c:numCache>
                <c:formatCode>#,##0</c:formatCode>
                <c:ptCount val="9"/>
                <c:pt idx="0">
                  <c:v>53315963.329999998</c:v>
                </c:pt>
                <c:pt idx="1">
                  <c:v>59438024.119999997</c:v>
                </c:pt>
                <c:pt idx="2">
                  <c:v>79604618.590000004</c:v>
                </c:pt>
                <c:pt idx="3">
                  <c:v>113983537.14</c:v>
                </c:pt>
                <c:pt idx="4">
                  <c:v>117592581.76000001</c:v>
                </c:pt>
                <c:pt idx="5">
                  <c:v>152389550.31</c:v>
                </c:pt>
                <c:pt idx="6">
                  <c:v>178696339.36000001</c:v>
                </c:pt>
                <c:pt idx="7">
                  <c:v>201144716.55000001</c:v>
                </c:pt>
                <c:pt idx="8">
                  <c:v>205078724.75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815-456D-8408-112A4369BD40}"/>
            </c:ext>
          </c:extLst>
        </c:ser>
        <c:ser>
          <c:idx val="1"/>
          <c:order val="1"/>
          <c:tx>
            <c:strRef>
              <c:f>Risultato_amministrazione!$A$4</c:f>
              <c:strCache>
                <c:ptCount val="1"/>
                <c:pt idx="0">
                  <c:v>Residui passivi</c:v>
                </c:pt>
              </c:strCache>
            </c:strRef>
          </c:tx>
          <c:marker>
            <c:symbol val="square"/>
            <c:size val="5"/>
          </c:marker>
          <c:cat>
            <c:numRef>
              <c:f>Risultato_amministrazione!$B$1:$J$1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Risultato_amministrazione!$B$4:$J$4</c:f>
              <c:numCache>
                <c:formatCode>#,##0</c:formatCode>
                <c:ptCount val="9"/>
                <c:pt idx="0">
                  <c:v>53618295.539999999</c:v>
                </c:pt>
                <c:pt idx="1">
                  <c:v>40961629.200000003</c:v>
                </c:pt>
                <c:pt idx="2">
                  <c:v>47527947.280000001</c:v>
                </c:pt>
                <c:pt idx="3">
                  <c:v>52583820.920000002</c:v>
                </c:pt>
                <c:pt idx="4">
                  <c:v>47109863.600000001</c:v>
                </c:pt>
                <c:pt idx="5">
                  <c:v>52172104.590000004</c:v>
                </c:pt>
                <c:pt idx="6">
                  <c:v>55221963.82</c:v>
                </c:pt>
                <c:pt idx="7">
                  <c:v>50438523.310000002</c:v>
                </c:pt>
                <c:pt idx="8">
                  <c:v>53792184.030000001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15-456D-8408-112A4369B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6492144"/>
        <c:axId val="1666493232"/>
      </c:lineChart>
      <c:catAx>
        <c:axId val="166649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666493232"/>
        <c:crosses val="autoZero"/>
        <c:auto val="1"/>
        <c:lblAlgn val="ctr"/>
        <c:lblOffset val="100"/>
        <c:noMultiLvlLbl val="0"/>
      </c:catAx>
      <c:valAx>
        <c:axId val="1666493232"/>
        <c:scaling>
          <c:orientation val="minMax"/>
          <c:max val="220000000.00000003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crossAx val="1666492144"/>
        <c:crosses val="autoZero"/>
        <c:crossBetween val="between"/>
        <c:majorUnit val="50000000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309769268532154E-2"/>
          <c:y val="7.8943406742362637E-2"/>
          <c:w val="0.95679921453118699"/>
          <c:h val="0.72723706709194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Piano_indicatori!$B$31</c:f>
              <c:strCache>
                <c:ptCount val="1"/>
                <c:pt idx="0">
                  <c:v>Investimenti complessivi procapite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-5.725737188663040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725737188663110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8171581257755E-3"/>
                  <c:y val="-8.8156960701811834E-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63431625155086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Piano_indicatori!$D$31:$K$31</c:f>
              <c:numCache>
                <c:formatCode>0.00</c:formatCode>
                <c:ptCount val="8"/>
                <c:pt idx="0">
                  <c:v>186.88</c:v>
                </c:pt>
                <c:pt idx="1">
                  <c:v>133.68</c:v>
                </c:pt>
                <c:pt idx="2">
                  <c:v>142.31</c:v>
                </c:pt>
                <c:pt idx="3">
                  <c:v>180.23</c:v>
                </c:pt>
                <c:pt idx="4">
                  <c:v>209.68</c:v>
                </c:pt>
                <c:pt idx="5">
                  <c:v>194.67</c:v>
                </c:pt>
                <c:pt idx="6">
                  <c:v>145.51</c:v>
                </c:pt>
                <c:pt idx="7">
                  <c:v>222.99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33-4A6E-8076-E1B5B866D10D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Piano_indicatori!$D$90:$K$90</c:f>
              <c:numCache>
                <c:formatCode>0.00</c:formatCode>
                <c:ptCount val="8"/>
                <c:pt idx="0">
                  <c:v>157.51675807997006</c:v>
                </c:pt>
                <c:pt idx="1">
                  <c:v>150.44420956890005</c:v>
                </c:pt>
                <c:pt idx="2">
                  <c:v>170.92035541980178</c:v>
                </c:pt>
                <c:pt idx="3">
                  <c:v>180.492157874811</c:v>
                </c:pt>
                <c:pt idx="4">
                  <c:v>204.57029658165237</c:v>
                </c:pt>
                <c:pt idx="5">
                  <c:v>209.21258224469867</c:v>
                </c:pt>
                <c:pt idx="6">
                  <c:v>229.38618194069946</c:v>
                </c:pt>
                <c:pt idx="7">
                  <c:v>334.14493954817681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33-4A6E-8076-E1B5B866D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1519296"/>
        <c:axId val="1731519840"/>
      </c:barChart>
      <c:catAx>
        <c:axId val="173151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731519840"/>
        <c:crosses val="autoZero"/>
        <c:auto val="1"/>
        <c:lblAlgn val="ctr"/>
        <c:lblOffset val="100"/>
        <c:noMultiLvlLbl val="0"/>
      </c:catAx>
      <c:valAx>
        <c:axId val="1731519840"/>
        <c:scaling>
          <c:orientation val="minMax"/>
          <c:max val="32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1731519296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2604501756868032"/>
          <c:y val="0.91535004107865958"/>
          <c:w val="0.3636191867769108"/>
          <c:h val="8.464995892134004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398E-2"/>
          <c:y val="3.4285714285714287E-2"/>
          <c:w val="0.95679921453118699"/>
          <c:h val="0.764507836520434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Piano_indicatori!$B$47</c:f>
              <c:strCache>
                <c:ptCount val="1"/>
                <c:pt idx="0">
                  <c:v>Indicatore annuale di tempestività dei pagamenti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Piano_indicatori!$D$47:$K$47</c:f>
              <c:numCache>
                <c:formatCode>0.00</c:formatCode>
                <c:ptCount val="8"/>
                <c:pt idx="0">
                  <c:v>0.65</c:v>
                </c:pt>
                <c:pt idx="1">
                  <c:v>2.21</c:v>
                </c:pt>
                <c:pt idx="2">
                  <c:v>2.61</c:v>
                </c:pt>
                <c:pt idx="3">
                  <c:v>-11.79</c:v>
                </c:pt>
                <c:pt idx="4">
                  <c:v>-9.8000000000000007</c:v>
                </c:pt>
                <c:pt idx="5">
                  <c:v>-11.86</c:v>
                </c:pt>
                <c:pt idx="6">
                  <c:v>-12</c:v>
                </c:pt>
                <c:pt idx="7">
                  <c:v>-11.55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44-41B9-BDCF-288E48435941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Piano_indicatori!$D$91:$K$91</c:f>
              <c:numCache>
                <c:formatCode>0.00</c:formatCode>
                <c:ptCount val="8"/>
                <c:pt idx="0">
                  <c:v>30.939403225806455</c:v>
                </c:pt>
                <c:pt idx="1">
                  <c:v>36.337096774193533</c:v>
                </c:pt>
                <c:pt idx="2">
                  <c:v>36.521612903225808</c:v>
                </c:pt>
                <c:pt idx="3">
                  <c:v>24.474374999999998</c:v>
                </c:pt>
                <c:pt idx="4">
                  <c:v>18.420312500000001</c:v>
                </c:pt>
                <c:pt idx="5">
                  <c:v>10.619375</c:v>
                </c:pt>
                <c:pt idx="6">
                  <c:v>3.849687499999999</c:v>
                </c:pt>
                <c:pt idx="7">
                  <c:v>1.0896875000000004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44-41B9-BDCF-288E48435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1520384"/>
        <c:axId val="1731520928"/>
      </c:barChart>
      <c:catAx>
        <c:axId val="173152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731520928"/>
        <c:crosses val="autoZero"/>
        <c:auto val="1"/>
        <c:lblAlgn val="ctr"/>
        <c:lblOffset val="100"/>
        <c:noMultiLvlLbl val="0"/>
      </c:catAx>
      <c:valAx>
        <c:axId val="1731520928"/>
        <c:scaling>
          <c:orientation val="minMax"/>
          <c:max val="40"/>
          <c:min val="-15"/>
        </c:scaling>
        <c:delete val="1"/>
        <c:axPos val="l"/>
        <c:numFmt formatCode="0" sourceLinked="0"/>
        <c:majorTickMark val="none"/>
        <c:minorTickMark val="none"/>
        <c:tickLblPos val="none"/>
        <c:crossAx val="1731520384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7E-2"/>
          <c:y val="5.1708217913204124E-2"/>
          <c:w val="0.95679921453118699"/>
          <c:h val="0.750778895020395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Piano_indicatori!$B$52</c:f>
              <c:strCache>
                <c:ptCount val="1"/>
                <c:pt idx="0">
                  <c:v>Indebitamento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Piano_indicatori!$D$52:$K$52</c:f>
              <c:numCache>
                <c:formatCode>0.00</c:formatCode>
                <c:ptCount val="8"/>
                <c:pt idx="0">
                  <c:v>152.78</c:v>
                </c:pt>
                <c:pt idx="1">
                  <c:v>135.19999999999999</c:v>
                </c:pt>
                <c:pt idx="2">
                  <c:v>118.04</c:v>
                </c:pt>
                <c:pt idx="3">
                  <c:v>104.1</c:v>
                </c:pt>
                <c:pt idx="4">
                  <c:v>91.53</c:v>
                </c:pt>
                <c:pt idx="5">
                  <c:v>90.22</c:v>
                </c:pt>
                <c:pt idx="6">
                  <c:v>78.28</c:v>
                </c:pt>
                <c:pt idx="7">
                  <c:v>115.17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10-4DD5-8C34-963CC30C4CFD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Piano_indicatori!$D$92:$K$92</c:f>
              <c:numCache>
                <c:formatCode>0.00</c:formatCode>
                <c:ptCount val="8"/>
                <c:pt idx="0">
                  <c:v>1806.715247780151</c:v>
                </c:pt>
                <c:pt idx="1">
                  <c:v>1760.2223341478993</c:v>
                </c:pt>
                <c:pt idx="2">
                  <c:v>1723.4313709635639</c:v>
                </c:pt>
                <c:pt idx="3">
                  <c:v>1688.3834954123995</c:v>
                </c:pt>
                <c:pt idx="4">
                  <c:v>1744.0187221199872</c:v>
                </c:pt>
                <c:pt idx="5">
                  <c:v>1744.7789254873785</c:v>
                </c:pt>
                <c:pt idx="6">
                  <c:v>1726.9557160967668</c:v>
                </c:pt>
                <c:pt idx="7">
                  <c:v>1697.0701833805592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10-4DD5-8C34-963CC30C4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1523648"/>
        <c:axId val="1731521472"/>
      </c:barChart>
      <c:catAx>
        <c:axId val="173152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731521472"/>
        <c:crosses val="autoZero"/>
        <c:auto val="1"/>
        <c:lblAlgn val="ctr"/>
        <c:lblOffset val="100"/>
        <c:noMultiLvlLbl val="0"/>
      </c:catAx>
      <c:valAx>
        <c:axId val="1731521472"/>
        <c:scaling>
          <c:orientation val="minMax"/>
          <c:max val="1850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1731523648"/>
        <c:crosses val="autoZero"/>
        <c:crossBetween val="between"/>
        <c:majorUnit val="10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37752097937642"/>
          <c:y val="7.7745360071207401E-3"/>
          <c:w val="0.87944588737157514"/>
          <c:h val="0.949465515953715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Popolazione!$A$1</c:f>
              <c:strCache>
                <c:ptCount val="1"/>
                <c:pt idx="0">
                  <c:v>al 1° gennaio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Popolazione!$A$2:$A$11</c:f>
              <c:numCache>
                <c:formatCode>General</c:formatCode>
                <c:ptCount val="10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</c:numCache>
            </c:numRef>
          </c:cat>
          <c:val>
            <c:numRef>
              <c:f>Popolazione!$B$2:$B$11</c:f>
              <c:numCache>
                <c:formatCode>#,##0</c:formatCode>
                <c:ptCount val="10"/>
                <c:pt idx="0">
                  <c:v>156345</c:v>
                </c:pt>
                <c:pt idx="1">
                  <c:v>156050</c:v>
                </c:pt>
                <c:pt idx="2">
                  <c:v>155836</c:v>
                </c:pt>
                <c:pt idx="3">
                  <c:v>156463</c:v>
                </c:pt>
                <c:pt idx="4">
                  <c:v>158247</c:v>
                </c:pt>
                <c:pt idx="5">
                  <c:v>158923</c:v>
                </c:pt>
                <c:pt idx="6">
                  <c:v>159678</c:v>
                </c:pt>
                <c:pt idx="7">
                  <c:v>159288</c:v>
                </c:pt>
                <c:pt idx="8">
                  <c:v>159088</c:v>
                </c:pt>
                <c:pt idx="9">
                  <c:v>158581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94-47EF-9023-381B80469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1524192"/>
        <c:axId val="1731525824"/>
      </c:barChart>
      <c:catAx>
        <c:axId val="1731524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/>
            </a:pPr>
            <a:endParaRPr lang="it-IT"/>
          </a:p>
        </c:txPr>
        <c:crossAx val="1731525824"/>
        <c:crosses val="autoZero"/>
        <c:auto val="1"/>
        <c:lblAlgn val="ctr"/>
        <c:lblOffset val="100"/>
        <c:noMultiLvlLbl val="0"/>
      </c:catAx>
      <c:valAx>
        <c:axId val="1731525824"/>
        <c:scaling>
          <c:orientation val="minMax"/>
          <c:max val="180000"/>
          <c:min val="0"/>
        </c:scaling>
        <c:delete val="1"/>
        <c:axPos val="b"/>
        <c:numFmt formatCode="#,##0" sourceLinked="1"/>
        <c:majorTickMark val="none"/>
        <c:minorTickMark val="none"/>
        <c:tickLblPos val="none"/>
        <c:crossAx val="1731524192"/>
        <c:crosses val="autoZero"/>
        <c:crossBetween val="between"/>
        <c:majorUnit val="1000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Risultato_amministrazione!$B$1:$J$1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Risultato_amministrazione!$B$3:$J$3</c:f>
              <c:numCache>
                <c:formatCode>#,##0</c:formatCode>
                <c:ptCount val="9"/>
                <c:pt idx="0">
                  <c:v>53315963.329999998</c:v>
                </c:pt>
                <c:pt idx="1">
                  <c:v>59438024.119999997</c:v>
                </c:pt>
                <c:pt idx="2">
                  <c:v>79604618.590000004</c:v>
                </c:pt>
                <c:pt idx="3">
                  <c:v>113983537.14</c:v>
                </c:pt>
                <c:pt idx="4">
                  <c:v>117592581.76000001</c:v>
                </c:pt>
                <c:pt idx="5">
                  <c:v>152389550.31</c:v>
                </c:pt>
                <c:pt idx="6">
                  <c:v>178696339.36000001</c:v>
                </c:pt>
                <c:pt idx="7">
                  <c:v>201144716.55000001</c:v>
                </c:pt>
                <c:pt idx="8">
                  <c:v>205078724.75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70-4566-BAA9-AA8B82BC92A7}"/>
            </c:ext>
          </c:extLst>
        </c:ser>
        <c:ser>
          <c:idx val="1"/>
          <c:order val="1"/>
          <c:tx>
            <c:strRef>
              <c:f>Risultato_amministrazione!$A$8</c:f>
              <c:strCache>
                <c:ptCount val="1"/>
                <c:pt idx="0">
                  <c:v>Fondo crediti di dubbia esigibilità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Risultato_amministrazione!$B$1:$J$1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Risultato_amministrazione!$B$8:$J$8</c:f>
              <c:numCache>
                <c:formatCode>#,##0</c:formatCode>
                <c:ptCount val="9"/>
                <c:pt idx="0">
                  <c:v>8429593.0500000007</c:v>
                </c:pt>
                <c:pt idx="1">
                  <c:v>16846154.739999998</c:v>
                </c:pt>
                <c:pt idx="2">
                  <c:v>32077269.890000001</c:v>
                </c:pt>
                <c:pt idx="3">
                  <c:v>47486824.119999997</c:v>
                </c:pt>
                <c:pt idx="4">
                  <c:v>40075505.049999997</c:v>
                </c:pt>
                <c:pt idx="5">
                  <c:v>65218602.520000003</c:v>
                </c:pt>
                <c:pt idx="6">
                  <c:v>88569522.219999999</c:v>
                </c:pt>
                <c:pt idx="7">
                  <c:v>111558431.13</c:v>
                </c:pt>
                <c:pt idx="8">
                  <c:v>114981556.97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6491056"/>
        <c:axId val="1666494864"/>
      </c:barChart>
      <c:lineChart>
        <c:grouping val="standard"/>
        <c:varyColors val="0"/>
        <c:ser>
          <c:idx val="2"/>
          <c:order val="2"/>
          <c:tx>
            <c:strRef>
              <c:f>Risultato_amministrazione!$A$23</c:f>
              <c:strCache>
                <c:ptCount val="1"/>
                <c:pt idx="0">
                  <c:v>Rapporto Fcde/Residui attivi (scala dx)</c:v>
                </c:pt>
              </c:strCache>
            </c:strRef>
          </c:tx>
          <c:spPr>
            <a:ln w="444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Risultato_amministrazione!$B$1:$J$1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Risultato_amministrazione!$B$23:$J$23</c:f>
              <c:numCache>
                <c:formatCode>0.0</c:formatCode>
                <c:ptCount val="9"/>
                <c:pt idx="0">
                  <c:v>15.810636296346933</c:v>
                </c:pt>
                <c:pt idx="1">
                  <c:v>28.342386863313518</c:v>
                </c:pt>
                <c:pt idx="2">
                  <c:v>40.295739692206219</c:v>
                </c:pt>
                <c:pt idx="3">
                  <c:v>41.661125204137527</c:v>
                </c:pt>
                <c:pt idx="4">
                  <c:v>34.079960189828896</c:v>
                </c:pt>
                <c:pt idx="5">
                  <c:v>42.797293113161885</c:v>
                </c:pt>
                <c:pt idx="6">
                  <c:v>49.564262221157563</c:v>
                </c:pt>
                <c:pt idx="7">
                  <c:v>55.461775503444109</c:v>
                </c:pt>
                <c:pt idx="8">
                  <c:v>56.06703333569466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6492688"/>
        <c:axId val="1666495952"/>
      </c:lineChart>
      <c:catAx>
        <c:axId val="166649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66494864"/>
        <c:crosses val="autoZero"/>
        <c:auto val="1"/>
        <c:lblAlgn val="ctr"/>
        <c:lblOffset val="100"/>
        <c:noMultiLvlLbl val="0"/>
      </c:catAx>
      <c:valAx>
        <c:axId val="166649486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66491056"/>
        <c:crosses val="autoZero"/>
        <c:crossBetween val="between"/>
      </c:valAx>
      <c:valAx>
        <c:axId val="1666495952"/>
        <c:scaling>
          <c:orientation val="minMax"/>
          <c:min val="15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66492688"/>
        <c:crosses val="max"/>
        <c:crossBetween val="between"/>
      </c:valAx>
      <c:catAx>
        <c:axId val="1666492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6649595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092574477444431E-2"/>
          <c:y val="1.1497736695956483E-2"/>
          <c:w val="0.84219302498666704"/>
          <c:h val="0.9612494959869146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Conto_economico!$A$28</c:f>
              <c:strCache>
                <c:ptCount val="1"/>
                <c:pt idx="0">
                  <c:v>Risultato dell'esercizio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4452-41DC-B25A-48B8A55670DF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3A0-4C35-BDD2-A27FA69C791A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3457-432F-9473-68FBB9384FFD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8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3A0-4C35-BDD2-A27FA69C791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5223002996692219E-5"/>
                  <c:y val="-1.587158273894835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3A0-4C35-BDD2-A27FA69C791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705594671498439E-3"/>
                  <c:y val="-1.587158273894466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3EF-4EE1-84EC-90209335CF23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70C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Conto_economico!$C$1:$K$1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Conto_economico!$C$28:$K$28</c:f>
              <c:numCache>
                <c:formatCode>#,##0</c:formatCode>
                <c:ptCount val="9"/>
                <c:pt idx="0">
                  <c:v>6228248.9500000123</c:v>
                </c:pt>
                <c:pt idx="1">
                  <c:v>4029878.1099999794</c:v>
                </c:pt>
                <c:pt idx="2">
                  <c:v>-1774418.0599999684</c:v>
                </c:pt>
                <c:pt idx="3">
                  <c:v>16409578.609999996</c:v>
                </c:pt>
                <c:pt idx="4">
                  <c:v>20057913.86000004</c:v>
                </c:pt>
                <c:pt idx="5">
                  <c:v>-3723023.3899999238</c:v>
                </c:pt>
                <c:pt idx="6">
                  <c:v>-5971218.8300000085</c:v>
                </c:pt>
                <c:pt idx="7">
                  <c:v>-9409121.2500000149</c:v>
                </c:pt>
                <c:pt idx="8">
                  <c:v>-10057499.579999983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452-41DC-B25A-48B8A5567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6496496"/>
        <c:axId val="1666494320"/>
      </c:barChart>
      <c:catAx>
        <c:axId val="1666496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1"/>
            </a:pPr>
            <a:endParaRPr lang="it-IT"/>
          </a:p>
        </c:txPr>
        <c:crossAx val="1666494320"/>
        <c:crosses val="autoZero"/>
        <c:auto val="1"/>
        <c:lblAlgn val="ctr"/>
        <c:lblOffset val="100"/>
        <c:noMultiLvlLbl val="0"/>
      </c:catAx>
      <c:valAx>
        <c:axId val="1666494320"/>
        <c:scaling>
          <c:orientation val="minMax"/>
          <c:max val="22000000"/>
          <c:min val="-15000000"/>
        </c:scaling>
        <c:delete val="0"/>
        <c:axPos val="b"/>
        <c:numFmt formatCode="#,##0" sourceLinked="1"/>
        <c:majorTickMark val="out"/>
        <c:minorTickMark val="none"/>
        <c:tickLblPos val="nextTo"/>
        <c:crossAx val="166649649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Stato_patrimoniale!$A$21</c:f>
              <c:strCache>
                <c:ptCount val="1"/>
                <c:pt idx="0">
                  <c:v>Debiti da finanziamento (D1)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Stato_patrimoniale!$B$21:$J$21</c:f>
              <c:numCache>
                <c:formatCode>#,##0</c:formatCode>
                <c:ptCount val="9"/>
                <c:pt idx="0">
                  <c:v>32440402.800000001</c:v>
                </c:pt>
                <c:pt idx="1">
                  <c:v>24301245.73</c:v>
                </c:pt>
                <c:pt idx="2">
                  <c:v>21511601.300000001</c:v>
                </c:pt>
                <c:pt idx="3">
                  <c:v>18610242.16</c:v>
                </c:pt>
                <c:pt idx="4">
                  <c:v>16424103.470000001</c:v>
                </c:pt>
                <c:pt idx="5">
                  <c:v>14347044.949999999</c:v>
                </c:pt>
                <c:pt idx="6">
                  <c:v>14067638.640000001</c:v>
                </c:pt>
                <c:pt idx="7">
                  <c:v>12204351.300000001</c:v>
                </c:pt>
                <c:pt idx="8">
                  <c:v>17940838.649999999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78-494A-A3FF-551A6B06C6B4}"/>
            </c:ext>
          </c:extLst>
        </c:ser>
        <c:ser>
          <c:idx val="1"/>
          <c:order val="1"/>
          <c:tx>
            <c:strRef>
              <c:f>Stato_patrimoniale!$A$22</c:f>
              <c:strCache>
                <c:ptCount val="1"/>
                <c:pt idx="0">
                  <c:v>Debiti verso fornitori (D2)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Stato_patrimoniale!$B$22:$J$22</c:f>
              <c:numCache>
                <c:formatCode>#,##0</c:formatCode>
                <c:ptCount val="9"/>
                <c:pt idx="0">
                  <c:v>35211701.420000002</c:v>
                </c:pt>
                <c:pt idx="1">
                  <c:v>32184988.399999999</c:v>
                </c:pt>
                <c:pt idx="2">
                  <c:v>33444591.140000001</c:v>
                </c:pt>
                <c:pt idx="3">
                  <c:v>30497769.280000001</c:v>
                </c:pt>
                <c:pt idx="4">
                  <c:v>25238006.010000002</c:v>
                </c:pt>
                <c:pt idx="5">
                  <c:v>27705539.190000001</c:v>
                </c:pt>
                <c:pt idx="6">
                  <c:v>28047230.41</c:v>
                </c:pt>
                <c:pt idx="7">
                  <c:v>32514277.579999998</c:v>
                </c:pt>
                <c:pt idx="8">
                  <c:v>34931960.399999999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78-494A-A3FF-551A6B06C6B4}"/>
            </c:ext>
          </c:extLst>
        </c:ser>
        <c:ser>
          <c:idx val="2"/>
          <c:order val="2"/>
          <c:tx>
            <c:strRef>
              <c:f>Stato_patrimoniale!$A$23</c:f>
              <c:strCache>
                <c:ptCount val="1"/>
                <c:pt idx="0">
                  <c:v>Debiti per trasferimenti e contributi (D4)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Stato_patrimoniale!$B$23:$J$23</c:f>
              <c:numCache>
                <c:formatCode>#,##0</c:formatCode>
                <c:ptCount val="9"/>
                <c:pt idx="0">
                  <c:v>3221287.2</c:v>
                </c:pt>
                <c:pt idx="1">
                  <c:v>2083391.14</c:v>
                </c:pt>
                <c:pt idx="2">
                  <c:v>4175706.7</c:v>
                </c:pt>
                <c:pt idx="3">
                  <c:v>8393280.8100000005</c:v>
                </c:pt>
                <c:pt idx="4">
                  <c:v>5630176.2400000002</c:v>
                </c:pt>
                <c:pt idx="5">
                  <c:v>6611312.9500000002</c:v>
                </c:pt>
                <c:pt idx="6">
                  <c:v>8287612.5099999998</c:v>
                </c:pt>
                <c:pt idx="7">
                  <c:v>8316376.2199999997</c:v>
                </c:pt>
                <c:pt idx="8">
                  <c:v>6946540.1900000004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78-494A-A3FF-551A6B06C6B4}"/>
            </c:ext>
          </c:extLst>
        </c:ser>
        <c:ser>
          <c:idx val="3"/>
          <c:order val="3"/>
          <c:tx>
            <c:strRef>
              <c:f>Stato_patrimoniale!$A$24</c:f>
              <c:strCache>
                <c:ptCount val="1"/>
                <c:pt idx="0">
                  <c:v>Altri debiti (D5)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Stato_patrimoniale!$B$24:$J$24</c:f>
              <c:numCache>
                <c:formatCode>#,##0</c:formatCode>
                <c:ptCount val="9"/>
                <c:pt idx="0">
                  <c:v>15185306.92</c:v>
                </c:pt>
                <c:pt idx="1">
                  <c:v>6712532.6600000001</c:v>
                </c:pt>
                <c:pt idx="2">
                  <c:v>9907649.4399999995</c:v>
                </c:pt>
                <c:pt idx="3">
                  <c:v>13692770.83</c:v>
                </c:pt>
                <c:pt idx="4">
                  <c:v>16241681.35</c:v>
                </c:pt>
                <c:pt idx="5">
                  <c:v>17855252.449999999</c:v>
                </c:pt>
                <c:pt idx="6">
                  <c:v>18944299.899999999</c:v>
                </c:pt>
                <c:pt idx="7">
                  <c:v>9631184.5099999998</c:v>
                </c:pt>
                <c:pt idx="8">
                  <c:v>11933551.439999999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78-494A-A3FF-551A6B06C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60517680"/>
        <c:axId val="1660516048"/>
      </c:barChart>
      <c:catAx>
        <c:axId val="1660517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660516048"/>
        <c:crosses val="autoZero"/>
        <c:auto val="1"/>
        <c:lblAlgn val="ctr"/>
        <c:lblOffset val="100"/>
        <c:noMultiLvlLbl val="0"/>
      </c:catAx>
      <c:valAx>
        <c:axId val="1660516048"/>
        <c:scaling>
          <c:orientation val="minMax"/>
          <c:max val="100000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crossAx val="1660517680"/>
        <c:crosses val="autoZero"/>
        <c:crossBetween val="between"/>
        <c:majorUnit val="50000000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140016946700559E-2"/>
          <c:y val="1.2121212121212118E-2"/>
          <c:w val="0.85667982447076563"/>
          <c:h val="0.832514197089000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Stato_patrimoniale!$A$14</c:f>
              <c:strCache>
                <c:ptCount val="1"/>
                <c:pt idx="0">
                  <c:v>Fondo di dotazione (A1)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Stato_patrimoniale!$B$14:$J$14</c:f>
              <c:numCache>
                <c:formatCode>#,##0</c:formatCode>
                <c:ptCount val="9"/>
                <c:pt idx="0">
                  <c:v>815031832.27999997</c:v>
                </c:pt>
                <c:pt idx="1">
                  <c:v>815031832.27999997</c:v>
                </c:pt>
                <c:pt idx="2">
                  <c:v>302968535.02999997</c:v>
                </c:pt>
                <c:pt idx="3">
                  <c:v>302968535.02999997</c:v>
                </c:pt>
                <c:pt idx="4">
                  <c:v>302968535.02999997</c:v>
                </c:pt>
                <c:pt idx="5">
                  <c:v>302968535.02999997</c:v>
                </c:pt>
                <c:pt idx="6">
                  <c:v>302968535.02999997</c:v>
                </c:pt>
                <c:pt idx="7">
                  <c:v>302968535.02999997</c:v>
                </c:pt>
                <c:pt idx="8">
                  <c:v>302968535.02999997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74-44E8-A59E-6B7D2C2D3CAD}"/>
            </c:ext>
          </c:extLst>
        </c:ser>
        <c:ser>
          <c:idx val="1"/>
          <c:order val="1"/>
          <c:tx>
            <c:strRef>
              <c:f>Stato_patrimoniale!$A$15</c:f>
              <c:strCache>
                <c:ptCount val="1"/>
                <c:pt idx="0">
                  <c:v>Riserve (A2)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Stato_patrimoniale!$B$15:$J$15</c:f>
              <c:numCache>
                <c:formatCode>#,##0</c:formatCode>
                <c:ptCount val="9"/>
                <c:pt idx="0">
                  <c:v>57463652.710000001</c:v>
                </c:pt>
                <c:pt idx="1">
                  <c:v>61325169.32</c:v>
                </c:pt>
                <c:pt idx="2">
                  <c:v>581992453.22000003</c:v>
                </c:pt>
                <c:pt idx="3">
                  <c:v>593028722.90999997</c:v>
                </c:pt>
                <c:pt idx="4">
                  <c:v>611385746.30999994</c:v>
                </c:pt>
                <c:pt idx="5">
                  <c:v>635957872.80999994</c:v>
                </c:pt>
                <c:pt idx="6">
                  <c:v>615522271.00999999</c:v>
                </c:pt>
                <c:pt idx="7">
                  <c:v>624154673.19000006</c:v>
                </c:pt>
                <c:pt idx="8">
                  <c:v>626096708.02999997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74-44E8-A59E-6B7D2C2D3CAD}"/>
            </c:ext>
          </c:extLst>
        </c:ser>
        <c:ser>
          <c:idx val="2"/>
          <c:order val="2"/>
          <c:tx>
            <c:strRef>
              <c:f>Stato_patrimoniale!$A$17</c:f>
              <c:strCache>
                <c:ptCount val="1"/>
                <c:pt idx="0">
                  <c:v>Risultato economico dell'esercizio (A3)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Stato_patrimoniale!$B$17:$J$17</c:f>
              <c:numCache>
                <c:formatCode>#,##0</c:formatCode>
                <c:ptCount val="9"/>
                <c:pt idx="0">
                  <c:v>0</c:v>
                </c:pt>
                <c:pt idx="1">
                  <c:v>4029878.11</c:v>
                </c:pt>
                <c:pt idx="2">
                  <c:v>-1774418.06</c:v>
                </c:pt>
                <c:pt idx="3">
                  <c:v>16409578.609999999</c:v>
                </c:pt>
                <c:pt idx="4">
                  <c:v>20057913.859999999</c:v>
                </c:pt>
                <c:pt idx="5">
                  <c:v>-3723023.39</c:v>
                </c:pt>
                <c:pt idx="6">
                  <c:v>-5971218.8300000001</c:v>
                </c:pt>
                <c:pt idx="7">
                  <c:v>-9409121.25</c:v>
                </c:pt>
                <c:pt idx="8">
                  <c:v>-10057499.58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74-44E8-A59E-6B7D2C2D3CAD}"/>
            </c:ext>
          </c:extLst>
        </c:ser>
        <c:ser>
          <c:idx val="3"/>
          <c:order val="3"/>
          <c:tx>
            <c:strRef>
              <c:f>Stato_patrimoniale!$A$18</c:f>
              <c:strCache>
                <c:ptCount val="1"/>
                <c:pt idx="0">
                  <c:v>Risultato economico di esercizi precedenti (A4)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Stato_patrimoniale!$B$18:$J$18</c:f>
              <c:numCache>
                <c:formatCode>#,##0</c:formatCode>
                <c:ptCount val="9"/>
                <c:pt idx="5">
                  <c:v>0</c:v>
                </c:pt>
                <c:pt idx="6">
                  <c:v>29511106.309999999</c:v>
                </c:pt>
                <c:pt idx="7">
                  <c:v>23539887.48</c:v>
                </c:pt>
                <c:pt idx="8">
                  <c:v>14130766.23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60519312"/>
        <c:axId val="1660517136"/>
      </c:barChart>
      <c:catAx>
        <c:axId val="1660519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1660517136"/>
        <c:crosses val="autoZero"/>
        <c:auto val="1"/>
        <c:lblAlgn val="ctr"/>
        <c:lblOffset val="100"/>
        <c:noMultiLvlLbl val="0"/>
      </c:catAx>
      <c:valAx>
        <c:axId val="1660517136"/>
        <c:scaling>
          <c:orientation val="minMax"/>
          <c:max val="1000000000"/>
          <c:min val="0"/>
        </c:scaling>
        <c:delete val="0"/>
        <c:axPos val="b"/>
        <c:numFmt formatCode="#,##0" sourceLinked="0"/>
        <c:majorTickMark val="none"/>
        <c:minorTickMark val="none"/>
        <c:tickLblPos val="nextTo"/>
        <c:crossAx val="1660519312"/>
        <c:crosses val="autoZero"/>
        <c:crossBetween val="between"/>
        <c:majorUnit val="500000000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169556125071997E-2"/>
          <c:y val="3.0301278829508036E-2"/>
          <c:w val="0.91226637907374497"/>
          <c:h val="0.68340956050706358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Piano_indicatori!$A$72</c:f>
              <c:strCache>
                <c:ptCount val="1"/>
                <c:pt idx="0">
                  <c:v>Entrate natura tributaria, contributiva e perequativa (Titolo 1)</c:v>
                </c:pt>
              </c:strCache>
            </c:strRef>
          </c:tx>
          <c:marker>
            <c:symbol val="triangl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Piano_indicatori!$D$73:$K$73</c:f>
              <c:numCache>
                <c:formatCode>0.00</c:formatCode>
                <c:ptCount val="8"/>
                <c:pt idx="0">
                  <c:v>78.42</c:v>
                </c:pt>
                <c:pt idx="1">
                  <c:v>79.86</c:v>
                </c:pt>
                <c:pt idx="2">
                  <c:v>68.94</c:v>
                </c:pt>
                <c:pt idx="3">
                  <c:v>66.89</c:v>
                </c:pt>
                <c:pt idx="4">
                  <c:v>56.52</c:v>
                </c:pt>
                <c:pt idx="5">
                  <c:v>56.37</c:v>
                </c:pt>
                <c:pt idx="6">
                  <c:v>48.912818780611204</c:v>
                </c:pt>
                <c:pt idx="7">
                  <c:v>59.145639921018841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3F0-4554-BA49-E20421A575FC}"/>
            </c:ext>
          </c:extLst>
        </c:ser>
        <c:ser>
          <c:idx val="1"/>
          <c:order val="1"/>
          <c:tx>
            <c:strRef>
              <c:f>Piano_indicatori!$A$76</c:f>
              <c:strCache>
                <c:ptCount val="1"/>
                <c:pt idx="0">
                  <c:v>Totale Entrate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Piano_indicatori!$D$76:$K$76</c:f>
              <c:numCache>
                <c:formatCode>0.00</c:formatCode>
                <c:ptCount val="8"/>
                <c:pt idx="0">
                  <c:v>78.057376632839478</c:v>
                </c:pt>
                <c:pt idx="1">
                  <c:v>73.657371778234079</c:v>
                </c:pt>
                <c:pt idx="2">
                  <c:v>66.60708500051075</c:v>
                </c:pt>
                <c:pt idx="3">
                  <c:v>67.980421127512116</c:v>
                </c:pt>
                <c:pt idx="4">
                  <c:v>59.938239861188571</c:v>
                </c:pt>
                <c:pt idx="5">
                  <c:v>56.876127941598874</c:v>
                </c:pt>
                <c:pt idx="6">
                  <c:v>53.147403559456549</c:v>
                </c:pt>
                <c:pt idx="7">
                  <c:v>58.511282132891949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F0-4554-BA49-E20421A575FC}"/>
            </c:ext>
          </c:extLst>
        </c:ser>
        <c:ser>
          <c:idx val="2"/>
          <c:order val="2"/>
          <c:tx>
            <c:strRef>
              <c:f>Piano_indicatori!$A$77</c:f>
              <c:strCache>
                <c:ptCount val="1"/>
                <c:pt idx="0">
                  <c:v>Totale Entrate nette</c:v>
                </c:pt>
              </c:strCache>
            </c:strRef>
          </c:tx>
          <c:marker>
            <c:symbol val="diamond"/>
            <c:size val="7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Piano_indicatori!$D$77:$K$77</c:f>
              <c:numCache>
                <c:formatCode>0.00</c:formatCode>
                <c:ptCount val="8"/>
                <c:pt idx="0">
                  <c:v>76.117089102093587</c:v>
                </c:pt>
                <c:pt idx="1">
                  <c:v>71.790415848390168</c:v>
                </c:pt>
                <c:pt idx="2">
                  <c:v>65.088660472754384</c:v>
                </c:pt>
                <c:pt idx="3">
                  <c:v>66.838021987540046</c:v>
                </c:pt>
                <c:pt idx="4">
                  <c:v>58.278493700165903</c:v>
                </c:pt>
                <c:pt idx="5">
                  <c:v>55.383366685534199</c:v>
                </c:pt>
                <c:pt idx="6">
                  <c:v>50.295879418439036</c:v>
                </c:pt>
                <c:pt idx="7">
                  <c:v>56.640920039754562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3F0-4554-BA49-E20421A57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0518224"/>
        <c:axId val="1660518768"/>
      </c:lineChart>
      <c:catAx>
        <c:axId val="166051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660518768"/>
        <c:crosses val="autoZero"/>
        <c:auto val="1"/>
        <c:lblAlgn val="ctr"/>
        <c:lblOffset val="100"/>
        <c:noMultiLvlLbl val="0"/>
      </c:catAx>
      <c:valAx>
        <c:axId val="1660518768"/>
        <c:scaling>
          <c:orientation val="minMax"/>
          <c:max val="80"/>
          <c:min val="45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1660518224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5626467744163592E-2"/>
          <c:y val="0.82043195398447966"/>
          <c:w val="0.96177967444791534"/>
          <c:h val="0.17956804601552595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78781011404414E-2"/>
          <c:y val="4.1350142172088745E-2"/>
          <c:w val="0.9029842635309353"/>
          <c:h val="0.70454364167002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Piano_indicatori!$B$79</c:f>
              <c:strCache>
                <c:ptCount val="1"/>
                <c:pt idx="0">
                  <c:v>Istruzione e diritto allo studio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Piano_indicatori!$D$79:$K$79</c:f>
              <c:numCache>
                <c:formatCode>0.00</c:formatCode>
                <c:ptCount val="8"/>
                <c:pt idx="0">
                  <c:v>17.0177198261451</c:v>
                </c:pt>
                <c:pt idx="1">
                  <c:v>15.243834393482873</c:v>
                </c:pt>
                <c:pt idx="2">
                  <c:v>13.973254759746148</c:v>
                </c:pt>
                <c:pt idx="3">
                  <c:v>13.264272041436776</c:v>
                </c:pt>
                <c:pt idx="4">
                  <c:v>11.394538712214857</c:v>
                </c:pt>
                <c:pt idx="5">
                  <c:v>13.207336166405724</c:v>
                </c:pt>
                <c:pt idx="6">
                  <c:v>14.029131529952906</c:v>
                </c:pt>
                <c:pt idx="7">
                  <c:v>13.767636684303353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A-4FC4-8050-8C2A7299C75D}"/>
            </c:ext>
          </c:extLst>
        </c:ser>
        <c:ser>
          <c:idx val="1"/>
          <c:order val="1"/>
          <c:tx>
            <c:strRef>
              <c:f>Piano_indicatori!$B$80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Piano_indicatori!$D$80:$K$80</c:f>
              <c:numCache>
                <c:formatCode>0.00</c:formatCode>
                <c:ptCount val="8"/>
                <c:pt idx="0">
                  <c:v>17.184887997325308</c:v>
                </c:pt>
                <c:pt idx="1">
                  <c:v>18.100658408659747</c:v>
                </c:pt>
                <c:pt idx="2">
                  <c:v>17.282411604714415</c:v>
                </c:pt>
                <c:pt idx="3">
                  <c:v>16.698569980858011</c:v>
                </c:pt>
                <c:pt idx="4">
                  <c:v>16.732217103045286</c:v>
                </c:pt>
                <c:pt idx="5">
                  <c:v>14.82889733840304</c:v>
                </c:pt>
                <c:pt idx="6">
                  <c:v>15.069543313985323</c:v>
                </c:pt>
                <c:pt idx="7">
                  <c:v>15.928130511463845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A-4FC4-8050-8C2A7299C75D}"/>
            </c:ext>
          </c:extLst>
        </c:ser>
        <c:ser>
          <c:idx val="2"/>
          <c:order val="2"/>
          <c:tx>
            <c:strRef>
              <c:f>Piano_indicatori!$B$81</c:f>
              <c:strCache>
                <c:ptCount val="1"/>
                <c:pt idx="0">
                  <c:v>Trasporti e diritto alla mobilità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Piano_indicatori!$D$81:$K$81</c:f>
              <c:numCache>
                <c:formatCode>0.00</c:formatCode>
                <c:ptCount val="8"/>
                <c:pt idx="0">
                  <c:v>14.877967235038447</c:v>
                </c:pt>
                <c:pt idx="1">
                  <c:v>14.71933935944649</c:v>
                </c:pt>
                <c:pt idx="2">
                  <c:v>15.43517679057117</c:v>
                </c:pt>
                <c:pt idx="3">
                  <c:v>15.685170588897645</c:v>
                </c:pt>
                <c:pt idx="4">
                  <c:v>17.058096415327565</c:v>
                </c:pt>
                <c:pt idx="5">
                  <c:v>16.528740773876088</c:v>
                </c:pt>
                <c:pt idx="6">
                  <c:v>16.756105574416821</c:v>
                </c:pt>
                <c:pt idx="7">
                  <c:v>15.895061728395063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A-4FC4-8050-8C2A7299C75D}"/>
            </c:ext>
          </c:extLst>
        </c:ser>
        <c:ser>
          <c:idx val="3"/>
          <c:order val="3"/>
          <c:tx>
            <c:strRef>
              <c:f>Piano_indicatori!$B$82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Piano_indicatori!$D$82:$K$82</c:f>
              <c:numCache>
                <c:formatCode>0.00</c:formatCode>
                <c:ptCount val="8"/>
                <c:pt idx="0">
                  <c:v>14.911400869274491</c:v>
                </c:pt>
                <c:pt idx="1">
                  <c:v>18.14529628389689</c:v>
                </c:pt>
                <c:pt idx="2">
                  <c:v>15.843155031731643</c:v>
                </c:pt>
                <c:pt idx="3">
                  <c:v>14.48035131178921</c:v>
                </c:pt>
                <c:pt idx="4">
                  <c:v>14.496010787728961</c:v>
                </c:pt>
                <c:pt idx="5">
                  <c:v>15.93603220755983</c:v>
                </c:pt>
                <c:pt idx="6">
                  <c:v>15.474756324608476</c:v>
                </c:pt>
                <c:pt idx="7">
                  <c:v>15.244708994708994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AA-4FC4-8050-8C2A7299C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31522016"/>
        <c:axId val="1731526368"/>
      </c:barChart>
      <c:catAx>
        <c:axId val="1731522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it-IT"/>
          </a:p>
        </c:txPr>
        <c:crossAx val="1731526368"/>
        <c:crosses val="autoZero"/>
        <c:auto val="1"/>
        <c:lblAlgn val="ctr"/>
        <c:lblOffset val="100"/>
        <c:noMultiLvlLbl val="0"/>
      </c:catAx>
      <c:valAx>
        <c:axId val="1731526368"/>
        <c:scaling>
          <c:orientation val="minMax"/>
          <c:max val="70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1731522016"/>
        <c:crosses val="autoZero"/>
        <c:crossBetween val="between"/>
        <c:majorUnit val="2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4972222222222232E-2"/>
          <c:y val="0.86278047315622064"/>
          <c:w val="0.95561111111111163"/>
          <c:h val="0.10944200974089963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073571989068E-2"/>
          <c:y val="3.0301278829508282E-2"/>
          <c:w val="0.9122665336936"/>
          <c:h val="0.72979616909588463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Piano_indicatori!$B$84</c:f>
              <c:strCache>
                <c:ptCount val="1"/>
                <c:pt idx="0">
                  <c:v>Istruzione e diritto allo studio</c:v>
                </c:pt>
              </c:strCache>
            </c:strRef>
          </c:tx>
          <c:marker>
            <c:symbol val="triangle"/>
            <c:size val="5"/>
            <c:spPr>
              <a:solidFill>
                <a:srgbClr val="4BACC6">
                  <a:lumMod val="40000"/>
                  <a:lumOff val="60000"/>
                </a:srgbClr>
              </a:solidFill>
            </c:spPr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Piano_indicatori!$D$84:$K$84</c:f>
              <c:numCache>
                <c:formatCode>0.00</c:formatCode>
                <c:ptCount val="8"/>
                <c:pt idx="0">
                  <c:v>86.17</c:v>
                </c:pt>
                <c:pt idx="1">
                  <c:v>82.32</c:v>
                </c:pt>
                <c:pt idx="2">
                  <c:v>79.8</c:v>
                </c:pt>
                <c:pt idx="3">
                  <c:v>86.89</c:v>
                </c:pt>
                <c:pt idx="4">
                  <c:v>77.84</c:v>
                </c:pt>
                <c:pt idx="5">
                  <c:v>85.61</c:v>
                </c:pt>
                <c:pt idx="6">
                  <c:v>82.970021434449521</c:v>
                </c:pt>
                <c:pt idx="7">
                  <c:v>83.543865036296395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73A-469B-84B2-5562AE3617E1}"/>
            </c:ext>
          </c:extLst>
        </c:ser>
        <c:ser>
          <c:idx val="1"/>
          <c:order val="1"/>
          <c:tx>
            <c:strRef>
              <c:f>Piano_indicatori!$B$85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Piano_indicatori!$D$85:$K$85</c:f>
              <c:numCache>
                <c:formatCode>0.00</c:formatCode>
                <c:ptCount val="8"/>
                <c:pt idx="0">
                  <c:v>81.3</c:v>
                </c:pt>
                <c:pt idx="1">
                  <c:v>81.709999999999994</c:v>
                </c:pt>
                <c:pt idx="2">
                  <c:v>81.760000000000005</c:v>
                </c:pt>
                <c:pt idx="3">
                  <c:v>83.56</c:v>
                </c:pt>
                <c:pt idx="4">
                  <c:v>83.47</c:v>
                </c:pt>
                <c:pt idx="5">
                  <c:v>82.89</c:v>
                </c:pt>
                <c:pt idx="6">
                  <c:v>82.029187980318142</c:v>
                </c:pt>
                <c:pt idx="7">
                  <c:v>83.855799124512728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3A-469B-84B2-5562AE3617E1}"/>
            </c:ext>
          </c:extLst>
        </c:ser>
        <c:ser>
          <c:idx val="2"/>
          <c:order val="2"/>
          <c:tx>
            <c:strRef>
              <c:f>Piano_indicatori!$B$86</c:f>
              <c:strCache>
                <c:ptCount val="1"/>
                <c:pt idx="0">
                  <c:v>Trasporti e diritto alla mobilità</c:v>
                </c:pt>
              </c:strCache>
            </c:strRef>
          </c:tx>
          <c:marker>
            <c:symbol val="diamond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Piano_indicatori!$D$86:$K$86</c:f>
              <c:numCache>
                <c:formatCode>0.00</c:formatCode>
                <c:ptCount val="8"/>
                <c:pt idx="0">
                  <c:v>74.45</c:v>
                </c:pt>
                <c:pt idx="1">
                  <c:v>79.48</c:v>
                </c:pt>
                <c:pt idx="2">
                  <c:v>77.209999999999994</c:v>
                </c:pt>
                <c:pt idx="3">
                  <c:v>81.03</c:v>
                </c:pt>
                <c:pt idx="4">
                  <c:v>78.510000000000005</c:v>
                </c:pt>
                <c:pt idx="5">
                  <c:v>79.430000000000007</c:v>
                </c:pt>
                <c:pt idx="6">
                  <c:v>71.631327743824187</c:v>
                </c:pt>
                <c:pt idx="7">
                  <c:v>75.637157477551739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73A-469B-84B2-5562AE3617E1}"/>
            </c:ext>
          </c:extLst>
        </c:ser>
        <c:ser>
          <c:idx val="3"/>
          <c:order val="3"/>
          <c:tx>
            <c:strRef>
              <c:f>Piano_indicatori!$B$87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marker>
            <c:symbol val="circl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Piano_indicatori!$D$87:$K$87</c:f>
              <c:numCache>
                <c:formatCode>0.00</c:formatCode>
                <c:ptCount val="8"/>
                <c:pt idx="0">
                  <c:v>81.89</c:v>
                </c:pt>
                <c:pt idx="1">
                  <c:v>74.260000000000005</c:v>
                </c:pt>
                <c:pt idx="2">
                  <c:v>80.069999999999993</c:v>
                </c:pt>
                <c:pt idx="3">
                  <c:v>85.47</c:v>
                </c:pt>
                <c:pt idx="4">
                  <c:v>85.25</c:v>
                </c:pt>
                <c:pt idx="5">
                  <c:v>80.38</c:v>
                </c:pt>
                <c:pt idx="6">
                  <c:v>82.631868226860391</c:v>
                </c:pt>
                <c:pt idx="7">
                  <c:v>86.266184157821684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73A-469B-84B2-5562AE361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1524736"/>
        <c:axId val="1731522560"/>
      </c:lineChart>
      <c:catAx>
        <c:axId val="173152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731522560"/>
        <c:crosses val="autoZero"/>
        <c:auto val="1"/>
        <c:lblAlgn val="ctr"/>
        <c:lblOffset val="100"/>
        <c:noMultiLvlLbl val="0"/>
      </c:catAx>
      <c:valAx>
        <c:axId val="1731522560"/>
        <c:scaling>
          <c:orientation val="minMax"/>
          <c:max val="87"/>
          <c:min val="7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1731524736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7.9534903497887523E-3"/>
          <c:y val="0.86298514547383764"/>
          <c:w val="0.97653411880215957"/>
          <c:h val="0.10961746802926231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686E-2"/>
          <c:y val="0"/>
          <c:w val="0.95679921453118633"/>
          <c:h val="0.802487112933598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Piano_indicatori!$B$20</c:f>
              <c:strCache>
                <c:ptCount val="1"/>
                <c:pt idx="0">
                  <c:v>Spesa di personale procapite</c:v>
                </c:pt>
              </c:strCache>
            </c:strRef>
          </c:tx>
          <c:invertIfNegative val="0"/>
          <c:dLbls>
            <c:dLbl>
              <c:idx val="4"/>
              <c:layout>
                <c:manualLayout>
                  <c:x val="-9.5428953144383998E-3"/>
                  <c:y val="-1.763139214036236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7.6343162515507207E-3"/>
                  <c:y val="-1.763139214036236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7.6343162515507207E-3"/>
                  <c:y val="-1.763139214036236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Piano_indicatori!$D$20:$K$20</c:f>
              <c:numCache>
                <c:formatCode>0.00</c:formatCode>
                <c:ptCount val="8"/>
                <c:pt idx="0">
                  <c:v>260.19</c:v>
                </c:pt>
                <c:pt idx="1">
                  <c:v>273.27</c:v>
                </c:pt>
                <c:pt idx="2">
                  <c:v>290.07</c:v>
                </c:pt>
                <c:pt idx="3">
                  <c:v>292.74</c:v>
                </c:pt>
                <c:pt idx="4">
                  <c:v>295.73</c:v>
                </c:pt>
                <c:pt idx="5">
                  <c:v>304.37</c:v>
                </c:pt>
                <c:pt idx="6">
                  <c:v>315.25</c:v>
                </c:pt>
                <c:pt idx="7">
                  <c:v>309.83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31-4E19-98D9-D92F9A6181BB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Piano_indicatori!$D$89:$K$89</c:f>
              <c:numCache>
                <c:formatCode>0.00</c:formatCode>
                <c:ptCount val="8"/>
                <c:pt idx="0">
                  <c:v>367.13226833883101</c:v>
                </c:pt>
                <c:pt idx="1">
                  <c:v>350.14826884227551</c:v>
                </c:pt>
                <c:pt idx="2">
                  <c:v>362.58510068602214</c:v>
                </c:pt>
                <c:pt idx="3">
                  <c:v>355.01394750014094</c:v>
                </c:pt>
                <c:pt idx="4">
                  <c:v>354.72657825926274</c:v>
                </c:pt>
                <c:pt idx="5">
                  <c:v>352.25227220007974</c:v>
                </c:pt>
                <c:pt idx="6">
                  <c:v>369.77947768871218</c:v>
                </c:pt>
                <c:pt idx="7">
                  <c:v>368.56431741147844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31-4E19-98D9-D92F9A618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1525280"/>
        <c:axId val="1731523104"/>
      </c:barChart>
      <c:catAx>
        <c:axId val="1731525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731523104"/>
        <c:crosses val="autoZero"/>
        <c:auto val="1"/>
        <c:lblAlgn val="ctr"/>
        <c:lblOffset val="100"/>
        <c:noMultiLvlLbl val="0"/>
      </c:catAx>
      <c:valAx>
        <c:axId val="1731523104"/>
        <c:scaling>
          <c:orientation val="minMax"/>
          <c:max val="400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1731525280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1523999</xdr:colOff>
      <xdr:row>25</xdr:row>
      <xdr:rowOff>104774</xdr:rowOff>
    </xdr:from>
    <xdr:to>
      <xdr:col>9</xdr:col>
      <xdr:colOff>76200</xdr:colOff>
      <xdr:row>48</xdr:row>
      <xdr:rowOff>114299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1876424</xdr:colOff>
      <xdr:row>49</xdr:row>
      <xdr:rowOff>133350</xdr:rowOff>
    </xdr:from>
    <xdr:to>
      <xdr:col>9</xdr:col>
      <xdr:colOff>15240</xdr:colOff>
      <xdr:row>73</xdr:row>
      <xdr:rowOff>144780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</xdr:colOff>
      <xdr:row>31</xdr:row>
      <xdr:rowOff>148589</xdr:rowOff>
    </xdr:from>
    <xdr:to>
      <xdr:col>10</xdr:col>
      <xdr:colOff>739140</xdr:colOff>
      <xdr:row>49</xdr:row>
      <xdr:rowOff>13334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419099</xdr:colOff>
      <xdr:row>29</xdr:row>
      <xdr:rowOff>38100</xdr:rowOff>
    </xdr:from>
    <xdr:to>
      <xdr:col>7</xdr:col>
      <xdr:colOff>830581</xdr:colOff>
      <xdr:row>49</xdr:row>
      <xdr:rowOff>133350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52</xdr:row>
      <xdr:rowOff>85725</xdr:rowOff>
    </xdr:from>
    <xdr:to>
      <xdr:col>8</xdr:col>
      <xdr:colOff>281940</xdr:colOff>
      <xdr:row>74</xdr:row>
      <xdr:rowOff>85725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178</xdr:row>
      <xdr:rowOff>28576</xdr:rowOff>
    </xdr:from>
    <xdr:to>
      <xdr:col>2</xdr:col>
      <xdr:colOff>752475</xdr:colOff>
      <xdr:row>196</xdr:row>
      <xdr:rowOff>180976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552449</xdr:colOff>
      <xdr:row>198</xdr:row>
      <xdr:rowOff>123823</xdr:rowOff>
    </xdr:from>
    <xdr:to>
      <xdr:col>3</xdr:col>
      <xdr:colOff>85724</xdr:colOff>
      <xdr:row>216</xdr:row>
      <xdr:rowOff>104775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218</xdr:row>
      <xdr:rowOff>0</xdr:rowOff>
    </xdr:from>
    <xdr:to>
      <xdr:col>3</xdr:col>
      <xdr:colOff>123825</xdr:colOff>
      <xdr:row>236</xdr:row>
      <xdr:rowOff>152400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94</xdr:row>
      <xdr:rowOff>161924</xdr:rowOff>
    </xdr:from>
    <xdr:to>
      <xdr:col>3</xdr:col>
      <xdr:colOff>123825</xdr:colOff>
      <xdr:row>112</xdr:row>
      <xdr:rowOff>171449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115</xdr:row>
      <xdr:rowOff>142875</xdr:rowOff>
    </xdr:from>
    <xdr:to>
      <xdr:col>3</xdr:col>
      <xdr:colOff>123825</xdr:colOff>
      <xdr:row>133</xdr:row>
      <xdr:rowOff>152400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136</xdr:row>
      <xdr:rowOff>104775</xdr:rowOff>
    </xdr:from>
    <xdr:to>
      <xdr:col>3</xdr:col>
      <xdr:colOff>123825</xdr:colOff>
      <xdr:row>154</xdr:row>
      <xdr:rowOff>9525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157</xdr:row>
      <xdr:rowOff>0</xdr:rowOff>
    </xdr:from>
    <xdr:to>
      <xdr:col>3</xdr:col>
      <xdr:colOff>123825</xdr:colOff>
      <xdr:row>175</xdr:row>
      <xdr:rowOff>9525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57147</xdr:colOff>
      <xdr:row>12</xdr:row>
      <xdr:rowOff>19048</xdr:rowOff>
    </xdr:from>
    <xdr:to>
      <xdr:col>11</xdr:col>
      <xdr:colOff>161924</xdr:colOff>
      <xdr:row>30</xdr:row>
      <xdr:rowOff>38099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workbookViewId="0">
      <pane xSplit="1" ySplit="2" topLeftCell="S27" activePane="bottomRight" state="frozen"/>
      <selection pane="topRight" activeCell="B1" sqref="B1"/>
      <selection pane="bottomLeft" activeCell="A3" sqref="A3"/>
      <selection pane="bottomRight" activeCell="W3" sqref="W3:X55"/>
    </sheetView>
  </sheetViews>
  <sheetFormatPr defaultRowHeight="14.4" x14ac:dyDescent="0.3"/>
  <cols>
    <col min="1" max="1" width="60.6640625" bestFit="1" customWidth="1"/>
    <col min="2" max="3" width="15.33203125" bestFit="1" customWidth="1"/>
    <col min="4" max="4" width="7.109375" customWidth="1"/>
    <col min="5" max="6" width="15.33203125" bestFit="1" customWidth="1"/>
    <col min="7" max="7" width="7.109375" customWidth="1"/>
    <col min="8" max="9" width="15.33203125" bestFit="1" customWidth="1"/>
    <col min="10" max="10" width="7.109375" customWidth="1"/>
    <col min="11" max="12" width="15.33203125" style="103" bestFit="1" customWidth="1"/>
    <col min="13" max="13" width="7.109375" style="103" customWidth="1"/>
    <col min="14" max="15" width="15.33203125" style="103" bestFit="1" customWidth="1"/>
    <col min="16" max="16" width="7.109375" style="103" customWidth="1"/>
    <col min="17" max="18" width="15.33203125" style="103" bestFit="1" customWidth="1"/>
    <col min="19" max="19" width="7.109375" style="103" customWidth="1"/>
    <col min="20" max="21" width="15.33203125" style="103" bestFit="1" customWidth="1"/>
    <col min="22" max="22" width="7.109375" style="103" customWidth="1"/>
    <col min="23" max="24" width="15.33203125" bestFit="1" customWidth="1"/>
    <col min="25" max="25" width="7.109375" customWidth="1"/>
    <col min="26" max="27" width="8.88671875" style="103"/>
  </cols>
  <sheetData>
    <row r="1" spans="1:27" x14ac:dyDescent="0.3">
      <c r="B1" s="130">
        <v>2016</v>
      </c>
      <c r="C1" s="130"/>
      <c r="D1" s="131"/>
      <c r="E1" s="132">
        <v>2017</v>
      </c>
      <c r="F1" s="130"/>
      <c r="G1" s="131"/>
      <c r="H1" s="132">
        <v>2018</v>
      </c>
      <c r="I1" s="130"/>
      <c r="J1" s="131"/>
      <c r="K1" s="132">
        <v>2019</v>
      </c>
      <c r="L1" s="130"/>
      <c r="M1" s="131"/>
      <c r="N1" s="132">
        <v>2020</v>
      </c>
      <c r="O1" s="130"/>
      <c r="P1" s="131"/>
      <c r="Q1" s="132">
        <v>2021</v>
      </c>
      <c r="R1" s="130"/>
      <c r="S1" s="131"/>
      <c r="T1" s="132">
        <v>2022</v>
      </c>
      <c r="U1" s="130"/>
      <c r="V1" s="131"/>
      <c r="W1" s="132">
        <v>2023</v>
      </c>
      <c r="X1" s="130"/>
      <c r="Y1" s="131"/>
      <c r="Z1" s="129" t="s">
        <v>233</v>
      </c>
      <c r="AA1" s="129"/>
    </row>
    <row r="2" spans="1:27" x14ac:dyDescent="0.3">
      <c r="B2" s="15" t="s">
        <v>73</v>
      </c>
      <c r="C2" s="15" t="s">
        <v>74</v>
      </c>
      <c r="D2" s="16" t="s">
        <v>234</v>
      </c>
      <c r="E2" s="21" t="s">
        <v>73</v>
      </c>
      <c r="F2" s="15" t="s">
        <v>74</v>
      </c>
      <c r="G2" s="16" t="s">
        <v>234</v>
      </c>
      <c r="H2" s="21" t="s">
        <v>73</v>
      </c>
      <c r="I2" s="15" t="s">
        <v>74</v>
      </c>
      <c r="J2" s="16" t="s">
        <v>234</v>
      </c>
      <c r="K2" s="21" t="s">
        <v>73</v>
      </c>
      <c r="L2" s="15" t="s">
        <v>74</v>
      </c>
      <c r="M2" s="16" t="s">
        <v>234</v>
      </c>
      <c r="N2" s="21" t="s">
        <v>73</v>
      </c>
      <c r="O2" s="15" t="s">
        <v>74</v>
      </c>
      <c r="P2" s="16" t="s">
        <v>234</v>
      </c>
      <c r="Q2" s="21" t="s">
        <v>73</v>
      </c>
      <c r="R2" s="15" t="s">
        <v>74</v>
      </c>
      <c r="S2" s="16" t="s">
        <v>234</v>
      </c>
      <c r="T2" s="21" t="s">
        <v>73</v>
      </c>
      <c r="U2" s="15" t="s">
        <v>74</v>
      </c>
      <c r="V2" s="16" t="s">
        <v>234</v>
      </c>
      <c r="W2" s="21" t="s">
        <v>73</v>
      </c>
      <c r="X2" s="15" t="s">
        <v>74</v>
      </c>
      <c r="Y2" s="16" t="s">
        <v>234</v>
      </c>
      <c r="Z2" s="112" t="s">
        <v>73</v>
      </c>
      <c r="AA2" s="112" t="s">
        <v>74</v>
      </c>
    </row>
    <row r="3" spans="1:27" x14ac:dyDescent="0.3">
      <c r="A3" t="s">
        <v>20</v>
      </c>
      <c r="B3" s="26">
        <v>122818125.45999999</v>
      </c>
      <c r="C3" s="26">
        <v>96188494.299999997</v>
      </c>
      <c r="D3" s="18">
        <f>IF(B3&gt;0,C3/B3*100,"-")</f>
        <v>78.317832925505073</v>
      </c>
      <c r="E3" s="1">
        <v>132922273.22</v>
      </c>
      <c r="F3" s="1">
        <v>109268248.20999999</v>
      </c>
      <c r="G3" s="18">
        <f>IF(E3&gt;0,F3/E3*100,"-")</f>
        <v>82.204618957388604</v>
      </c>
      <c r="H3" s="1">
        <v>152212906.86000001</v>
      </c>
      <c r="I3" s="1">
        <v>107877392.70999999</v>
      </c>
      <c r="J3" s="18">
        <f>IF(H3&gt;0,I3/H3*100,"-")</f>
        <v>70.872697286585392</v>
      </c>
      <c r="K3" s="104">
        <v>130506561.94</v>
      </c>
      <c r="L3" s="104">
        <v>106198665.72</v>
      </c>
      <c r="M3" s="18">
        <f>IF(K3&gt;0,L3/K3*100,"-")</f>
        <v>81.374196164040029</v>
      </c>
      <c r="N3" s="104">
        <v>131277329.87</v>
      </c>
      <c r="O3" s="104">
        <v>90727477.129999995</v>
      </c>
      <c r="P3" s="18">
        <f>IF(N3&gt;0,O3/N3*100,"-")</f>
        <v>69.111305980891515</v>
      </c>
      <c r="Q3" s="104">
        <v>134694323.68000001</v>
      </c>
      <c r="R3" s="104">
        <v>94861967.670000002</v>
      </c>
      <c r="S3" s="18">
        <f>IF(Q3&gt;0,R3/Q3*100,"-")</f>
        <v>70.427591214139269</v>
      </c>
      <c r="T3" s="104">
        <v>127187763.7</v>
      </c>
      <c r="U3" s="104">
        <v>81290798.099999994</v>
      </c>
      <c r="V3" s="18">
        <f>IF(T3&gt;0,U3/T3*100,"-")</f>
        <v>63.914008498287636</v>
      </c>
      <c r="W3" s="104">
        <v>132926723.06999999</v>
      </c>
      <c r="X3" s="104">
        <v>100458738.19</v>
      </c>
      <c r="Y3" s="18">
        <f>IF(W3&gt;0,X3/W3*100,"-")</f>
        <v>75.574523970697626</v>
      </c>
      <c r="Z3" s="106">
        <f>IF(T3&gt;0,W3/T3*100-100,"-")</f>
        <v>4.5121945720632226</v>
      </c>
      <c r="AA3" s="106">
        <f>IF(U3&gt;0,X3/U3*100-100,"-")</f>
        <v>23.579470909389428</v>
      </c>
    </row>
    <row r="4" spans="1:27" x14ac:dyDescent="0.3">
      <c r="A4" t="s">
        <v>21</v>
      </c>
      <c r="B4" s="26">
        <v>22587701.23</v>
      </c>
      <c r="C4" s="26">
        <v>21489488.66</v>
      </c>
      <c r="D4" s="18">
        <f t="shared" ref="D4:D21" si="0">IF(B4&gt;0,C4/B4*100,"-")</f>
        <v>95.138006480529313</v>
      </c>
      <c r="E4" s="1">
        <v>29557274.420000002</v>
      </c>
      <c r="F4" s="1">
        <v>17734561.300000001</v>
      </c>
      <c r="G4" s="18">
        <f t="shared" ref="G4:G21" si="1">IF(E4&gt;0,F4/E4*100,"-")</f>
        <v>60.000665311683363</v>
      </c>
      <c r="H4" s="1">
        <v>28289189.93</v>
      </c>
      <c r="I4" s="1">
        <v>17945817.579999998</v>
      </c>
      <c r="J4" s="18">
        <f t="shared" ref="J4:J13" si="2">IF(H4&gt;0,I4/H4*100,"-")</f>
        <v>63.437014719777792</v>
      </c>
      <c r="K4" s="104">
        <v>26295524.739999998</v>
      </c>
      <c r="L4" s="104">
        <v>20063543.84</v>
      </c>
      <c r="M4" s="18">
        <f t="shared" ref="M4:M13" si="3">IF(K4&gt;0,L4/K4*100,"-")</f>
        <v>76.300222332052996</v>
      </c>
      <c r="N4" s="104">
        <v>47971592.600000001</v>
      </c>
      <c r="O4" s="104">
        <v>41107276.549999997</v>
      </c>
      <c r="P4" s="18">
        <f t="shared" ref="P4:P13" si="4">IF(N4&gt;0,O4/N4*100,"-")</f>
        <v>85.690873123107437</v>
      </c>
      <c r="Q4" s="104">
        <v>34101049.049999997</v>
      </c>
      <c r="R4" s="104">
        <v>26814767</v>
      </c>
      <c r="S4" s="18">
        <f t="shared" ref="S4:S13" si="5">IF(Q4&gt;0,R4/Q4*100,"-")</f>
        <v>78.633261283790333</v>
      </c>
      <c r="T4" s="104">
        <v>34772080.689999998</v>
      </c>
      <c r="U4" s="104">
        <v>28734057.579999998</v>
      </c>
      <c r="V4" s="18">
        <f t="shared" ref="V4:V13" si="6">IF(T4&gt;0,U4/T4*100,"-")</f>
        <v>82.635427647168498</v>
      </c>
      <c r="W4" s="104">
        <v>37440258.409999996</v>
      </c>
      <c r="X4" s="104">
        <v>31186072.02</v>
      </c>
      <c r="Y4" s="18">
        <f t="shared" ref="Y4:Y21" si="7">IF(W4&gt;0,X4/W4*100,"-")</f>
        <v>83.295557628070341</v>
      </c>
      <c r="Z4" s="106">
        <f t="shared" ref="Z4:AA55" si="8">IF(T4&gt;0,W4/T4*100-100,"-")</f>
        <v>7.6733335108339702</v>
      </c>
      <c r="AA4" s="106">
        <f t="shared" si="8"/>
        <v>8.5334778534956968</v>
      </c>
    </row>
    <row r="5" spans="1:27" x14ac:dyDescent="0.3">
      <c r="A5" t="s">
        <v>22</v>
      </c>
      <c r="B5" s="26">
        <v>32633810.93</v>
      </c>
      <c r="C5" s="26">
        <v>20355699.73</v>
      </c>
      <c r="D5" s="18">
        <f t="shared" si="0"/>
        <v>62.376103648033244</v>
      </c>
      <c r="E5" s="1">
        <v>33740040.93</v>
      </c>
      <c r="F5" s="1">
        <v>20307481.510000002</v>
      </c>
      <c r="G5" s="18">
        <f t="shared" si="1"/>
        <v>60.188076096681854</v>
      </c>
      <c r="H5" s="1">
        <v>38225169.759999998</v>
      </c>
      <c r="I5" s="1">
        <v>23846549.440000001</v>
      </c>
      <c r="J5" s="18">
        <f t="shared" si="2"/>
        <v>62.384417360923713</v>
      </c>
      <c r="K5" s="104">
        <v>39918145.82</v>
      </c>
      <c r="L5" s="104">
        <v>27246302.789999999</v>
      </c>
      <c r="M5" s="18">
        <f t="shared" si="3"/>
        <v>68.255431784982633</v>
      </c>
      <c r="N5" s="104">
        <v>35372627.630000003</v>
      </c>
      <c r="O5" s="104">
        <v>22796615.539999999</v>
      </c>
      <c r="P5" s="18">
        <f t="shared" si="4"/>
        <v>64.447051484142165</v>
      </c>
      <c r="Q5" s="104">
        <v>43011763</v>
      </c>
      <c r="R5" s="104">
        <v>29045549.010000002</v>
      </c>
      <c r="S5" s="18">
        <f t="shared" si="5"/>
        <v>67.529315201518244</v>
      </c>
      <c r="T5" s="104">
        <v>43319729.390000001</v>
      </c>
      <c r="U5" s="104">
        <v>27550795.690000001</v>
      </c>
      <c r="V5" s="18">
        <f t="shared" si="6"/>
        <v>63.598725287420365</v>
      </c>
      <c r="W5" s="104">
        <v>46020552.359999999</v>
      </c>
      <c r="X5" s="104">
        <v>31518794.600000001</v>
      </c>
      <c r="Y5" s="18">
        <f t="shared" si="7"/>
        <v>68.488518680613254</v>
      </c>
      <c r="Z5" s="106">
        <f t="shared" si="8"/>
        <v>6.2346256729467484</v>
      </c>
      <c r="AA5" s="106">
        <f t="shared" si="8"/>
        <v>14.402483887027074</v>
      </c>
    </row>
    <row r="6" spans="1:27" x14ac:dyDescent="0.3">
      <c r="A6" t="s">
        <v>23</v>
      </c>
      <c r="B6" s="26">
        <v>204.6</v>
      </c>
      <c r="C6" s="26">
        <v>204.6</v>
      </c>
      <c r="D6" s="18">
        <f t="shared" si="0"/>
        <v>100</v>
      </c>
      <c r="E6" s="1">
        <v>1802.85</v>
      </c>
      <c r="F6" s="1">
        <v>1802.85</v>
      </c>
      <c r="G6" s="18">
        <f t="shared" si="1"/>
        <v>100</v>
      </c>
      <c r="H6" s="1">
        <v>8788.1200000000008</v>
      </c>
      <c r="I6" s="1">
        <v>8788.1200000000008</v>
      </c>
      <c r="J6" s="18">
        <f t="shared" si="2"/>
        <v>100</v>
      </c>
      <c r="K6" s="104">
        <v>5529.43</v>
      </c>
      <c r="L6" s="104">
        <v>5529.43</v>
      </c>
      <c r="M6" s="18">
        <f t="shared" si="3"/>
        <v>100</v>
      </c>
      <c r="N6" s="104">
        <v>1836.52</v>
      </c>
      <c r="O6" s="104">
        <v>1836.52</v>
      </c>
      <c r="P6" s="18">
        <f t="shared" si="4"/>
        <v>100</v>
      </c>
      <c r="Q6" s="104">
        <v>1062.56</v>
      </c>
      <c r="R6" s="104">
        <v>1062.56</v>
      </c>
      <c r="S6" s="18">
        <f t="shared" si="5"/>
        <v>100</v>
      </c>
      <c r="T6" s="104">
        <v>1712.11</v>
      </c>
      <c r="U6" s="104">
        <v>1712.11</v>
      </c>
      <c r="V6" s="18">
        <f t="shared" si="6"/>
        <v>100</v>
      </c>
      <c r="W6" s="104">
        <v>0</v>
      </c>
      <c r="X6" s="104">
        <v>0</v>
      </c>
      <c r="Y6" s="18" t="str">
        <f t="shared" si="7"/>
        <v>-</v>
      </c>
      <c r="Z6" s="106">
        <f t="shared" si="8"/>
        <v>-100</v>
      </c>
      <c r="AA6" s="106">
        <f t="shared" si="8"/>
        <v>-100</v>
      </c>
    </row>
    <row r="7" spans="1:27" x14ac:dyDescent="0.3">
      <c r="A7" t="s">
        <v>24</v>
      </c>
      <c r="B7" s="26">
        <v>7447687.3099999996</v>
      </c>
      <c r="C7" s="26">
        <v>3911616.46</v>
      </c>
      <c r="D7" s="18">
        <f t="shared" si="0"/>
        <v>52.521222994255922</v>
      </c>
      <c r="E7" s="1">
        <v>4768460.21</v>
      </c>
      <c r="F7" s="1">
        <v>2744179.09</v>
      </c>
      <c r="G7" s="18">
        <f t="shared" si="1"/>
        <v>57.548537036025728</v>
      </c>
      <c r="H7" s="1">
        <v>6444520.9100000001</v>
      </c>
      <c r="I7" s="1">
        <v>2854683.83</v>
      </c>
      <c r="J7" s="18">
        <f t="shared" si="2"/>
        <v>44.296292460939505</v>
      </c>
      <c r="K7" s="104">
        <v>7065520.7999999998</v>
      </c>
      <c r="L7" s="104">
        <v>2613999.14</v>
      </c>
      <c r="M7" s="18">
        <f t="shared" si="3"/>
        <v>36.996552893878679</v>
      </c>
      <c r="N7" s="104">
        <v>11267338.34</v>
      </c>
      <c r="O7" s="104">
        <v>3961320.59</v>
      </c>
      <c r="P7" s="18">
        <f t="shared" si="4"/>
        <v>35.157554255178248</v>
      </c>
      <c r="Q7" s="104">
        <v>5835870.1399999997</v>
      </c>
      <c r="R7" s="104">
        <v>2481683.92</v>
      </c>
      <c r="S7" s="18">
        <f t="shared" si="5"/>
        <v>42.524659741657651</v>
      </c>
      <c r="T7" s="104">
        <v>12322321.82</v>
      </c>
      <c r="U7" s="104">
        <v>7001622.6399999997</v>
      </c>
      <c r="V7" s="18">
        <f t="shared" si="6"/>
        <v>56.82064421200127</v>
      </c>
      <c r="W7" s="104">
        <v>27605163.91</v>
      </c>
      <c r="X7" s="104">
        <v>10641423.33</v>
      </c>
      <c r="Y7" s="18">
        <f t="shared" si="7"/>
        <v>38.54866924425373</v>
      </c>
      <c r="Z7" s="106">
        <f t="shared" si="8"/>
        <v>124.02566913318941</v>
      </c>
      <c r="AA7" s="106">
        <f t="shared" si="8"/>
        <v>51.985102270521679</v>
      </c>
    </row>
    <row r="8" spans="1:27" x14ac:dyDescent="0.3">
      <c r="A8" t="s">
        <v>25</v>
      </c>
      <c r="B8" s="26">
        <v>0</v>
      </c>
      <c r="C8" s="26">
        <v>0</v>
      </c>
      <c r="D8" s="18" t="str">
        <f t="shared" si="0"/>
        <v>-</v>
      </c>
      <c r="E8" s="26">
        <v>0</v>
      </c>
      <c r="F8" s="26">
        <v>0</v>
      </c>
      <c r="G8" s="18" t="str">
        <f t="shared" si="1"/>
        <v>-</v>
      </c>
      <c r="H8" s="26">
        <v>0</v>
      </c>
      <c r="I8" s="26">
        <v>0</v>
      </c>
      <c r="J8" s="18" t="str">
        <f t="shared" si="2"/>
        <v>-</v>
      </c>
      <c r="K8" s="110">
        <v>0</v>
      </c>
      <c r="L8" s="110">
        <v>0</v>
      </c>
      <c r="M8" s="18" t="str">
        <f t="shared" si="3"/>
        <v>-</v>
      </c>
      <c r="N8" s="110">
        <v>0</v>
      </c>
      <c r="O8" s="110">
        <v>0</v>
      </c>
      <c r="P8" s="18" t="str">
        <f t="shared" si="4"/>
        <v>-</v>
      </c>
      <c r="Q8" s="110">
        <v>0</v>
      </c>
      <c r="R8" s="110">
        <v>0</v>
      </c>
      <c r="S8" s="18" t="str">
        <f t="shared" si="5"/>
        <v>-</v>
      </c>
      <c r="T8" s="110">
        <v>0</v>
      </c>
      <c r="U8" s="110">
        <v>0</v>
      </c>
      <c r="V8" s="18" t="str">
        <f t="shared" si="6"/>
        <v>-</v>
      </c>
      <c r="W8" s="110">
        <v>0</v>
      </c>
      <c r="X8" s="110">
        <v>0</v>
      </c>
      <c r="Y8" s="18" t="str">
        <f t="shared" si="7"/>
        <v>-</v>
      </c>
      <c r="Z8" s="106" t="str">
        <f t="shared" si="8"/>
        <v>-</v>
      </c>
      <c r="AA8" s="106" t="str">
        <f t="shared" si="8"/>
        <v>-</v>
      </c>
    </row>
    <row r="9" spans="1:27" x14ac:dyDescent="0.3">
      <c r="A9" t="s">
        <v>26</v>
      </c>
      <c r="B9" s="26">
        <v>1730796.26</v>
      </c>
      <c r="C9" s="26">
        <v>1352796.26</v>
      </c>
      <c r="D9" s="18">
        <f t="shared" si="0"/>
        <v>78.160341067526915</v>
      </c>
      <c r="E9" s="1">
        <v>2037411.88</v>
      </c>
      <c r="F9" s="1">
        <v>1072411.8799999999</v>
      </c>
      <c r="G9" s="18">
        <f t="shared" si="1"/>
        <v>52.635988359899031</v>
      </c>
      <c r="H9" s="1">
        <v>896633.86</v>
      </c>
      <c r="I9" s="1">
        <v>896633.86</v>
      </c>
      <c r="J9" s="18">
        <f t="shared" si="2"/>
        <v>100</v>
      </c>
      <c r="K9" s="104">
        <v>7628967.3700000001</v>
      </c>
      <c r="L9" s="104">
        <v>6570738.9400000004</v>
      </c>
      <c r="M9" s="18">
        <f t="shared" si="3"/>
        <v>86.128811690015141</v>
      </c>
      <c r="N9" s="104">
        <v>1272392.54</v>
      </c>
      <c r="O9" s="104">
        <v>690006.47</v>
      </c>
      <c r="P9" s="18">
        <f t="shared" si="4"/>
        <v>54.229056545710328</v>
      </c>
      <c r="Q9" s="104">
        <v>413535.37</v>
      </c>
      <c r="R9" s="104">
        <v>372333.67</v>
      </c>
      <c r="S9" s="18">
        <f t="shared" si="5"/>
        <v>90.036716810946544</v>
      </c>
      <c r="T9" s="104">
        <v>649944.16</v>
      </c>
      <c r="U9" s="104">
        <v>649944.16</v>
      </c>
      <c r="V9" s="18">
        <f t="shared" si="6"/>
        <v>100</v>
      </c>
      <c r="W9" s="104">
        <v>811646.73</v>
      </c>
      <c r="X9" s="104">
        <v>654248.25</v>
      </c>
      <c r="Y9" s="18">
        <f t="shared" si="7"/>
        <v>80.60751381330644</v>
      </c>
      <c r="Z9" s="106">
        <f t="shared" si="8"/>
        <v>24.879455798171946</v>
      </c>
      <c r="AA9" s="106">
        <f t="shared" si="8"/>
        <v>0.66222458249336569</v>
      </c>
    </row>
    <row r="10" spans="1:27" x14ac:dyDescent="0.3">
      <c r="A10" t="s">
        <v>27</v>
      </c>
      <c r="B10" s="26">
        <v>4186417.08</v>
      </c>
      <c r="C10" s="26">
        <v>3807804.56</v>
      </c>
      <c r="D10" s="18">
        <f t="shared" si="0"/>
        <v>90.956168179975037</v>
      </c>
      <c r="E10" s="1">
        <v>4434612.47</v>
      </c>
      <c r="F10" s="1">
        <v>4034219.9</v>
      </c>
      <c r="G10" s="18">
        <f t="shared" si="1"/>
        <v>90.971193701622369</v>
      </c>
      <c r="H10" s="1">
        <v>5170789.34</v>
      </c>
      <c r="I10" s="1">
        <v>4328560.09</v>
      </c>
      <c r="J10" s="18">
        <f t="shared" si="2"/>
        <v>83.711785674873383</v>
      </c>
      <c r="K10" s="104">
        <v>5895234.9199999999</v>
      </c>
      <c r="L10" s="104">
        <v>5413232.3399999999</v>
      </c>
      <c r="M10" s="18">
        <f t="shared" si="3"/>
        <v>91.823861363611272</v>
      </c>
      <c r="N10" s="104">
        <v>3872799.39</v>
      </c>
      <c r="O10" s="104">
        <v>3298378.05</v>
      </c>
      <c r="P10" s="18">
        <f t="shared" si="4"/>
        <v>85.167800287223244</v>
      </c>
      <c r="Q10" s="104">
        <v>5603983.0800000001</v>
      </c>
      <c r="R10" s="104">
        <v>5593291.2199999997</v>
      </c>
      <c r="S10" s="18">
        <f t="shared" si="5"/>
        <v>99.809209630946995</v>
      </c>
      <c r="T10" s="104">
        <v>6527810.3099999996</v>
      </c>
      <c r="U10" s="104">
        <v>6526495.0700000003</v>
      </c>
      <c r="V10" s="18">
        <f t="shared" si="6"/>
        <v>99.979851742965252</v>
      </c>
      <c r="W10" s="104">
        <v>7375042.8499999996</v>
      </c>
      <c r="X10" s="104">
        <v>7360662.5499999998</v>
      </c>
      <c r="Y10" s="18">
        <f t="shared" si="7"/>
        <v>99.805014014257566</v>
      </c>
      <c r="Z10" s="106">
        <f t="shared" si="8"/>
        <v>12.978816781825259</v>
      </c>
      <c r="AA10" s="106">
        <f t="shared" si="8"/>
        <v>12.781247377851756</v>
      </c>
    </row>
    <row r="11" spans="1:27" x14ac:dyDescent="0.3">
      <c r="A11" t="s">
        <v>28</v>
      </c>
      <c r="B11" s="26">
        <v>7000000</v>
      </c>
      <c r="C11" s="26">
        <v>7000000</v>
      </c>
      <c r="D11" s="18">
        <f t="shared" si="0"/>
        <v>100</v>
      </c>
      <c r="E11" s="26">
        <v>8695982</v>
      </c>
      <c r="F11" s="26">
        <v>8695982</v>
      </c>
      <c r="G11" s="18">
        <f t="shared" si="1"/>
        <v>100</v>
      </c>
      <c r="H11" s="26">
        <v>0</v>
      </c>
      <c r="I11" s="26">
        <v>0</v>
      </c>
      <c r="J11" s="18" t="str">
        <f t="shared" si="2"/>
        <v>-</v>
      </c>
      <c r="K11" s="110">
        <v>11569701.91</v>
      </c>
      <c r="L11" s="110">
        <v>11569701.91</v>
      </c>
      <c r="M11" s="18">
        <f t="shared" si="3"/>
        <v>100</v>
      </c>
      <c r="N11" s="110">
        <v>0</v>
      </c>
      <c r="O11" s="110">
        <v>0</v>
      </c>
      <c r="P11" s="18" t="str">
        <f t="shared" si="4"/>
        <v>-</v>
      </c>
      <c r="Q11" s="110">
        <v>0</v>
      </c>
      <c r="R11" s="110">
        <v>0</v>
      </c>
      <c r="S11" s="18" t="str">
        <f t="shared" si="5"/>
        <v>-</v>
      </c>
      <c r="T11" s="110">
        <v>0</v>
      </c>
      <c r="U11" s="110">
        <v>0</v>
      </c>
      <c r="V11" s="18" t="str">
        <f t="shared" si="6"/>
        <v>-</v>
      </c>
      <c r="W11" s="110">
        <v>0</v>
      </c>
      <c r="X11" s="110">
        <v>0</v>
      </c>
      <c r="Y11" s="18" t="str">
        <f t="shared" si="7"/>
        <v>-</v>
      </c>
      <c r="Z11" s="106" t="str">
        <f t="shared" si="8"/>
        <v>-</v>
      </c>
      <c r="AA11" s="106" t="str">
        <f t="shared" si="8"/>
        <v>-</v>
      </c>
    </row>
    <row r="12" spans="1:27" x14ac:dyDescent="0.3">
      <c r="A12" t="s">
        <v>29</v>
      </c>
      <c r="B12" s="26">
        <v>0</v>
      </c>
      <c r="C12" s="26">
        <v>0</v>
      </c>
      <c r="D12" s="18" t="str">
        <f t="shared" si="0"/>
        <v>-</v>
      </c>
      <c r="E12" s="26">
        <v>0</v>
      </c>
      <c r="F12" s="26">
        <v>0</v>
      </c>
      <c r="G12" s="18" t="str">
        <f t="shared" si="1"/>
        <v>-</v>
      </c>
      <c r="H12" s="26">
        <v>0</v>
      </c>
      <c r="I12" s="26">
        <v>0</v>
      </c>
      <c r="J12" s="18" t="str">
        <f t="shared" si="2"/>
        <v>-</v>
      </c>
      <c r="K12" s="110">
        <v>0</v>
      </c>
      <c r="L12" s="110">
        <v>0</v>
      </c>
      <c r="M12" s="18" t="str">
        <f t="shared" si="3"/>
        <v>-</v>
      </c>
      <c r="N12" s="110">
        <v>0</v>
      </c>
      <c r="O12" s="110">
        <v>0</v>
      </c>
      <c r="P12" s="18" t="str">
        <f t="shared" si="4"/>
        <v>-</v>
      </c>
      <c r="Q12" s="110">
        <v>0</v>
      </c>
      <c r="R12" s="110">
        <v>0</v>
      </c>
      <c r="S12" s="18" t="str">
        <f t="shared" si="5"/>
        <v>-</v>
      </c>
      <c r="T12" s="110">
        <v>0</v>
      </c>
      <c r="U12" s="110">
        <v>0</v>
      </c>
      <c r="V12" s="18" t="str">
        <f t="shared" si="6"/>
        <v>-</v>
      </c>
      <c r="W12" s="110">
        <v>0</v>
      </c>
      <c r="X12" s="110">
        <v>0</v>
      </c>
      <c r="Y12" s="18" t="str">
        <f t="shared" si="7"/>
        <v>-</v>
      </c>
      <c r="Z12" s="106" t="str">
        <f t="shared" si="8"/>
        <v>-</v>
      </c>
      <c r="AA12" s="106" t="str">
        <f t="shared" si="8"/>
        <v>-</v>
      </c>
    </row>
    <row r="13" spans="1:27" x14ac:dyDescent="0.3">
      <c r="A13" t="s">
        <v>30</v>
      </c>
      <c r="B13" s="26">
        <v>0</v>
      </c>
      <c r="C13" s="26">
        <v>0</v>
      </c>
      <c r="D13" s="18" t="str">
        <f t="shared" si="0"/>
        <v>-</v>
      </c>
      <c r="E13" s="26">
        <v>0</v>
      </c>
      <c r="F13" s="26">
        <v>0</v>
      </c>
      <c r="G13" s="18" t="str">
        <f t="shared" si="1"/>
        <v>-</v>
      </c>
      <c r="H13" s="26">
        <v>139368.79999999999</v>
      </c>
      <c r="I13" s="26">
        <v>139368.79999999999</v>
      </c>
      <c r="J13" s="18">
        <f t="shared" si="2"/>
        <v>100</v>
      </c>
      <c r="K13" s="110">
        <v>0</v>
      </c>
      <c r="L13" s="110">
        <v>0</v>
      </c>
      <c r="M13" s="18" t="str">
        <f t="shared" si="3"/>
        <v>-</v>
      </c>
      <c r="N13" s="110">
        <v>0</v>
      </c>
      <c r="O13" s="110">
        <v>0</v>
      </c>
      <c r="P13" s="18" t="str">
        <f t="shared" si="4"/>
        <v>-</v>
      </c>
      <c r="Q13" s="110">
        <v>1878231.45</v>
      </c>
      <c r="R13" s="110">
        <v>0</v>
      </c>
      <c r="S13" s="18">
        <f t="shared" si="5"/>
        <v>0</v>
      </c>
      <c r="T13" s="110">
        <v>233223.46</v>
      </c>
      <c r="U13" s="110">
        <v>172223.46</v>
      </c>
      <c r="V13" s="18">
        <f t="shared" si="6"/>
        <v>73.844826759709335</v>
      </c>
      <c r="W13" s="104">
        <v>8828819.4600000009</v>
      </c>
      <c r="X13" s="104">
        <v>994292.32</v>
      </c>
      <c r="Y13" s="18">
        <f t="shared" si="7"/>
        <v>11.261894350708582</v>
      </c>
      <c r="Z13" s="106">
        <f t="shared" si="8"/>
        <v>3685.5623357958934</v>
      </c>
      <c r="AA13" s="106">
        <f t="shared" si="8"/>
        <v>477.3268752120066</v>
      </c>
    </row>
    <row r="14" spans="1:27" x14ac:dyDescent="0.3">
      <c r="A14" t="s">
        <v>31</v>
      </c>
      <c r="B14" s="26">
        <f t="shared" ref="B14:C14" si="9">SUM(B3:B5)</f>
        <v>178039637.62</v>
      </c>
      <c r="C14" s="26">
        <f t="shared" si="9"/>
        <v>138033682.69</v>
      </c>
      <c r="D14" s="18">
        <f>IF(B14&gt;0,C14/B14*100,"-")</f>
        <v>77.529748170243437</v>
      </c>
      <c r="E14" s="1">
        <f>SUM(E3:E5)</f>
        <v>196219588.56999999</v>
      </c>
      <c r="F14" s="1">
        <f>SUM(F3:F5)</f>
        <v>147310291.01999998</v>
      </c>
      <c r="G14" s="18">
        <f>IF(E14&gt;0,F14/E14*100,"-")</f>
        <v>75.074202373759462</v>
      </c>
      <c r="H14" s="1">
        <f>SUM(H3:H5)</f>
        <v>218727266.55000001</v>
      </c>
      <c r="I14" s="1">
        <f>SUM(I3:I5)</f>
        <v>149669759.72999999</v>
      </c>
      <c r="J14" s="18">
        <f>IF(H14&gt;0,I14/H14*100,"-")</f>
        <v>68.427572881402142</v>
      </c>
      <c r="K14" s="104">
        <v>196720232.5</v>
      </c>
      <c r="L14" s="104">
        <v>153508512.34999999</v>
      </c>
      <c r="M14" s="18">
        <f>IF(K14&gt;0,L14/K14*100,"-")</f>
        <v>78.03392177772055</v>
      </c>
      <c r="N14" s="104">
        <f>SUM(N3:N5)</f>
        <v>214621550.09999999</v>
      </c>
      <c r="O14" s="104">
        <f>SUM(O3:O5)</f>
        <v>154631369.22</v>
      </c>
      <c r="P14" s="18">
        <f>IF(N14&gt;0,O14/N14*100,"-")</f>
        <v>72.048388965577601</v>
      </c>
      <c r="Q14" s="104">
        <f>SUM(Q3:Q5)</f>
        <v>211807135.73000002</v>
      </c>
      <c r="R14" s="104">
        <f>SUM(R3:R5)</f>
        <v>150722283.68000001</v>
      </c>
      <c r="S14" s="18">
        <f>IF(Q14&gt;0,R14/Q14*100,"-")</f>
        <v>71.160153863811473</v>
      </c>
      <c r="T14" s="104">
        <f>SUM(T3:T5)</f>
        <v>205279573.77999997</v>
      </c>
      <c r="U14" s="104">
        <f>SUM(U3:U5)</f>
        <v>137575651.37</v>
      </c>
      <c r="V14" s="18">
        <f>IF(T14&gt;0,U14/T14*100,"-")</f>
        <v>67.018675475934643</v>
      </c>
      <c r="W14" s="104">
        <f>SUM(W3:W5)</f>
        <v>216387533.83999997</v>
      </c>
      <c r="X14" s="104">
        <f>SUM(X3:X5)</f>
        <v>163163604.81</v>
      </c>
      <c r="Y14" s="18">
        <f>IF(W14&gt;0,X14/W14*100,"-")</f>
        <v>75.403421775048045</v>
      </c>
      <c r="Z14" s="106">
        <f t="shared" si="8"/>
        <v>5.4111375308604863</v>
      </c>
      <c r="AA14" s="106">
        <f t="shared" si="8"/>
        <v>18.599187563490432</v>
      </c>
    </row>
    <row r="15" spans="1:27" x14ac:dyDescent="0.3">
      <c r="A15" t="s">
        <v>32</v>
      </c>
      <c r="B15" s="25">
        <f t="shared" ref="B15:C15" si="10">SUM(B6:B10)</f>
        <v>13365105.25</v>
      </c>
      <c r="C15" s="25">
        <f t="shared" si="10"/>
        <v>9072421.8800000008</v>
      </c>
      <c r="D15" s="18">
        <f>IF(B15&gt;0,C15/B15*100,"-")</f>
        <v>67.881409912578135</v>
      </c>
      <c r="E15" s="25">
        <f>SUM(E6:E10)</f>
        <v>11242287.41</v>
      </c>
      <c r="F15" s="25">
        <f>SUM(F6:F10)</f>
        <v>7852613.7199999997</v>
      </c>
      <c r="G15" s="18">
        <f>IF(E15&gt;0,F15/E15*100,"-")</f>
        <v>69.848896702419381</v>
      </c>
      <c r="H15" s="25">
        <f>SUM(H6:H10)</f>
        <v>12520732.23</v>
      </c>
      <c r="I15" s="25">
        <f>SUM(I6:I10)</f>
        <v>8088665.9000000004</v>
      </c>
      <c r="J15" s="18">
        <f>IF(H15&gt;0,I15/H15*100,"-")</f>
        <v>64.602179420620033</v>
      </c>
      <c r="K15" s="109">
        <v>20595252.52</v>
      </c>
      <c r="L15" s="109">
        <v>14603499.850000001</v>
      </c>
      <c r="M15" s="18">
        <f>IF(K15&gt;0,L15/K15*100,"-")</f>
        <v>70.907117238881028</v>
      </c>
      <c r="N15" s="109">
        <f>SUM(N6:N10)</f>
        <v>16414366.789999999</v>
      </c>
      <c r="O15" s="109">
        <f>SUM(O6:O10)</f>
        <v>7951541.6299999999</v>
      </c>
      <c r="P15" s="18">
        <f>IF(N15&gt;0,O15/N15*100,"-")</f>
        <v>48.442573093006899</v>
      </c>
      <c r="Q15" s="109">
        <f>SUM(Q6:Q10)</f>
        <v>11854451.149999999</v>
      </c>
      <c r="R15" s="109">
        <f>SUM(R6:R10)</f>
        <v>8448371.3699999992</v>
      </c>
      <c r="S15" s="18">
        <f>IF(Q15&gt;0,R15/Q15*100,"-")</f>
        <v>71.267503346200883</v>
      </c>
      <c r="T15" s="109">
        <f>SUM(T6:T10)</f>
        <v>19501788.399999999</v>
      </c>
      <c r="U15" s="109">
        <f>SUM(U6:U10)</f>
        <v>14179773.98</v>
      </c>
      <c r="V15" s="18">
        <f>IF(T15&gt;0,U15/T15*100,"-")</f>
        <v>72.710121190731414</v>
      </c>
      <c r="W15" s="109">
        <f>SUM(W6:W10)</f>
        <v>35791853.490000002</v>
      </c>
      <c r="X15" s="109">
        <f>SUM(X6:X10)</f>
        <v>18656334.129999999</v>
      </c>
      <c r="Y15" s="18">
        <f>IF(W15&gt;0,X15/W15*100,"-")</f>
        <v>52.124526423903838</v>
      </c>
      <c r="Z15" s="106">
        <f t="shared" si="8"/>
        <v>83.53113445739163</v>
      </c>
      <c r="AA15" s="106">
        <f t="shared" si="8"/>
        <v>31.570038819476281</v>
      </c>
    </row>
    <row r="16" spans="1:27" x14ac:dyDescent="0.3">
      <c r="A16" t="s">
        <v>33</v>
      </c>
      <c r="B16" s="26">
        <f t="shared" ref="B16:C16" si="11">SUM(B11:B13)</f>
        <v>7000000</v>
      </c>
      <c r="C16" s="26">
        <f t="shared" si="11"/>
        <v>7000000</v>
      </c>
      <c r="D16" s="18">
        <f t="shared" si="0"/>
        <v>100</v>
      </c>
      <c r="E16" s="26">
        <f>SUM(E11:E13)</f>
        <v>8695982</v>
      </c>
      <c r="F16" s="26">
        <f>SUM(F11:F13)</f>
        <v>8695982</v>
      </c>
      <c r="G16" s="18">
        <f t="shared" si="1"/>
        <v>100</v>
      </c>
      <c r="H16" s="26">
        <f>SUM(H11:H13)</f>
        <v>139368.79999999999</v>
      </c>
      <c r="I16" s="26">
        <f>SUM(I11:I13)</f>
        <v>139368.79999999999</v>
      </c>
      <c r="J16" s="18">
        <f t="shared" ref="J16:J21" si="12">IF(H16&gt;0,I16/H16*100,"-")</f>
        <v>100</v>
      </c>
      <c r="K16" s="110">
        <v>11569701.91</v>
      </c>
      <c r="L16" s="110">
        <v>11569701.91</v>
      </c>
      <c r="M16" s="18">
        <f t="shared" ref="M16:M21" si="13">IF(K16&gt;0,L16/K16*100,"-")</f>
        <v>100</v>
      </c>
      <c r="N16" s="110">
        <f>SUM(N11:N13)</f>
        <v>0</v>
      </c>
      <c r="O16" s="110">
        <f>SUM(O11:O13)</f>
        <v>0</v>
      </c>
      <c r="P16" s="18" t="str">
        <f t="shared" ref="P16:P21" si="14">IF(N16&gt;0,O16/N16*100,"-")</f>
        <v>-</v>
      </c>
      <c r="Q16" s="110">
        <f>SUM(Q11:Q13)</f>
        <v>1878231.45</v>
      </c>
      <c r="R16" s="110">
        <f>SUM(R11:R13)</f>
        <v>0</v>
      </c>
      <c r="S16" s="18">
        <f t="shared" ref="S16:S21" si="15">IF(Q16&gt;0,R16/Q16*100,"-")</f>
        <v>0</v>
      </c>
      <c r="T16" s="110">
        <f>SUM(T11:T13)</f>
        <v>233223.46</v>
      </c>
      <c r="U16" s="110">
        <f>SUM(U11:U13)</f>
        <v>172223.46</v>
      </c>
      <c r="V16" s="18">
        <f t="shared" ref="V16:V21" si="16">IF(T16&gt;0,U16/T16*100,"-")</f>
        <v>73.844826759709335</v>
      </c>
      <c r="W16" s="110">
        <f>SUM(W11:W13)</f>
        <v>8828819.4600000009</v>
      </c>
      <c r="X16" s="110">
        <f>SUM(X11:X13)</f>
        <v>994292.32</v>
      </c>
      <c r="Y16" s="18">
        <f t="shared" si="7"/>
        <v>11.261894350708582</v>
      </c>
      <c r="Z16" s="106">
        <f t="shared" si="8"/>
        <v>3685.5623357958934</v>
      </c>
      <c r="AA16" s="106">
        <f t="shared" si="8"/>
        <v>477.3268752120066</v>
      </c>
    </row>
    <row r="17" spans="1:27" x14ac:dyDescent="0.3">
      <c r="A17" t="s">
        <v>34</v>
      </c>
      <c r="B17" s="1">
        <v>24350.46</v>
      </c>
      <c r="C17" s="1">
        <v>24350.46</v>
      </c>
      <c r="D17" s="18">
        <f t="shared" si="0"/>
        <v>100</v>
      </c>
      <c r="E17" s="26">
        <v>0</v>
      </c>
      <c r="F17" s="26">
        <v>0</v>
      </c>
      <c r="G17" s="18" t="str">
        <f t="shared" si="1"/>
        <v>-</v>
      </c>
      <c r="H17" s="26">
        <v>0</v>
      </c>
      <c r="I17" s="26">
        <v>0</v>
      </c>
      <c r="J17" s="18" t="str">
        <f t="shared" si="12"/>
        <v>-</v>
      </c>
      <c r="K17" s="110">
        <v>0</v>
      </c>
      <c r="L17" s="110">
        <v>0</v>
      </c>
      <c r="M17" s="18" t="str">
        <f t="shared" si="13"/>
        <v>-</v>
      </c>
      <c r="N17" s="110">
        <v>0</v>
      </c>
      <c r="O17" s="110">
        <v>0</v>
      </c>
      <c r="P17" s="18" t="str">
        <f t="shared" si="14"/>
        <v>-</v>
      </c>
      <c r="Q17" s="110">
        <v>1878231.45</v>
      </c>
      <c r="R17" s="110">
        <v>1878231.45</v>
      </c>
      <c r="S17" s="18">
        <f t="shared" si="15"/>
        <v>100</v>
      </c>
      <c r="T17" s="110">
        <v>233223.46</v>
      </c>
      <c r="U17" s="110">
        <v>172223.46</v>
      </c>
      <c r="V17" s="18">
        <f t="shared" si="16"/>
        <v>73.844826759709335</v>
      </c>
      <c r="W17" s="104">
        <v>7825186.2199999997</v>
      </c>
      <c r="X17" s="104">
        <v>7825186.2199999997</v>
      </c>
      <c r="Y17" s="18">
        <f t="shared" si="7"/>
        <v>100</v>
      </c>
      <c r="Z17" s="106">
        <f t="shared" si="8"/>
        <v>3255.2311675677911</v>
      </c>
      <c r="AA17" s="106">
        <f t="shared" si="8"/>
        <v>4443.6238593743274</v>
      </c>
    </row>
    <row r="18" spans="1:27" x14ac:dyDescent="0.3">
      <c r="A18" t="s">
        <v>35</v>
      </c>
      <c r="B18" s="26">
        <v>0</v>
      </c>
      <c r="C18" s="26">
        <v>0</v>
      </c>
      <c r="D18" s="18" t="str">
        <f t="shared" si="0"/>
        <v>-</v>
      </c>
      <c r="E18" s="26">
        <v>0</v>
      </c>
      <c r="F18" s="26">
        <v>0</v>
      </c>
      <c r="G18" s="18" t="str">
        <f t="shared" si="1"/>
        <v>-</v>
      </c>
      <c r="H18" s="26">
        <v>0</v>
      </c>
      <c r="I18" s="26">
        <v>0</v>
      </c>
      <c r="J18" s="18" t="str">
        <f t="shared" si="12"/>
        <v>-</v>
      </c>
      <c r="K18" s="110">
        <v>0</v>
      </c>
      <c r="L18" s="110">
        <v>0</v>
      </c>
      <c r="M18" s="18" t="str">
        <f t="shared" si="13"/>
        <v>-</v>
      </c>
      <c r="N18" s="110">
        <v>0</v>
      </c>
      <c r="O18" s="110">
        <v>0</v>
      </c>
      <c r="P18" s="18" t="str">
        <f t="shared" si="14"/>
        <v>-</v>
      </c>
      <c r="Q18" s="110">
        <v>0</v>
      </c>
      <c r="R18" s="110">
        <v>0</v>
      </c>
      <c r="S18" s="18" t="str">
        <f t="shared" si="15"/>
        <v>-</v>
      </c>
      <c r="T18" s="110">
        <v>0</v>
      </c>
      <c r="U18" s="110">
        <v>0</v>
      </c>
      <c r="V18" s="18" t="str">
        <f t="shared" si="16"/>
        <v>-</v>
      </c>
      <c r="W18" s="110">
        <v>0</v>
      </c>
      <c r="X18" s="110">
        <v>0</v>
      </c>
      <c r="Y18" s="18" t="str">
        <f t="shared" si="7"/>
        <v>-</v>
      </c>
      <c r="Z18" s="106" t="str">
        <f t="shared" si="8"/>
        <v>-</v>
      </c>
      <c r="AA18" s="106" t="str">
        <f t="shared" si="8"/>
        <v>-</v>
      </c>
    </row>
    <row r="19" spans="1:27" x14ac:dyDescent="0.3">
      <c r="A19" t="s">
        <v>36</v>
      </c>
      <c r="B19" s="1">
        <v>26268910.34</v>
      </c>
      <c r="C19" s="1">
        <v>25473012.5</v>
      </c>
      <c r="D19" s="18">
        <f t="shared" si="0"/>
        <v>96.97019088459075</v>
      </c>
      <c r="E19" s="1">
        <v>27217502.390000001</v>
      </c>
      <c r="F19" s="1">
        <v>25368975.57</v>
      </c>
      <c r="G19" s="18">
        <f t="shared" si="1"/>
        <v>93.208315761261147</v>
      </c>
      <c r="H19" s="1">
        <v>33280588.32</v>
      </c>
      <c r="I19" s="1">
        <v>26994302.34</v>
      </c>
      <c r="J19" s="18">
        <f t="shared" si="12"/>
        <v>81.111253444332149</v>
      </c>
      <c r="K19" s="104">
        <v>34137463.200000003</v>
      </c>
      <c r="L19" s="104">
        <v>27272860</v>
      </c>
      <c r="M19" s="18">
        <f t="shared" si="13"/>
        <v>79.891290809212791</v>
      </c>
      <c r="N19" s="104">
        <v>34001538.200000003</v>
      </c>
      <c r="O19" s="104">
        <v>26380731.739999998</v>
      </c>
      <c r="P19" s="18">
        <f t="shared" si="14"/>
        <v>77.586877348978277</v>
      </c>
      <c r="Q19" s="104">
        <v>33301814.140000001</v>
      </c>
      <c r="R19" s="104">
        <v>27177577.719999999</v>
      </c>
      <c r="S19" s="18">
        <f t="shared" si="15"/>
        <v>81.609901507906258</v>
      </c>
      <c r="T19" s="104">
        <v>26057041.219999999</v>
      </c>
      <c r="U19" s="104">
        <v>25558414.09</v>
      </c>
      <c r="V19" s="18">
        <f t="shared" si="16"/>
        <v>98.086401576487205</v>
      </c>
      <c r="W19" s="104">
        <v>30690897.800000001</v>
      </c>
      <c r="X19" s="104">
        <v>27058514.52</v>
      </c>
      <c r="Y19" s="18">
        <f t="shared" si="7"/>
        <v>88.164623584260212</v>
      </c>
      <c r="Z19" s="106">
        <f t="shared" si="8"/>
        <v>17.783510187807877</v>
      </c>
      <c r="AA19" s="106">
        <f t="shared" si="8"/>
        <v>5.8693016895243488</v>
      </c>
    </row>
    <row r="20" spans="1:27" x14ac:dyDescent="0.3">
      <c r="A20" t="s">
        <v>37</v>
      </c>
      <c r="B20" s="26">
        <f t="shared" ref="B20:C20" si="17">B14+B15+B16+B17+B18+B19</f>
        <v>224698003.67000002</v>
      </c>
      <c r="C20" s="26">
        <f t="shared" si="17"/>
        <v>179603467.53</v>
      </c>
      <c r="D20" s="18">
        <f t="shared" si="0"/>
        <v>79.931047270794821</v>
      </c>
      <c r="E20" s="26">
        <f>E14+E15+E16+E17+E18+E19</f>
        <v>243375360.37</v>
      </c>
      <c r="F20" s="26">
        <f>F14+F15+F16+F17+F18+F19</f>
        <v>189227862.30999997</v>
      </c>
      <c r="G20" s="18">
        <f t="shared" si="1"/>
        <v>77.751446170359898</v>
      </c>
      <c r="H20" s="26">
        <f>H14+H15+H16+H17+H18+H19</f>
        <v>264667955.90000001</v>
      </c>
      <c r="I20" s="26">
        <f>I14+I15+I16+I17+I18+I19</f>
        <v>184892096.77000001</v>
      </c>
      <c r="J20" s="18">
        <f t="shared" si="12"/>
        <v>69.858134560066702</v>
      </c>
      <c r="K20" s="110">
        <v>263022650.13</v>
      </c>
      <c r="L20" s="110">
        <v>206954574.10999998</v>
      </c>
      <c r="M20" s="18">
        <f t="shared" si="13"/>
        <v>78.683175767452667</v>
      </c>
      <c r="N20" s="110">
        <f>N14+N15+N16+N17+N18+N19</f>
        <v>265037455.08999997</v>
      </c>
      <c r="O20" s="110">
        <f>O14+O15+O16+O17+O18+O19</f>
        <v>188963642.59</v>
      </c>
      <c r="P20" s="18">
        <f t="shared" si="14"/>
        <v>71.296957830293366</v>
      </c>
      <c r="Q20" s="110">
        <f>Q14+Q15+Q16+Q17+Q18+Q19</f>
        <v>260719863.92000002</v>
      </c>
      <c r="R20" s="110">
        <f>R14+R15+R16+R17+R18+R19</f>
        <v>188226464.22</v>
      </c>
      <c r="S20" s="18">
        <f t="shared" si="15"/>
        <v>72.194907357636524</v>
      </c>
      <c r="T20" s="110">
        <f>T14+T15+T16+T17+T18+T19</f>
        <v>251304850.31999999</v>
      </c>
      <c r="U20" s="110">
        <f>U14+U15+U16+U17+U18+U19</f>
        <v>177658286.36000001</v>
      </c>
      <c r="V20" s="18">
        <f t="shared" si="16"/>
        <v>70.694332454697218</v>
      </c>
      <c r="W20" s="110">
        <f>W14+W15+W16+W17+W18+W19</f>
        <v>299524290.81</v>
      </c>
      <c r="X20" s="110">
        <f>X14+X15+X16+X17+X18+X19</f>
        <v>217697932</v>
      </c>
      <c r="Y20" s="18">
        <f t="shared" si="7"/>
        <v>72.681227759952975</v>
      </c>
      <c r="Z20" s="106">
        <f t="shared" si="8"/>
        <v>19.187628264476245</v>
      </c>
      <c r="AA20" s="106">
        <f t="shared" si="8"/>
        <v>22.537448975988198</v>
      </c>
    </row>
    <row r="21" spans="1:27" x14ac:dyDescent="0.3">
      <c r="A21" t="s">
        <v>38</v>
      </c>
      <c r="B21" s="26">
        <f t="shared" ref="B21:C21" si="18">B20-B19</f>
        <v>198429093.33000001</v>
      </c>
      <c r="C21" s="26">
        <f t="shared" si="18"/>
        <v>154130455.03</v>
      </c>
      <c r="D21" s="18">
        <f t="shared" si="0"/>
        <v>77.67533099275488</v>
      </c>
      <c r="E21" s="26">
        <f>E20-E19</f>
        <v>216157857.98000002</v>
      </c>
      <c r="F21" s="26">
        <f>F20-F19</f>
        <v>163858886.73999998</v>
      </c>
      <c r="G21" s="18">
        <f t="shared" si="1"/>
        <v>75.805195458201197</v>
      </c>
      <c r="H21" s="26">
        <f>H20-H19</f>
        <v>231387367.58000001</v>
      </c>
      <c r="I21" s="26">
        <f>I20-I19</f>
        <v>157897794.43000001</v>
      </c>
      <c r="J21" s="18">
        <f t="shared" si="12"/>
        <v>68.239591504669477</v>
      </c>
      <c r="K21" s="110">
        <v>228885186.93000001</v>
      </c>
      <c r="L21" s="110">
        <v>179681714.10999998</v>
      </c>
      <c r="M21" s="18">
        <f t="shared" si="13"/>
        <v>78.502989433279524</v>
      </c>
      <c r="N21" s="110">
        <f>N20-N19</f>
        <v>231035916.88999999</v>
      </c>
      <c r="O21" s="110">
        <f>O20-O19</f>
        <v>162582910.84999999</v>
      </c>
      <c r="P21" s="18">
        <f t="shared" si="14"/>
        <v>70.371270856300839</v>
      </c>
      <c r="Q21" s="110">
        <f>Q20-Q19</f>
        <v>227418049.78000003</v>
      </c>
      <c r="R21" s="110">
        <f>R20-R19</f>
        <v>161048886.5</v>
      </c>
      <c r="S21" s="18">
        <f t="shared" si="15"/>
        <v>70.816228815520873</v>
      </c>
      <c r="T21" s="110">
        <f>T20-T19</f>
        <v>225247809.09999999</v>
      </c>
      <c r="U21" s="110">
        <f>U20-U19</f>
        <v>152099872.27000001</v>
      </c>
      <c r="V21" s="18">
        <f t="shared" si="16"/>
        <v>67.525572336410349</v>
      </c>
      <c r="W21" s="110">
        <f>W20-W19</f>
        <v>268833393.00999999</v>
      </c>
      <c r="X21" s="110">
        <f>X20-X19</f>
        <v>190639417.47999999</v>
      </c>
      <c r="Y21" s="18">
        <f t="shared" si="7"/>
        <v>70.913592744376302</v>
      </c>
      <c r="Z21" s="106">
        <f t="shared" si="8"/>
        <v>19.350058979108624</v>
      </c>
      <c r="AA21" s="106">
        <f t="shared" si="8"/>
        <v>25.338315302189415</v>
      </c>
    </row>
    <row r="22" spans="1:27" x14ac:dyDescent="0.3">
      <c r="B22" s="12" t="s">
        <v>75</v>
      </c>
      <c r="C22" s="12" t="s">
        <v>76</v>
      </c>
      <c r="D22" s="16"/>
      <c r="E22" s="12" t="s">
        <v>75</v>
      </c>
      <c r="F22" s="12" t="s">
        <v>76</v>
      </c>
      <c r="G22" s="16"/>
      <c r="H22" s="12" t="s">
        <v>75</v>
      </c>
      <c r="I22" s="12" t="s">
        <v>76</v>
      </c>
      <c r="J22" s="16"/>
      <c r="K22" s="112" t="s">
        <v>75</v>
      </c>
      <c r="L22" s="112" t="s">
        <v>76</v>
      </c>
      <c r="M22" s="16"/>
      <c r="N22" s="112" t="s">
        <v>75</v>
      </c>
      <c r="O22" s="112" t="s">
        <v>76</v>
      </c>
      <c r="P22" s="16"/>
      <c r="Q22" s="112" t="s">
        <v>75</v>
      </c>
      <c r="R22" s="112" t="s">
        <v>76</v>
      </c>
      <c r="S22" s="16"/>
      <c r="T22" s="112" t="s">
        <v>75</v>
      </c>
      <c r="U22" s="112" t="s">
        <v>76</v>
      </c>
      <c r="V22" s="16"/>
      <c r="W22" s="112" t="s">
        <v>75</v>
      </c>
      <c r="X22" s="112" t="s">
        <v>76</v>
      </c>
      <c r="Y22" s="16"/>
    </row>
    <row r="23" spans="1:27" x14ac:dyDescent="0.3">
      <c r="A23" s="5" t="s">
        <v>39</v>
      </c>
      <c r="B23" s="25">
        <v>38832246.289999999</v>
      </c>
      <c r="C23" s="25">
        <v>37712136.909999996</v>
      </c>
      <c r="D23" s="18">
        <f>IF(B23&gt;0,C23/B23*100,"-")</f>
        <v>97.115517419118618</v>
      </c>
      <c r="E23" s="25">
        <v>41524471.210000001</v>
      </c>
      <c r="F23" s="25">
        <v>40232601.979999997</v>
      </c>
      <c r="G23" s="18">
        <f>IF(E23&gt;0,F23/E23*100,"-")</f>
        <v>96.888896613597581</v>
      </c>
      <c r="H23" s="25">
        <v>43664035.259999998</v>
      </c>
      <c r="I23" s="25">
        <v>42323059.409999996</v>
      </c>
      <c r="J23" s="18">
        <f>IF(H23&gt;0,I23/H23*100,"-")</f>
        <v>96.928877869360704</v>
      </c>
      <c r="K23" s="109">
        <v>43266131.039999999</v>
      </c>
      <c r="L23" s="109">
        <v>41993344.25</v>
      </c>
      <c r="M23" s="18">
        <f>IF(K23&gt;0,L23/K23*100,"-")</f>
        <v>97.058237565029117</v>
      </c>
      <c r="N23" s="109">
        <v>44191298.460000001</v>
      </c>
      <c r="O23" s="109">
        <v>42824812.350000001</v>
      </c>
      <c r="P23" s="18">
        <f>IF(N23&gt;0,O23/N23*100,"-")</f>
        <v>96.907793711386674</v>
      </c>
      <c r="Q23" s="104">
        <v>44901057.280000001</v>
      </c>
      <c r="R23" s="104">
        <v>43581030.469999999</v>
      </c>
      <c r="S23" s="18">
        <f>IF(Q23&gt;0,R23/Q23*100,"-")</f>
        <v>97.060143145921032</v>
      </c>
      <c r="T23" s="104">
        <v>46540376.18</v>
      </c>
      <c r="U23" s="104">
        <v>44568617.270000003</v>
      </c>
      <c r="V23" s="18">
        <f>IF(T23&gt;0,U23/T23*100,"-")</f>
        <v>95.763336973525952</v>
      </c>
      <c r="W23" s="104">
        <v>45349325.75</v>
      </c>
      <c r="X23" s="104">
        <v>43978140.450000003</v>
      </c>
      <c r="Y23" s="18">
        <f>IF(W23&gt;0,X23/W23*100,"-")</f>
        <v>96.9763931936739</v>
      </c>
      <c r="Z23" s="106">
        <f t="shared" si="8"/>
        <v>-2.559176628468748</v>
      </c>
      <c r="AA23" s="106">
        <f t="shared" si="8"/>
        <v>-1.3248713022054233</v>
      </c>
    </row>
    <row r="24" spans="1:27" x14ac:dyDescent="0.3">
      <c r="A24" s="5" t="s">
        <v>40</v>
      </c>
      <c r="B24" s="25">
        <v>2512513.73</v>
      </c>
      <c r="C24" s="25">
        <v>2218766.1</v>
      </c>
      <c r="D24" s="18">
        <f t="shared" ref="D24:D55" si="19">IF(B24&gt;0,C24/B24*100,"-")</f>
        <v>88.308615929434154</v>
      </c>
      <c r="E24" s="25">
        <v>2394252.66</v>
      </c>
      <c r="F24" s="25">
        <v>2096132.73</v>
      </c>
      <c r="G24" s="18">
        <f t="shared" ref="G24:G55" si="20">IF(E24&gt;0,F24/E24*100,"-")</f>
        <v>87.548518375667157</v>
      </c>
      <c r="H24" s="25">
        <v>2516327.86</v>
      </c>
      <c r="I24" s="25">
        <v>2207709.9500000002</v>
      </c>
      <c r="J24" s="18">
        <f t="shared" ref="J24:J55" si="21">IF(H24&gt;0,I24/H24*100,"-")</f>
        <v>87.73538556299259</v>
      </c>
      <c r="K24" s="109">
        <v>2807058.38</v>
      </c>
      <c r="L24" s="109">
        <v>2487717.6800000002</v>
      </c>
      <c r="M24" s="18">
        <f t="shared" ref="M24:M55" si="22">IF(K24&gt;0,L24/K24*100,"-")</f>
        <v>88.623653064173197</v>
      </c>
      <c r="N24" s="109">
        <v>2685437.22</v>
      </c>
      <c r="O24" s="109">
        <v>2352410.5499999998</v>
      </c>
      <c r="P24" s="18">
        <f t="shared" ref="P24:P55" si="23">IF(N24&gt;0,O24/N24*100,"-")</f>
        <v>87.598791454897594</v>
      </c>
      <c r="Q24" s="104">
        <v>2755970.03</v>
      </c>
      <c r="R24" s="104">
        <v>2432958.06</v>
      </c>
      <c r="S24" s="18">
        <f t="shared" ref="S24:S55" si="24">IF(Q24&gt;0,R24/Q24*100,"-")</f>
        <v>88.279554331728349</v>
      </c>
      <c r="T24" s="104">
        <v>2863020.75</v>
      </c>
      <c r="U24" s="104">
        <v>2398750.5699999998</v>
      </c>
      <c r="V24" s="18">
        <f t="shared" ref="V24:V55" si="25">IF(T24&gt;0,U24/T24*100,"-")</f>
        <v>83.783904465240084</v>
      </c>
      <c r="W24" s="104">
        <v>2838547.72</v>
      </c>
      <c r="X24" s="104">
        <v>2485417.66</v>
      </c>
      <c r="Y24" s="18">
        <f t="shared" ref="Y24:Y55" si="26">IF(W24&gt;0,X24/W24*100,"-")</f>
        <v>87.559481297006343</v>
      </c>
      <c r="Z24" s="106">
        <f t="shared" si="8"/>
        <v>-0.85479750714345926</v>
      </c>
      <c r="AA24" s="106">
        <f t="shared" si="8"/>
        <v>3.6130096677788401</v>
      </c>
    </row>
    <row r="25" spans="1:27" x14ac:dyDescent="0.3">
      <c r="A25" s="5" t="s">
        <v>41</v>
      </c>
      <c r="B25" s="25">
        <v>102074651.13</v>
      </c>
      <c r="C25" s="25">
        <v>73751614.829999998</v>
      </c>
      <c r="D25" s="18">
        <f t="shared" si="19"/>
        <v>72.252624930426251</v>
      </c>
      <c r="E25" s="25">
        <v>108513871.17</v>
      </c>
      <c r="F25" s="25">
        <v>76045396.650000006</v>
      </c>
      <c r="G25" s="18">
        <f t="shared" si="20"/>
        <v>70.078963942651868</v>
      </c>
      <c r="H25" s="25">
        <v>97367648.599999994</v>
      </c>
      <c r="I25" s="25">
        <v>70313921.939999998</v>
      </c>
      <c r="J25" s="18">
        <f t="shared" si="21"/>
        <v>72.214871110690453</v>
      </c>
      <c r="K25" s="109">
        <v>97061909.269999996</v>
      </c>
      <c r="L25" s="109">
        <v>74176069.189999998</v>
      </c>
      <c r="M25" s="18">
        <f t="shared" si="22"/>
        <v>76.421399236710073</v>
      </c>
      <c r="N25" s="109">
        <v>89853811.459999993</v>
      </c>
      <c r="O25" s="109">
        <v>65359414.350000001</v>
      </c>
      <c r="P25" s="18">
        <f t="shared" si="23"/>
        <v>72.739723878152788</v>
      </c>
      <c r="Q25" s="104">
        <v>99757362.030000001</v>
      </c>
      <c r="R25" s="104">
        <v>76517961.299999997</v>
      </c>
      <c r="S25" s="18">
        <f t="shared" si="24"/>
        <v>76.704074509296632</v>
      </c>
      <c r="T25" s="104">
        <v>108224501.34</v>
      </c>
      <c r="U25" s="104">
        <v>80587075.909999996</v>
      </c>
      <c r="V25" s="18">
        <f t="shared" si="25"/>
        <v>74.462875700231891</v>
      </c>
      <c r="W25" s="104">
        <v>108619247.04000001</v>
      </c>
      <c r="X25" s="104">
        <v>81949167.849999994</v>
      </c>
      <c r="Y25" s="18">
        <f t="shared" si="26"/>
        <v>75.446267658089624</v>
      </c>
      <c r="Z25" s="106">
        <f t="shared" si="8"/>
        <v>0.36474707216238755</v>
      </c>
      <c r="AA25" s="106">
        <f t="shared" si="8"/>
        <v>1.6902113950892073</v>
      </c>
    </row>
    <row r="26" spans="1:27" x14ac:dyDescent="0.3">
      <c r="A26" s="5" t="s">
        <v>42</v>
      </c>
      <c r="B26" s="25">
        <v>12040962.92</v>
      </c>
      <c r="C26" s="25">
        <v>9987571.5800000001</v>
      </c>
      <c r="D26" s="18">
        <f t="shared" si="19"/>
        <v>82.946618525090514</v>
      </c>
      <c r="E26" s="25">
        <v>16934696.23</v>
      </c>
      <c r="F26" s="25">
        <v>12761904.220000001</v>
      </c>
      <c r="G26" s="18">
        <f t="shared" si="20"/>
        <v>75.359510715002656</v>
      </c>
      <c r="H26" s="25">
        <v>28764503.620000001</v>
      </c>
      <c r="I26" s="25">
        <v>20683535.489999998</v>
      </c>
      <c r="J26" s="18">
        <f t="shared" si="21"/>
        <v>71.906457219789132</v>
      </c>
      <c r="K26" s="109">
        <v>32003193.73</v>
      </c>
      <c r="L26" s="109">
        <v>26539520.899999999</v>
      </c>
      <c r="M26" s="18">
        <f t="shared" si="22"/>
        <v>82.927726288522507</v>
      </c>
      <c r="N26" s="109">
        <v>36540359.340000004</v>
      </c>
      <c r="O26" s="109">
        <v>30063317.030000001</v>
      </c>
      <c r="P26" s="18">
        <f t="shared" si="23"/>
        <v>82.274278559407293</v>
      </c>
      <c r="Q26" s="104">
        <v>38038318.719999999</v>
      </c>
      <c r="R26" s="104">
        <v>29911681.559999999</v>
      </c>
      <c r="S26" s="18">
        <f t="shared" si="24"/>
        <v>78.635656271192843</v>
      </c>
      <c r="T26" s="104">
        <v>34788436.100000001</v>
      </c>
      <c r="U26" s="104">
        <v>26680941.23</v>
      </c>
      <c r="V26" s="18">
        <f t="shared" si="25"/>
        <v>76.694856742927868</v>
      </c>
      <c r="W26" s="104">
        <v>34764485.990000002</v>
      </c>
      <c r="X26" s="104">
        <v>28510593.440000001</v>
      </c>
      <c r="Y26" s="18">
        <f t="shared" si="26"/>
        <v>82.010685986270786</v>
      </c>
      <c r="Z26" s="106">
        <f t="shared" si="8"/>
        <v>-6.8845032099616787E-2</v>
      </c>
      <c r="AA26" s="106">
        <f t="shared" si="8"/>
        <v>6.8575249809506005</v>
      </c>
    </row>
    <row r="27" spans="1:27" x14ac:dyDescent="0.3">
      <c r="A27" s="5" t="s">
        <v>43</v>
      </c>
      <c r="B27" s="25">
        <v>403679.42</v>
      </c>
      <c r="C27" s="25">
        <v>403679.42</v>
      </c>
      <c r="D27" s="18">
        <f t="shared" si="19"/>
        <v>100</v>
      </c>
      <c r="E27" s="25">
        <v>363503.1</v>
      </c>
      <c r="F27" s="25">
        <v>363503.1</v>
      </c>
      <c r="G27" s="18">
        <f t="shared" si="20"/>
        <v>100</v>
      </c>
      <c r="H27" s="25">
        <v>332139.31</v>
      </c>
      <c r="I27" s="25">
        <v>332139.31</v>
      </c>
      <c r="J27" s="18">
        <f t="shared" si="21"/>
        <v>100</v>
      </c>
      <c r="K27" s="109">
        <v>299474.18</v>
      </c>
      <c r="L27" s="109">
        <v>299474.18</v>
      </c>
      <c r="M27" s="18">
        <f t="shared" si="22"/>
        <v>100</v>
      </c>
      <c r="N27" s="109">
        <v>265460.25</v>
      </c>
      <c r="O27" s="109">
        <v>265460.25</v>
      </c>
      <c r="P27" s="18">
        <f t="shared" si="23"/>
        <v>100</v>
      </c>
      <c r="Q27" s="104">
        <v>230041.09</v>
      </c>
      <c r="R27" s="104">
        <v>230041.09</v>
      </c>
      <c r="S27" s="18">
        <f t="shared" si="24"/>
        <v>100</v>
      </c>
      <c r="T27" s="104">
        <v>206082.66</v>
      </c>
      <c r="U27" s="104">
        <v>206082.66</v>
      </c>
      <c r="V27" s="18">
        <f t="shared" si="25"/>
        <v>100</v>
      </c>
      <c r="W27" s="104">
        <v>401566.87</v>
      </c>
      <c r="X27" s="104">
        <v>212804.9</v>
      </c>
      <c r="Y27" s="18">
        <f t="shared" si="26"/>
        <v>52.993639639644577</v>
      </c>
      <c r="Z27" s="106">
        <f t="shared" si="8"/>
        <v>94.857184976164433</v>
      </c>
      <c r="AA27" s="106">
        <f t="shared" si="8"/>
        <v>3.2619144182242081</v>
      </c>
    </row>
    <row r="28" spans="1:27" x14ac:dyDescent="0.3">
      <c r="A28" s="5" t="s">
        <v>44</v>
      </c>
      <c r="B28" s="25">
        <v>0</v>
      </c>
      <c r="C28" s="25">
        <v>0</v>
      </c>
      <c r="D28" s="18" t="str">
        <f t="shared" si="19"/>
        <v>-</v>
      </c>
      <c r="E28" s="25">
        <v>0</v>
      </c>
      <c r="F28" s="25">
        <v>0</v>
      </c>
      <c r="G28" s="18" t="str">
        <f t="shared" si="20"/>
        <v>-</v>
      </c>
      <c r="H28" s="25">
        <v>0</v>
      </c>
      <c r="I28" s="25">
        <v>0</v>
      </c>
      <c r="J28" s="18" t="str">
        <f t="shared" si="21"/>
        <v>-</v>
      </c>
      <c r="K28" s="109">
        <v>0</v>
      </c>
      <c r="L28" s="109">
        <v>0</v>
      </c>
      <c r="M28" s="18" t="str">
        <f t="shared" si="22"/>
        <v>-</v>
      </c>
      <c r="N28" s="109">
        <v>0</v>
      </c>
      <c r="O28" s="109">
        <v>0</v>
      </c>
      <c r="P28" s="18" t="str">
        <f t="shared" si="23"/>
        <v>-</v>
      </c>
      <c r="Q28" s="109">
        <v>0</v>
      </c>
      <c r="R28" s="109">
        <v>0</v>
      </c>
      <c r="S28" s="18" t="str">
        <f t="shared" si="24"/>
        <v>-</v>
      </c>
      <c r="T28" s="109">
        <v>0</v>
      </c>
      <c r="U28" s="109">
        <v>0</v>
      </c>
      <c r="V28" s="18" t="str">
        <f t="shared" si="25"/>
        <v>-</v>
      </c>
      <c r="W28" s="104">
        <v>0</v>
      </c>
      <c r="X28" s="104">
        <v>0</v>
      </c>
      <c r="Y28" s="18" t="str">
        <f t="shared" si="26"/>
        <v>-</v>
      </c>
      <c r="Z28" s="106" t="str">
        <f t="shared" si="8"/>
        <v>-</v>
      </c>
      <c r="AA28" s="106" t="str">
        <f t="shared" si="8"/>
        <v>-</v>
      </c>
    </row>
    <row r="29" spans="1:27" x14ac:dyDescent="0.3">
      <c r="A29" s="5" t="s">
        <v>45</v>
      </c>
      <c r="B29" s="25">
        <v>531670.48</v>
      </c>
      <c r="C29" s="25">
        <v>387892.31</v>
      </c>
      <c r="D29" s="18">
        <f t="shared" si="19"/>
        <v>72.957277974131657</v>
      </c>
      <c r="E29" s="25">
        <v>823412.89</v>
      </c>
      <c r="F29" s="25">
        <v>687033.43</v>
      </c>
      <c r="G29" s="18">
        <f t="shared" si="20"/>
        <v>83.437293530831184</v>
      </c>
      <c r="H29" s="25">
        <v>621390.19999999995</v>
      </c>
      <c r="I29" s="25">
        <v>242357.22</v>
      </c>
      <c r="J29" s="18">
        <f t="shared" si="21"/>
        <v>39.002420701195483</v>
      </c>
      <c r="K29" s="109">
        <v>821976.22</v>
      </c>
      <c r="L29" s="109">
        <v>755905.1</v>
      </c>
      <c r="M29" s="18">
        <f t="shared" si="22"/>
        <v>91.961918314376547</v>
      </c>
      <c r="N29" s="109">
        <v>1132434</v>
      </c>
      <c r="O29" s="109">
        <v>984892.9</v>
      </c>
      <c r="P29" s="18">
        <f t="shared" si="23"/>
        <v>86.971329013434783</v>
      </c>
      <c r="Q29" s="104">
        <v>714850.53</v>
      </c>
      <c r="R29" s="104">
        <v>616742.81999999995</v>
      </c>
      <c r="S29" s="18">
        <f t="shared" si="24"/>
        <v>86.275772922767487</v>
      </c>
      <c r="T29" s="104">
        <v>710061.28</v>
      </c>
      <c r="U29" s="104">
        <v>625214.51</v>
      </c>
      <c r="V29" s="18">
        <f t="shared" si="25"/>
        <v>88.050782039544529</v>
      </c>
      <c r="W29" s="104">
        <v>441652.52</v>
      </c>
      <c r="X29" s="104">
        <v>409146.15</v>
      </c>
      <c r="Y29" s="18">
        <f t="shared" si="26"/>
        <v>92.639831422223068</v>
      </c>
      <c r="Z29" s="106">
        <f t="shared" si="8"/>
        <v>-37.800788123526466</v>
      </c>
      <c r="AA29" s="106">
        <f t="shared" si="8"/>
        <v>-34.55907637204389</v>
      </c>
    </row>
    <row r="30" spans="1:27" x14ac:dyDescent="0.3">
      <c r="A30" s="5" t="s">
        <v>46</v>
      </c>
      <c r="B30" s="25">
        <v>1281168.99</v>
      </c>
      <c r="C30" s="25">
        <v>1177539.3</v>
      </c>
      <c r="D30" s="18">
        <f t="shared" si="19"/>
        <v>91.911317647486939</v>
      </c>
      <c r="E30" s="25">
        <v>1672707.41</v>
      </c>
      <c r="F30" s="25">
        <v>1572076.36</v>
      </c>
      <c r="G30" s="18">
        <f t="shared" si="20"/>
        <v>93.983941877796795</v>
      </c>
      <c r="H30" s="25">
        <v>1658413.65</v>
      </c>
      <c r="I30" s="25">
        <v>1572932.31</v>
      </c>
      <c r="J30" s="18">
        <f t="shared" si="21"/>
        <v>94.845595970583091</v>
      </c>
      <c r="K30" s="109">
        <v>2375739.87</v>
      </c>
      <c r="L30" s="109">
        <v>2326125.39</v>
      </c>
      <c r="M30" s="18">
        <f t="shared" si="22"/>
        <v>97.911619844137235</v>
      </c>
      <c r="N30" s="109">
        <v>1383202.52</v>
      </c>
      <c r="O30" s="109">
        <v>1347390.87</v>
      </c>
      <c r="P30" s="18">
        <f t="shared" si="23"/>
        <v>97.410961194605122</v>
      </c>
      <c r="Q30" s="104">
        <v>1447410.57</v>
      </c>
      <c r="R30" s="104">
        <v>1394254.54</v>
      </c>
      <c r="S30" s="18">
        <f t="shared" si="24"/>
        <v>96.327508510594882</v>
      </c>
      <c r="T30" s="104">
        <v>1752061.89</v>
      </c>
      <c r="U30" s="104">
        <v>1711534.67</v>
      </c>
      <c r="V30" s="18">
        <f t="shared" si="25"/>
        <v>97.686884223022503</v>
      </c>
      <c r="W30" s="104">
        <v>1839047.81</v>
      </c>
      <c r="X30" s="104">
        <v>1797936.15</v>
      </c>
      <c r="Y30" s="18">
        <f t="shared" si="26"/>
        <v>97.7645138002149</v>
      </c>
      <c r="Z30" s="106">
        <f t="shared" si="8"/>
        <v>4.9647743893339396</v>
      </c>
      <c r="AA30" s="106">
        <f t="shared" si="8"/>
        <v>5.0481875427039995</v>
      </c>
    </row>
    <row r="31" spans="1:27" x14ac:dyDescent="0.3">
      <c r="A31" s="5" t="s">
        <v>47</v>
      </c>
      <c r="B31" s="25">
        <v>0</v>
      </c>
      <c r="C31" s="25">
        <v>0</v>
      </c>
      <c r="D31" s="18" t="str">
        <f t="shared" si="19"/>
        <v>-</v>
      </c>
      <c r="E31" s="25">
        <v>0</v>
      </c>
      <c r="F31" s="25">
        <v>0</v>
      </c>
      <c r="G31" s="18" t="str">
        <f t="shared" si="20"/>
        <v>-</v>
      </c>
      <c r="H31" s="25">
        <v>0</v>
      </c>
      <c r="I31" s="25">
        <v>0</v>
      </c>
      <c r="J31" s="18" t="str">
        <f t="shared" si="21"/>
        <v>-</v>
      </c>
      <c r="K31" s="109">
        <v>0</v>
      </c>
      <c r="L31" s="109">
        <v>0</v>
      </c>
      <c r="M31" s="18" t="str">
        <f t="shared" si="22"/>
        <v>-</v>
      </c>
      <c r="N31" s="109">
        <v>0</v>
      </c>
      <c r="O31" s="109">
        <v>0</v>
      </c>
      <c r="P31" s="18" t="str">
        <f t="shared" si="23"/>
        <v>-</v>
      </c>
      <c r="Q31" s="109">
        <v>0</v>
      </c>
      <c r="R31" s="109">
        <v>0</v>
      </c>
      <c r="S31" s="18" t="str">
        <f t="shared" si="24"/>
        <v>-</v>
      </c>
      <c r="T31" s="109">
        <v>0</v>
      </c>
      <c r="U31" s="109">
        <v>0</v>
      </c>
      <c r="V31" s="18" t="str">
        <f t="shared" si="25"/>
        <v>-</v>
      </c>
      <c r="W31" s="104">
        <v>0</v>
      </c>
      <c r="X31" s="104">
        <v>0</v>
      </c>
      <c r="Y31" s="18" t="str">
        <f t="shared" si="26"/>
        <v>-</v>
      </c>
      <c r="Z31" s="106" t="str">
        <f t="shared" si="8"/>
        <v>-</v>
      </c>
      <c r="AA31" s="106" t="str">
        <f t="shared" si="8"/>
        <v>-</v>
      </c>
    </row>
    <row r="32" spans="1:27" x14ac:dyDescent="0.3">
      <c r="A32" s="5" t="s">
        <v>48</v>
      </c>
      <c r="B32" s="25">
        <v>29154167.350000001</v>
      </c>
      <c r="C32" s="25">
        <v>24343146.23</v>
      </c>
      <c r="D32" s="18">
        <f t="shared" si="19"/>
        <v>83.497998545995173</v>
      </c>
      <c r="E32" s="25">
        <v>21048115</v>
      </c>
      <c r="F32" s="25">
        <v>18931905.309999999</v>
      </c>
      <c r="G32" s="18">
        <f t="shared" si="20"/>
        <v>89.94584697964639</v>
      </c>
      <c r="H32" s="25">
        <v>22157431.059999999</v>
      </c>
      <c r="I32" s="25">
        <v>17778138.77</v>
      </c>
      <c r="J32" s="18">
        <f t="shared" si="21"/>
        <v>80.235559446664482</v>
      </c>
      <c r="K32" s="109">
        <v>28409875.34</v>
      </c>
      <c r="L32" s="109">
        <v>24679506.739999998</v>
      </c>
      <c r="M32" s="18">
        <f t="shared" si="22"/>
        <v>86.869465087909816</v>
      </c>
      <c r="N32" s="109">
        <v>32139642.890000001</v>
      </c>
      <c r="O32" s="109">
        <v>27388458.43</v>
      </c>
      <c r="P32" s="18">
        <f t="shared" si="23"/>
        <v>85.217058956562667</v>
      </c>
      <c r="Q32" s="104">
        <v>29292791.010000002</v>
      </c>
      <c r="R32" s="104">
        <v>23333614.879999999</v>
      </c>
      <c r="S32" s="18">
        <f t="shared" si="24"/>
        <v>79.656509589797537</v>
      </c>
      <c r="T32" s="104">
        <v>22145887.66</v>
      </c>
      <c r="U32" s="104">
        <v>17129726</v>
      </c>
      <c r="V32" s="18">
        <f t="shared" si="25"/>
        <v>77.34946669552464</v>
      </c>
      <c r="W32" s="104">
        <v>34277746.420000002</v>
      </c>
      <c r="X32" s="104">
        <v>25384480.969999999</v>
      </c>
      <c r="Y32" s="18">
        <f t="shared" si="26"/>
        <v>74.055279652774786</v>
      </c>
      <c r="Z32" s="106">
        <f t="shared" si="8"/>
        <v>54.781542046348477</v>
      </c>
      <c r="AA32" s="106">
        <f t="shared" si="8"/>
        <v>48.189649793581054</v>
      </c>
    </row>
    <row r="33" spans="1:27" x14ac:dyDescent="0.3">
      <c r="A33" s="5" t="s">
        <v>49</v>
      </c>
      <c r="B33" s="25">
        <v>570158.14</v>
      </c>
      <c r="C33" s="25">
        <v>540158.34</v>
      </c>
      <c r="D33" s="18">
        <f t="shared" si="19"/>
        <v>94.738336981385544</v>
      </c>
      <c r="E33" s="25">
        <v>221867.65</v>
      </c>
      <c r="F33" s="25">
        <v>221867.65</v>
      </c>
      <c r="G33" s="18">
        <f t="shared" si="20"/>
        <v>100</v>
      </c>
      <c r="H33" s="25">
        <v>280378.33</v>
      </c>
      <c r="I33" s="25">
        <v>4193.3100000000004</v>
      </c>
      <c r="J33" s="18">
        <f t="shared" si="21"/>
        <v>1.4955899052540902</v>
      </c>
      <c r="K33" s="109">
        <v>26268.1</v>
      </c>
      <c r="L33" s="109">
        <v>26268.1</v>
      </c>
      <c r="M33" s="18">
        <f t="shared" si="22"/>
        <v>100</v>
      </c>
      <c r="N33" s="109">
        <v>726444.36</v>
      </c>
      <c r="O33" s="109">
        <v>726444.36</v>
      </c>
      <c r="P33" s="18">
        <f t="shared" si="23"/>
        <v>100</v>
      </c>
      <c r="Q33" s="104">
        <v>1062907.33</v>
      </c>
      <c r="R33" s="104">
        <v>1062907.33</v>
      </c>
      <c r="S33" s="18">
        <f t="shared" si="24"/>
        <v>100</v>
      </c>
      <c r="T33" s="104">
        <v>538844.23</v>
      </c>
      <c r="U33" s="104">
        <v>538844.23</v>
      </c>
      <c r="V33" s="18">
        <f t="shared" si="25"/>
        <v>100</v>
      </c>
      <c r="W33" s="104">
        <v>458729.56</v>
      </c>
      <c r="X33" s="104">
        <v>217036.83</v>
      </c>
      <c r="Y33" s="18">
        <f t="shared" si="26"/>
        <v>47.31258870694969</v>
      </c>
      <c r="Z33" s="106">
        <f t="shared" si="8"/>
        <v>-14.867871926549157</v>
      </c>
      <c r="AA33" s="106">
        <f t="shared" si="8"/>
        <v>-59.72178638713455</v>
      </c>
    </row>
    <row r="34" spans="1:27" x14ac:dyDescent="0.3">
      <c r="A34" s="5" t="s">
        <v>50</v>
      </c>
      <c r="B34" s="25">
        <v>0</v>
      </c>
      <c r="C34" s="25">
        <v>0</v>
      </c>
      <c r="D34" s="18" t="str">
        <f t="shared" si="19"/>
        <v>-</v>
      </c>
      <c r="E34" s="25">
        <v>0</v>
      </c>
      <c r="F34" s="25">
        <v>0</v>
      </c>
      <c r="G34" s="18" t="str">
        <f t="shared" si="20"/>
        <v>-</v>
      </c>
      <c r="H34" s="25">
        <v>0</v>
      </c>
      <c r="I34" s="25">
        <v>0</v>
      </c>
      <c r="J34" s="18" t="str">
        <f t="shared" si="21"/>
        <v>-</v>
      </c>
      <c r="K34" s="109">
        <v>0</v>
      </c>
      <c r="L34" s="109">
        <v>0</v>
      </c>
      <c r="M34" s="18" t="str">
        <f t="shared" si="22"/>
        <v>-</v>
      </c>
      <c r="N34" s="109">
        <v>0</v>
      </c>
      <c r="O34" s="109">
        <v>0</v>
      </c>
      <c r="P34" s="18" t="str">
        <f t="shared" si="23"/>
        <v>-</v>
      </c>
      <c r="Q34" s="109">
        <v>0</v>
      </c>
      <c r="R34" s="109">
        <v>0</v>
      </c>
      <c r="S34" s="18" t="str">
        <f t="shared" si="24"/>
        <v>-</v>
      </c>
      <c r="T34" s="109">
        <v>0</v>
      </c>
      <c r="U34" s="109">
        <v>0</v>
      </c>
      <c r="V34" s="18" t="str">
        <f t="shared" si="25"/>
        <v>-</v>
      </c>
      <c r="W34" s="104">
        <v>0</v>
      </c>
      <c r="X34" s="104">
        <v>0</v>
      </c>
      <c r="Y34" s="18" t="str">
        <f t="shared" si="26"/>
        <v>-</v>
      </c>
      <c r="Z34" s="106" t="str">
        <f t="shared" si="8"/>
        <v>-</v>
      </c>
      <c r="AA34" s="106" t="str">
        <f t="shared" si="8"/>
        <v>-</v>
      </c>
    </row>
    <row r="35" spans="1:27" x14ac:dyDescent="0.3">
      <c r="A35" s="5" t="s">
        <v>51</v>
      </c>
      <c r="B35" s="25">
        <v>254239.94</v>
      </c>
      <c r="C35" s="25">
        <v>254239.94</v>
      </c>
      <c r="D35" s="18">
        <f t="shared" si="19"/>
        <v>100</v>
      </c>
      <c r="E35" s="25">
        <v>312575.53000000003</v>
      </c>
      <c r="F35" s="25">
        <v>312575.53000000003</v>
      </c>
      <c r="G35" s="18">
        <f t="shared" si="20"/>
        <v>100</v>
      </c>
      <c r="H35" s="25">
        <v>152841.64000000001</v>
      </c>
      <c r="I35" s="25">
        <v>152841.64000000001</v>
      </c>
      <c r="J35" s="18">
        <f t="shared" si="21"/>
        <v>100</v>
      </c>
      <c r="K35" s="109">
        <v>148297.29</v>
      </c>
      <c r="L35" s="109">
        <v>148297.29</v>
      </c>
      <c r="M35" s="18">
        <f t="shared" si="22"/>
        <v>100</v>
      </c>
      <c r="N35" s="109">
        <v>111108.6</v>
      </c>
      <c r="O35" s="109">
        <v>111108.6</v>
      </c>
      <c r="P35" s="18">
        <f t="shared" si="23"/>
        <v>100</v>
      </c>
      <c r="Q35" s="104">
        <v>107910.05</v>
      </c>
      <c r="R35" s="104">
        <v>107910.05</v>
      </c>
      <c r="S35" s="18">
        <f t="shared" si="24"/>
        <v>100</v>
      </c>
      <c r="T35" s="104">
        <v>233422.09</v>
      </c>
      <c r="U35" s="104">
        <v>233422.09</v>
      </c>
      <c r="V35" s="18">
        <f t="shared" si="25"/>
        <v>100</v>
      </c>
      <c r="W35" s="104">
        <v>357060.07</v>
      </c>
      <c r="X35" s="104">
        <v>357060.07</v>
      </c>
      <c r="Y35" s="18">
        <f t="shared" si="26"/>
        <v>100</v>
      </c>
      <c r="Z35" s="106">
        <f t="shared" si="8"/>
        <v>52.96755761204949</v>
      </c>
      <c r="AA35" s="106">
        <f t="shared" si="8"/>
        <v>52.96755761204949</v>
      </c>
    </row>
    <row r="36" spans="1:27" x14ac:dyDescent="0.3">
      <c r="A36" s="5" t="s">
        <v>52</v>
      </c>
      <c r="B36" s="25">
        <v>20000</v>
      </c>
      <c r="C36" s="25">
        <v>20000</v>
      </c>
      <c r="D36" s="18">
        <f t="shared" si="19"/>
        <v>100</v>
      </c>
      <c r="E36" s="25">
        <v>0</v>
      </c>
      <c r="F36" s="25">
        <v>0</v>
      </c>
      <c r="G36" s="18" t="str">
        <f t="shared" si="20"/>
        <v>-</v>
      </c>
      <c r="H36" s="25">
        <v>0</v>
      </c>
      <c r="I36" s="25">
        <v>0</v>
      </c>
      <c r="J36" s="18" t="str">
        <f t="shared" si="21"/>
        <v>-</v>
      </c>
      <c r="K36" s="109">
        <v>18315.53</v>
      </c>
      <c r="L36" s="109">
        <v>18315.53</v>
      </c>
      <c r="M36" s="18">
        <f t="shared" si="22"/>
        <v>100</v>
      </c>
      <c r="N36" s="109">
        <v>0</v>
      </c>
      <c r="O36" s="109">
        <v>0</v>
      </c>
      <c r="P36" s="18" t="str">
        <f t="shared" si="23"/>
        <v>-</v>
      </c>
      <c r="Q36" s="109">
        <v>0</v>
      </c>
      <c r="R36" s="109">
        <v>0</v>
      </c>
      <c r="S36" s="18" t="str">
        <f t="shared" si="24"/>
        <v>-</v>
      </c>
      <c r="T36" s="109">
        <v>0</v>
      </c>
      <c r="U36" s="109">
        <v>0</v>
      </c>
      <c r="V36" s="18" t="str">
        <f t="shared" si="25"/>
        <v>-</v>
      </c>
      <c r="W36" s="104">
        <v>0</v>
      </c>
      <c r="X36" s="104">
        <v>0</v>
      </c>
      <c r="Y36" s="18" t="str">
        <f t="shared" si="26"/>
        <v>-</v>
      </c>
      <c r="Z36" s="106" t="str">
        <f t="shared" si="8"/>
        <v>-</v>
      </c>
      <c r="AA36" s="106" t="str">
        <f t="shared" si="8"/>
        <v>-</v>
      </c>
    </row>
    <row r="37" spans="1:27" x14ac:dyDescent="0.3">
      <c r="A37" s="5" t="s">
        <v>263</v>
      </c>
      <c r="B37" s="25">
        <v>0</v>
      </c>
      <c r="C37" s="25">
        <v>0</v>
      </c>
      <c r="D37" s="18" t="str">
        <f t="shared" si="19"/>
        <v>-</v>
      </c>
      <c r="E37" s="25">
        <v>0</v>
      </c>
      <c r="F37" s="25">
        <v>0</v>
      </c>
      <c r="G37" s="18" t="str">
        <f t="shared" si="20"/>
        <v>-</v>
      </c>
      <c r="H37" s="25">
        <v>0</v>
      </c>
      <c r="I37" s="25">
        <v>0</v>
      </c>
      <c r="J37" s="18" t="str">
        <f t="shared" si="21"/>
        <v>-</v>
      </c>
      <c r="K37" s="109">
        <v>0</v>
      </c>
      <c r="L37" s="109">
        <v>0</v>
      </c>
      <c r="M37" s="18" t="str">
        <f t="shared" si="22"/>
        <v>-</v>
      </c>
      <c r="N37" s="109">
        <v>0</v>
      </c>
      <c r="O37" s="109">
        <v>0</v>
      </c>
      <c r="P37" s="18" t="str">
        <f t="shared" si="23"/>
        <v>-</v>
      </c>
      <c r="Q37" s="109">
        <v>0</v>
      </c>
      <c r="R37" s="109">
        <v>0</v>
      </c>
      <c r="S37" s="18" t="str">
        <f t="shared" si="24"/>
        <v>-</v>
      </c>
      <c r="T37" s="109">
        <v>0</v>
      </c>
      <c r="U37" s="109">
        <v>0</v>
      </c>
      <c r="V37" s="18" t="str">
        <f t="shared" si="25"/>
        <v>-</v>
      </c>
      <c r="W37" s="104">
        <v>0</v>
      </c>
      <c r="X37" s="104">
        <v>0</v>
      </c>
      <c r="Y37" s="18" t="str">
        <f t="shared" si="26"/>
        <v>-</v>
      </c>
      <c r="Z37" s="106" t="str">
        <f t="shared" si="8"/>
        <v>-</v>
      </c>
      <c r="AA37" s="106" t="str">
        <f t="shared" si="8"/>
        <v>-</v>
      </c>
    </row>
    <row r="38" spans="1:27" x14ac:dyDescent="0.3">
      <c r="A38" s="5" t="s">
        <v>53</v>
      </c>
      <c r="B38" s="25">
        <v>0</v>
      </c>
      <c r="C38" s="25">
        <v>0</v>
      </c>
      <c r="D38" s="18" t="str">
        <f t="shared" si="19"/>
        <v>-</v>
      </c>
      <c r="E38" s="25">
        <v>0</v>
      </c>
      <c r="F38" s="25">
        <v>0</v>
      </c>
      <c r="G38" s="18" t="str">
        <f t="shared" si="20"/>
        <v>-</v>
      </c>
      <c r="H38" s="25">
        <v>0</v>
      </c>
      <c r="I38" s="25">
        <v>0</v>
      </c>
      <c r="J38" s="18" t="str">
        <f t="shared" si="21"/>
        <v>-</v>
      </c>
      <c r="K38" s="109">
        <v>0</v>
      </c>
      <c r="L38" s="109">
        <v>0</v>
      </c>
      <c r="M38" s="18" t="str">
        <f t="shared" si="22"/>
        <v>-</v>
      </c>
      <c r="N38" s="109">
        <v>0</v>
      </c>
      <c r="O38" s="109">
        <v>0</v>
      </c>
      <c r="P38" s="18" t="str">
        <f t="shared" si="23"/>
        <v>-</v>
      </c>
      <c r="Q38" s="109">
        <v>0</v>
      </c>
      <c r="R38" s="109">
        <v>0</v>
      </c>
      <c r="S38" s="18" t="str">
        <f t="shared" si="24"/>
        <v>-</v>
      </c>
      <c r="T38" s="109">
        <v>0</v>
      </c>
      <c r="U38" s="109">
        <v>0</v>
      </c>
      <c r="V38" s="18" t="str">
        <f t="shared" si="25"/>
        <v>-</v>
      </c>
      <c r="W38" s="104">
        <v>0</v>
      </c>
      <c r="X38" s="104">
        <v>0</v>
      </c>
      <c r="Y38" s="18" t="str">
        <f t="shared" si="26"/>
        <v>-</v>
      </c>
      <c r="Z38" s="106" t="str">
        <f t="shared" si="8"/>
        <v>-</v>
      </c>
      <c r="AA38" s="106" t="str">
        <f t="shared" si="8"/>
        <v>-</v>
      </c>
    </row>
    <row r="39" spans="1:27" x14ac:dyDescent="0.3">
      <c r="A39" s="5" t="s">
        <v>54</v>
      </c>
      <c r="B39" s="25">
        <v>0</v>
      </c>
      <c r="C39" s="25">
        <v>0</v>
      </c>
      <c r="D39" s="18" t="str">
        <f t="shared" si="19"/>
        <v>-</v>
      </c>
      <c r="E39" s="25">
        <v>0</v>
      </c>
      <c r="F39" s="25">
        <v>0</v>
      </c>
      <c r="G39" s="18" t="str">
        <f t="shared" si="20"/>
        <v>-</v>
      </c>
      <c r="H39" s="25">
        <v>0</v>
      </c>
      <c r="I39" s="25">
        <v>0</v>
      </c>
      <c r="J39" s="18" t="str">
        <f t="shared" si="21"/>
        <v>-</v>
      </c>
      <c r="K39" s="109">
        <v>0</v>
      </c>
      <c r="L39" s="109">
        <v>0</v>
      </c>
      <c r="M39" s="18" t="str">
        <f t="shared" si="22"/>
        <v>-</v>
      </c>
      <c r="N39" s="109">
        <v>0</v>
      </c>
      <c r="O39" s="109">
        <v>0</v>
      </c>
      <c r="P39" s="18" t="str">
        <f t="shared" si="23"/>
        <v>-</v>
      </c>
      <c r="Q39" s="104">
        <v>1878231.45</v>
      </c>
      <c r="R39" s="104">
        <v>1878231.45</v>
      </c>
      <c r="S39" s="18">
        <f t="shared" si="24"/>
        <v>100</v>
      </c>
      <c r="T39" s="104">
        <v>233223.46</v>
      </c>
      <c r="U39" s="104">
        <v>172223.46</v>
      </c>
      <c r="V39" s="18">
        <f t="shared" si="25"/>
        <v>73.844826759709335</v>
      </c>
      <c r="W39" s="104">
        <v>8828819.4600000009</v>
      </c>
      <c r="X39" s="104">
        <v>8828819.4600000009</v>
      </c>
      <c r="Y39" s="18">
        <f t="shared" si="26"/>
        <v>100</v>
      </c>
      <c r="Z39" s="106">
        <f t="shared" si="8"/>
        <v>3685.5623357958934</v>
      </c>
      <c r="AA39" s="106">
        <f t="shared" si="8"/>
        <v>5026.3744556055262</v>
      </c>
    </row>
    <row r="40" spans="1:27" x14ac:dyDescent="0.3">
      <c r="A40" s="5" t="s">
        <v>55</v>
      </c>
      <c r="B40" s="25">
        <v>8116469.8399999999</v>
      </c>
      <c r="C40" s="25">
        <v>8116469.8399999999</v>
      </c>
      <c r="D40" s="18">
        <f t="shared" si="19"/>
        <v>100</v>
      </c>
      <c r="E40" s="25">
        <v>2765978.47</v>
      </c>
      <c r="F40" s="25">
        <v>2765978.47</v>
      </c>
      <c r="G40" s="18">
        <f t="shared" si="20"/>
        <v>100</v>
      </c>
      <c r="H40" s="25">
        <v>2876615.19</v>
      </c>
      <c r="I40" s="25">
        <v>2876615.19</v>
      </c>
      <c r="J40" s="18">
        <f t="shared" si="21"/>
        <v>100</v>
      </c>
      <c r="K40" s="109">
        <v>2160286.7599999998</v>
      </c>
      <c r="L40" s="109">
        <v>2160286.7599999998</v>
      </c>
      <c r="M40" s="18">
        <f t="shared" si="22"/>
        <v>100</v>
      </c>
      <c r="N40" s="109">
        <v>2054654.15</v>
      </c>
      <c r="O40" s="109">
        <v>2054654.15</v>
      </c>
      <c r="P40" s="18">
        <f t="shared" si="23"/>
        <v>100</v>
      </c>
      <c r="Q40" s="109">
        <v>2129417.5499999998</v>
      </c>
      <c r="R40" s="109">
        <v>2129417.5499999998</v>
      </c>
      <c r="S40" s="18">
        <f t="shared" si="24"/>
        <v>100</v>
      </c>
      <c r="T40" s="109">
        <v>2006588.2</v>
      </c>
      <c r="U40" s="109">
        <v>2006588.2</v>
      </c>
      <c r="V40" s="18">
        <f t="shared" si="25"/>
        <v>100</v>
      </c>
      <c r="W40" s="104">
        <v>2077193.3</v>
      </c>
      <c r="X40" s="109">
        <v>0</v>
      </c>
      <c r="Y40" s="18">
        <f t="shared" si="26"/>
        <v>0</v>
      </c>
      <c r="Z40" s="106">
        <f t="shared" si="8"/>
        <v>3.5186641683629887</v>
      </c>
      <c r="AA40" s="106">
        <f t="shared" si="8"/>
        <v>-100</v>
      </c>
    </row>
    <row r="41" spans="1:27" x14ac:dyDescent="0.3">
      <c r="A41" s="5" t="s">
        <v>56</v>
      </c>
      <c r="B41" s="25">
        <v>0</v>
      </c>
      <c r="C41" s="25">
        <v>0</v>
      </c>
      <c r="D41" s="18" t="str">
        <f t="shared" si="19"/>
        <v>-</v>
      </c>
      <c r="E41" s="25">
        <v>0</v>
      </c>
      <c r="F41" s="25">
        <v>0</v>
      </c>
      <c r="G41" s="18" t="str">
        <f t="shared" si="20"/>
        <v>-</v>
      </c>
      <c r="H41" s="25">
        <v>0</v>
      </c>
      <c r="I41" s="25">
        <v>0</v>
      </c>
      <c r="J41" s="18" t="str">
        <f t="shared" si="21"/>
        <v>-</v>
      </c>
      <c r="K41" s="109">
        <v>0</v>
      </c>
      <c r="L41" s="109">
        <v>0</v>
      </c>
      <c r="M41" s="18" t="str">
        <f t="shared" si="22"/>
        <v>-</v>
      </c>
      <c r="N41" s="109">
        <v>0</v>
      </c>
      <c r="O41" s="109">
        <v>0</v>
      </c>
      <c r="P41" s="18" t="str">
        <f t="shared" si="23"/>
        <v>-</v>
      </c>
      <c r="Q41" s="109">
        <v>0</v>
      </c>
      <c r="R41" s="109">
        <v>0</v>
      </c>
      <c r="S41" s="18" t="str">
        <f t="shared" si="24"/>
        <v>-</v>
      </c>
      <c r="T41" s="109">
        <v>0</v>
      </c>
      <c r="U41" s="109">
        <v>0</v>
      </c>
      <c r="V41" s="18" t="str">
        <f t="shared" si="25"/>
        <v>-</v>
      </c>
      <c r="W41" s="104">
        <v>0</v>
      </c>
      <c r="X41" s="109">
        <v>0</v>
      </c>
      <c r="Y41" s="18" t="str">
        <f t="shared" si="26"/>
        <v>-</v>
      </c>
      <c r="Z41" s="106" t="str">
        <f t="shared" si="8"/>
        <v>-</v>
      </c>
      <c r="AA41" s="106" t="str">
        <f t="shared" si="8"/>
        <v>-</v>
      </c>
    </row>
    <row r="42" spans="1:27" x14ac:dyDescent="0.3">
      <c r="A42" s="5" t="s">
        <v>57</v>
      </c>
      <c r="B42" s="25">
        <v>22669.46</v>
      </c>
      <c r="C42" s="25">
        <v>22669.46</v>
      </c>
      <c r="D42" s="18">
        <f t="shared" si="19"/>
        <v>100</v>
      </c>
      <c r="E42" s="25">
        <v>23683.82</v>
      </c>
      <c r="F42" s="25">
        <v>23683.82</v>
      </c>
      <c r="G42" s="18">
        <f t="shared" si="20"/>
        <v>100</v>
      </c>
      <c r="H42" s="25">
        <v>24743.94</v>
      </c>
      <c r="I42" s="25">
        <v>24743.94</v>
      </c>
      <c r="J42" s="18">
        <f t="shared" si="21"/>
        <v>100</v>
      </c>
      <c r="K42" s="109">
        <v>25851.93</v>
      </c>
      <c r="L42" s="109">
        <v>25851.93</v>
      </c>
      <c r="M42" s="18">
        <f t="shared" si="22"/>
        <v>100</v>
      </c>
      <c r="N42" s="109">
        <v>22404.51</v>
      </c>
      <c r="O42" s="109">
        <v>22404.51</v>
      </c>
      <c r="P42" s="18">
        <f t="shared" si="23"/>
        <v>100</v>
      </c>
      <c r="Q42" s="109">
        <v>28220.06</v>
      </c>
      <c r="R42" s="109">
        <v>28220.06</v>
      </c>
      <c r="S42" s="18">
        <f t="shared" si="24"/>
        <v>100</v>
      </c>
      <c r="T42" s="109">
        <v>28922.6</v>
      </c>
      <c r="U42" s="109">
        <v>28922.6</v>
      </c>
      <c r="V42" s="18">
        <f t="shared" si="25"/>
        <v>100</v>
      </c>
      <c r="W42" s="104">
        <v>72505.570000000007</v>
      </c>
      <c r="X42" s="109">
        <v>0</v>
      </c>
      <c r="Y42" s="18">
        <f t="shared" si="26"/>
        <v>0</v>
      </c>
      <c r="Z42" s="106">
        <f t="shared" si="8"/>
        <v>150.68828528555528</v>
      </c>
      <c r="AA42" s="106">
        <f t="shared" si="8"/>
        <v>-100</v>
      </c>
    </row>
    <row r="43" spans="1:27" x14ac:dyDescent="0.3">
      <c r="A43" s="5" t="s">
        <v>58</v>
      </c>
      <c r="B43" s="25">
        <v>0</v>
      </c>
      <c r="C43" s="25">
        <v>0</v>
      </c>
      <c r="D43" s="18" t="str">
        <f t="shared" si="19"/>
        <v>-</v>
      </c>
      <c r="E43" s="25">
        <v>0</v>
      </c>
      <c r="F43" s="25">
        <v>0</v>
      </c>
      <c r="G43" s="18" t="str">
        <f t="shared" si="20"/>
        <v>-</v>
      </c>
      <c r="H43" s="25">
        <v>0</v>
      </c>
      <c r="I43" s="25">
        <v>0</v>
      </c>
      <c r="J43" s="18" t="str">
        <f t="shared" si="21"/>
        <v>-</v>
      </c>
      <c r="K43" s="109">
        <v>0</v>
      </c>
      <c r="L43" s="109">
        <v>0</v>
      </c>
      <c r="M43" s="18" t="str">
        <f t="shared" si="22"/>
        <v>-</v>
      </c>
      <c r="N43" s="109">
        <v>0</v>
      </c>
      <c r="O43" s="109">
        <v>0</v>
      </c>
      <c r="P43" s="18" t="str">
        <f t="shared" si="23"/>
        <v>-</v>
      </c>
      <c r="Q43" s="109">
        <v>0</v>
      </c>
      <c r="R43" s="109">
        <v>0</v>
      </c>
      <c r="S43" s="18" t="str">
        <f t="shared" si="24"/>
        <v>-</v>
      </c>
      <c r="T43" s="109">
        <v>0</v>
      </c>
      <c r="U43" s="109">
        <v>0</v>
      </c>
      <c r="V43" s="18" t="str">
        <f t="shared" si="25"/>
        <v>-</v>
      </c>
      <c r="W43" s="109">
        <v>0</v>
      </c>
      <c r="X43" s="109">
        <v>0</v>
      </c>
      <c r="Y43" s="18" t="str">
        <f t="shared" si="26"/>
        <v>-</v>
      </c>
      <c r="Z43" s="106" t="str">
        <f t="shared" si="8"/>
        <v>-</v>
      </c>
      <c r="AA43" s="106" t="str">
        <f t="shared" si="8"/>
        <v>-</v>
      </c>
    </row>
    <row r="44" spans="1:27" x14ac:dyDescent="0.3">
      <c r="A44" s="5" t="s">
        <v>59</v>
      </c>
      <c r="B44" s="25">
        <v>0</v>
      </c>
      <c r="C44" s="25">
        <v>0</v>
      </c>
      <c r="D44" s="18" t="str">
        <f t="shared" si="19"/>
        <v>-</v>
      </c>
      <c r="E44" s="25">
        <v>0</v>
      </c>
      <c r="F44" s="25">
        <v>0</v>
      </c>
      <c r="G44" s="18" t="str">
        <f t="shared" si="20"/>
        <v>-</v>
      </c>
      <c r="H44" s="25">
        <v>0</v>
      </c>
      <c r="I44" s="25">
        <v>0</v>
      </c>
      <c r="J44" s="18" t="str">
        <f t="shared" si="21"/>
        <v>-</v>
      </c>
      <c r="K44" s="109">
        <v>0</v>
      </c>
      <c r="L44" s="109">
        <v>0</v>
      </c>
      <c r="M44" s="18" t="str">
        <f t="shared" si="22"/>
        <v>-</v>
      </c>
      <c r="N44" s="109">
        <v>0</v>
      </c>
      <c r="O44" s="109">
        <v>0</v>
      </c>
      <c r="P44" s="18" t="str">
        <f t="shared" si="23"/>
        <v>-</v>
      </c>
      <c r="Q44" s="109">
        <v>0</v>
      </c>
      <c r="R44" s="109">
        <v>0</v>
      </c>
      <c r="S44" s="18" t="str">
        <f t="shared" si="24"/>
        <v>-</v>
      </c>
      <c r="T44" s="109">
        <v>0</v>
      </c>
      <c r="U44" s="109">
        <v>0</v>
      </c>
      <c r="V44" s="18" t="str">
        <f t="shared" si="25"/>
        <v>-</v>
      </c>
      <c r="W44" s="109">
        <v>0</v>
      </c>
      <c r="X44" s="109">
        <v>0</v>
      </c>
      <c r="Y44" s="18" t="str">
        <f t="shared" si="26"/>
        <v>-</v>
      </c>
      <c r="Z44" s="106" t="str">
        <f t="shared" si="8"/>
        <v>-</v>
      </c>
      <c r="AA44" s="106" t="str">
        <f t="shared" si="8"/>
        <v>-</v>
      </c>
    </row>
    <row r="45" spans="1:27" x14ac:dyDescent="0.3">
      <c r="A45" s="5" t="s">
        <v>60</v>
      </c>
      <c r="B45" s="25">
        <v>0</v>
      </c>
      <c r="C45" s="25">
        <v>0</v>
      </c>
      <c r="D45" s="18" t="str">
        <f t="shared" si="19"/>
        <v>-</v>
      </c>
      <c r="E45" s="25">
        <v>0</v>
      </c>
      <c r="F45" s="25">
        <v>0</v>
      </c>
      <c r="G45" s="18" t="str">
        <f t="shared" si="20"/>
        <v>-</v>
      </c>
      <c r="H45" s="25">
        <v>0</v>
      </c>
      <c r="I45" s="25">
        <v>0</v>
      </c>
      <c r="J45" s="18" t="str">
        <f t="shared" si="21"/>
        <v>-</v>
      </c>
      <c r="K45" s="109">
        <v>0</v>
      </c>
      <c r="L45" s="109">
        <v>0</v>
      </c>
      <c r="M45" s="18" t="str">
        <f t="shared" si="22"/>
        <v>-</v>
      </c>
      <c r="N45" s="109">
        <v>0</v>
      </c>
      <c r="O45" s="109">
        <v>0</v>
      </c>
      <c r="P45" s="18" t="str">
        <f t="shared" si="23"/>
        <v>-</v>
      </c>
      <c r="Q45" s="109">
        <v>0</v>
      </c>
      <c r="R45" s="109">
        <v>0</v>
      </c>
      <c r="S45" s="18" t="str">
        <f t="shared" si="24"/>
        <v>-</v>
      </c>
      <c r="T45" s="109">
        <v>0</v>
      </c>
      <c r="U45" s="109">
        <v>0</v>
      </c>
      <c r="V45" s="18" t="str">
        <f t="shared" si="25"/>
        <v>-</v>
      </c>
      <c r="W45" s="109">
        <v>0</v>
      </c>
      <c r="X45" s="109">
        <v>0</v>
      </c>
      <c r="Y45" s="18" t="str">
        <f t="shared" si="26"/>
        <v>-</v>
      </c>
      <c r="Z45" s="106" t="str">
        <f t="shared" si="8"/>
        <v>-</v>
      </c>
      <c r="AA45" s="106" t="str">
        <f t="shared" si="8"/>
        <v>-</v>
      </c>
    </row>
    <row r="46" spans="1:27" x14ac:dyDescent="0.3">
      <c r="A46" s="5" t="s">
        <v>61</v>
      </c>
      <c r="B46" s="25">
        <v>24486238.039999999</v>
      </c>
      <c r="C46" s="25">
        <v>0</v>
      </c>
      <c r="D46" s="18">
        <f t="shared" si="19"/>
        <v>0</v>
      </c>
      <c r="E46" s="25">
        <v>25501686.670000002</v>
      </c>
      <c r="F46" s="25">
        <v>0</v>
      </c>
      <c r="G46" s="18">
        <f t="shared" si="20"/>
        <v>0</v>
      </c>
      <c r="H46" s="25">
        <v>31075965.350000001</v>
      </c>
      <c r="I46" s="25">
        <v>0</v>
      </c>
      <c r="J46" s="18">
        <f t="shared" si="21"/>
        <v>0</v>
      </c>
      <c r="K46" s="109">
        <v>32376652.780000001</v>
      </c>
      <c r="L46" s="109">
        <v>0</v>
      </c>
      <c r="M46" s="18">
        <f t="shared" si="22"/>
        <v>0</v>
      </c>
      <c r="N46" s="109">
        <v>32415049.699999999</v>
      </c>
      <c r="O46" s="109">
        <v>0</v>
      </c>
      <c r="P46" s="18">
        <f t="shared" si="23"/>
        <v>0</v>
      </c>
      <c r="Q46" s="109">
        <v>32450764.809999999</v>
      </c>
      <c r="R46" s="109">
        <v>0</v>
      </c>
      <c r="S46" s="18">
        <f t="shared" si="24"/>
        <v>0</v>
      </c>
      <c r="T46" s="109">
        <v>25677628.920000002</v>
      </c>
      <c r="U46" s="109">
        <v>0</v>
      </c>
      <c r="V46" s="18">
        <f t="shared" si="25"/>
        <v>0</v>
      </c>
      <c r="W46" s="104">
        <v>30297088.09</v>
      </c>
      <c r="X46" s="109">
        <v>0</v>
      </c>
      <c r="Y46" s="18">
        <f t="shared" si="26"/>
        <v>0</v>
      </c>
      <c r="Z46" s="106">
        <f t="shared" si="8"/>
        <v>17.990209237746086</v>
      </c>
      <c r="AA46" s="106" t="str">
        <f t="shared" si="8"/>
        <v>-</v>
      </c>
    </row>
    <row r="47" spans="1:27" x14ac:dyDescent="0.3">
      <c r="A47" s="5" t="s">
        <v>62</v>
      </c>
      <c r="B47" s="25">
        <v>1782672.3</v>
      </c>
      <c r="C47" s="25">
        <v>0</v>
      </c>
      <c r="D47" s="18">
        <f t="shared" si="19"/>
        <v>0</v>
      </c>
      <c r="E47" s="25">
        <v>1715815.72</v>
      </c>
      <c r="F47" s="25">
        <v>0</v>
      </c>
      <c r="G47" s="18">
        <f t="shared" si="20"/>
        <v>0</v>
      </c>
      <c r="H47" s="25">
        <v>2204622.9700000002</v>
      </c>
      <c r="I47" s="25">
        <v>0</v>
      </c>
      <c r="J47" s="18">
        <f t="shared" si="21"/>
        <v>0</v>
      </c>
      <c r="K47" s="109">
        <v>1760810.42</v>
      </c>
      <c r="L47" s="109">
        <v>0</v>
      </c>
      <c r="M47" s="18">
        <f t="shared" si="22"/>
        <v>0</v>
      </c>
      <c r="N47" s="109">
        <v>1586488.5</v>
      </c>
      <c r="O47" s="109">
        <v>0</v>
      </c>
      <c r="P47" s="18">
        <f t="shared" si="23"/>
        <v>0</v>
      </c>
      <c r="Q47" s="109">
        <v>851049.33</v>
      </c>
      <c r="R47" s="109">
        <v>0</v>
      </c>
      <c r="S47" s="18">
        <f t="shared" si="24"/>
        <v>0</v>
      </c>
      <c r="T47" s="109">
        <v>379412.3</v>
      </c>
      <c r="U47" s="109">
        <v>0</v>
      </c>
      <c r="V47" s="18">
        <f t="shared" si="25"/>
        <v>0</v>
      </c>
      <c r="W47" s="104">
        <v>393809.71</v>
      </c>
      <c r="X47" s="109">
        <v>0</v>
      </c>
      <c r="Y47" s="18">
        <f t="shared" si="26"/>
        <v>0</v>
      </c>
      <c r="Z47" s="106">
        <f t="shared" si="8"/>
        <v>3.7946608478428345</v>
      </c>
      <c r="AA47" s="106" t="str">
        <f t="shared" si="8"/>
        <v>-</v>
      </c>
    </row>
    <row r="48" spans="1:27" x14ac:dyDescent="0.3">
      <c r="A48" s="5" t="s">
        <v>63</v>
      </c>
      <c r="B48" s="25">
        <f t="shared" ref="B48:C48" si="27">SUM(B23:B30)</f>
        <v>157676892.95999995</v>
      </c>
      <c r="C48" s="25">
        <f t="shared" si="27"/>
        <v>125639200.45</v>
      </c>
      <c r="D48" s="18">
        <f t="shared" si="19"/>
        <v>79.681428325628289</v>
      </c>
      <c r="E48" s="25">
        <f>SUM(E23:E30)</f>
        <v>172226914.66999999</v>
      </c>
      <c r="F48" s="25">
        <f>SUM(F23:F30)</f>
        <v>133758648.47</v>
      </c>
      <c r="G48" s="18">
        <f t="shared" si="20"/>
        <v>77.664195939578818</v>
      </c>
      <c r="H48" s="25">
        <f>SUM(H23:H30)</f>
        <v>174924458.5</v>
      </c>
      <c r="I48" s="25">
        <f>SUM(I23:I30)</f>
        <v>137675655.63</v>
      </c>
      <c r="J48" s="18">
        <f t="shared" si="21"/>
        <v>78.705777802936566</v>
      </c>
      <c r="K48" s="109">
        <v>178635482.69</v>
      </c>
      <c r="L48" s="109">
        <v>148578156.69</v>
      </c>
      <c r="M48" s="18">
        <f t="shared" si="22"/>
        <v>83.173933001787333</v>
      </c>
      <c r="N48" s="109">
        <f>SUM(N23:N30)</f>
        <v>176052003.25</v>
      </c>
      <c r="O48" s="109">
        <f>SUM(O23:O30)</f>
        <v>143197698.30000001</v>
      </c>
      <c r="P48" s="18">
        <f t="shared" si="23"/>
        <v>81.338295308491482</v>
      </c>
      <c r="Q48" s="109">
        <f>SUM(Q23:Q30)</f>
        <v>187845010.25</v>
      </c>
      <c r="R48" s="109">
        <f>SUM(R23:R30)</f>
        <v>154684669.83999997</v>
      </c>
      <c r="S48" s="18">
        <f t="shared" si="24"/>
        <v>82.346967659206143</v>
      </c>
      <c r="T48" s="109">
        <f>SUM(T23:T30)</f>
        <v>195084540.19999999</v>
      </c>
      <c r="U48" s="109">
        <f>SUM(U23:U30)</f>
        <v>156778216.81999996</v>
      </c>
      <c r="V48" s="18">
        <f t="shared" si="25"/>
        <v>80.364244475380502</v>
      </c>
      <c r="W48" s="109">
        <f>SUM(W23:W30)</f>
        <v>194253873.70000002</v>
      </c>
      <c r="X48" s="109">
        <f>SUM(X23:X30)</f>
        <v>159343206.60000002</v>
      </c>
      <c r="Y48" s="18">
        <f t="shared" si="26"/>
        <v>82.028328992854469</v>
      </c>
      <c r="Z48" s="106">
        <f t="shared" si="8"/>
        <v>-0.42579822017079039</v>
      </c>
      <c r="AA48" s="106">
        <f t="shared" si="8"/>
        <v>1.636062606162298</v>
      </c>
    </row>
    <row r="49" spans="1:27" x14ac:dyDescent="0.3">
      <c r="A49" s="5" t="s">
        <v>64</v>
      </c>
      <c r="B49" s="25">
        <f t="shared" ref="B49:C49" si="28">SUM(B31:B35)</f>
        <v>29978565.430000003</v>
      </c>
      <c r="C49" s="25">
        <f t="shared" si="28"/>
        <v>25137544.510000002</v>
      </c>
      <c r="D49" s="18">
        <f t="shared" si="19"/>
        <v>83.851725889606726</v>
      </c>
      <c r="E49" s="25">
        <f>SUM(E32:E35)</f>
        <v>21582558.18</v>
      </c>
      <c r="F49" s="25">
        <f>SUM(F32:F35)</f>
        <v>19466348.489999998</v>
      </c>
      <c r="G49" s="18">
        <f t="shared" si="20"/>
        <v>90.194815311740768</v>
      </c>
      <c r="H49" s="25">
        <f>SUM(H32:H35)</f>
        <v>22590651.029999997</v>
      </c>
      <c r="I49" s="25">
        <f>SUM(I32:I35)</f>
        <v>17935173.719999999</v>
      </c>
      <c r="J49" s="18">
        <f t="shared" si="21"/>
        <v>79.392017946638177</v>
      </c>
      <c r="K49" s="109">
        <v>28584440.73</v>
      </c>
      <c r="L49" s="109">
        <v>24854072.129999999</v>
      </c>
      <c r="M49" s="18">
        <f t="shared" si="22"/>
        <v>86.949653361295617</v>
      </c>
      <c r="N49" s="109">
        <f>SUM(N32:N35)</f>
        <v>32977195.850000001</v>
      </c>
      <c r="O49" s="109">
        <f>SUM(O32:O35)</f>
        <v>28226011.390000001</v>
      </c>
      <c r="P49" s="18">
        <f t="shared" si="23"/>
        <v>85.592515259298494</v>
      </c>
      <c r="Q49" s="109">
        <f>SUM(Q32:Q35)</f>
        <v>30463608.390000004</v>
      </c>
      <c r="R49" s="109">
        <f>SUM(R32:R35)</f>
        <v>24504432.260000002</v>
      </c>
      <c r="S49" s="18">
        <f t="shared" si="24"/>
        <v>80.438377313318654</v>
      </c>
      <c r="T49" s="109">
        <f>SUM(T32:T35)</f>
        <v>22918153.98</v>
      </c>
      <c r="U49" s="109">
        <f>SUM(U32:U35)</f>
        <v>17901992.32</v>
      </c>
      <c r="V49" s="18">
        <f t="shared" si="25"/>
        <v>78.112715080030199</v>
      </c>
      <c r="W49" s="109">
        <f>SUM(W32:W35)</f>
        <v>35093536.050000004</v>
      </c>
      <c r="X49" s="109">
        <f>SUM(X32:X35)</f>
        <v>25958577.869999997</v>
      </c>
      <c r="Y49" s="18">
        <f t="shared" si="26"/>
        <v>73.969684425687831</v>
      </c>
      <c r="Z49" s="106">
        <f t="shared" si="8"/>
        <v>53.125492047156598</v>
      </c>
      <c r="AA49" s="106">
        <f t="shared" si="8"/>
        <v>45.003848767152164</v>
      </c>
    </row>
    <row r="50" spans="1:27" x14ac:dyDescent="0.3">
      <c r="A50" s="5" t="s">
        <v>65</v>
      </c>
      <c r="B50" s="25">
        <f t="shared" ref="B50:C50" si="29">SUM(B36:B39)</f>
        <v>20000</v>
      </c>
      <c r="C50" s="25">
        <f t="shared" si="29"/>
        <v>20000</v>
      </c>
      <c r="D50" s="18">
        <f t="shared" si="19"/>
        <v>100</v>
      </c>
      <c r="E50" s="25">
        <f>SUM(E36:E39)</f>
        <v>0</v>
      </c>
      <c r="F50" s="25">
        <f>SUM(F36:F39)</f>
        <v>0</v>
      </c>
      <c r="G50" s="18" t="str">
        <f t="shared" si="20"/>
        <v>-</v>
      </c>
      <c r="H50" s="25">
        <f>SUM(H36:H39)</f>
        <v>0</v>
      </c>
      <c r="I50" s="25">
        <f>SUM(I36:I39)</f>
        <v>0</v>
      </c>
      <c r="J50" s="18" t="str">
        <f t="shared" si="21"/>
        <v>-</v>
      </c>
      <c r="K50" s="109">
        <v>18315.53</v>
      </c>
      <c r="L50" s="109">
        <v>18315.53</v>
      </c>
      <c r="M50" s="18">
        <f t="shared" si="22"/>
        <v>100</v>
      </c>
      <c r="N50" s="109">
        <f>SUM(N36:N39)</f>
        <v>0</v>
      </c>
      <c r="O50" s="109">
        <f>SUM(O36:O39)</f>
        <v>0</v>
      </c>
      <c r="P50" s="18" t="str">
        <f t="shared" si="23"/>
        <v>-</v>
      </c>
      <c r="Q50" s="109">
        <f>SUM(Q36:Q39)</f>
        <v>1878231.45</v>
      </c>
      <c r="R50" s="109">
        <f>SUM(R36:R39)</f>
        <v>1878231.45</v>
      </c>
      <c r="S50" s="18">
        <f t="shared" si="24"/>
        <v>100</v>
      </c>
      <c r="T50" s="109">
        <f>SUM(T36:T39)</f>
        <v>233223.46</v>
      </c>
      <c r="U50" s="109">
        <f>SUM(U36:U39)</f>
        <v>172223.46</v>
      </c>
      <c r="V50" s="18">
        <f t="shared" si="25"/>
        <v>73.844826759709335</v>
      </c>
      <c r="W50" s="109">
        <f>SUM(W36:W39)</f>
        <v>8828819.4600000009</v>
      </c>
      <c r="X50" s="109">
        <f>SUM(X36:X39)</f>
        <v>8828819.4600000009</v>
      </c>
      <c r="Y50" s="18">
        <f t="shared" si="26"/>
        <v>100</v>
      </c>
      <c r="Z50" s="106">
        <f t="shared" si="8"/>
        <v>3685.5623357958934</v>
      </c>
      <c r="AA50" s="106">
        <f t="shared" si="8"/>
        <v>5026.3744556055262</v>
      </c>
    </row>
    <row r="51" spans="1:27" x14ac:dyDescent="0.3">
      <c r="A51" s="5" t="s">
        <v>66</v>
      </c>
      <c r="B51" s="25">
        <f t="shared" ref="B51:C51" si="30">SUM(B40:B44)</f>
        <v>8139139.2999999998</v>
      </c>
      <c r="C51" s="25">
        <f t="shared" si="30"/>
        <v>8139139.2999999998</v>
      </c>
      <c r="D51" s="18">
        <f t="shared" si="19"/>
        <v>100</v>
      </c>
      <c r="E51" s="25">
        <f>SUM(E40:E44)</f>
        <v>2789662.29</v>
      </c>
      <c r="F51" s="25">
        <f>SUM(F40:F44)</f>
        <v>2789662.29</v>
      </c>
      <c r="G51" s="18">
        <f t="shared" si="20"/>
        <v>100</v>
      </c>
      <c r="H51" s="25">
        <f>SUM(H40:H44)</f>
        <v>2901359.13</v>
      </c>
      <c r="I51" s="25">
        <f>SUM(I40:I44)</f>
        <v>2901359.13</v>
      </c>
      <c r="J51" s="18">
        <f t="shared" si="21"/>
        <v>100</v>
      </c>
      <c r="K51" s="109">
        <v>2186138.69</v>
      </c>
      <c r="L51" s="109">
        <v>2186138.69</v>
      </c>
      <c r="M51" s="18">
        <f t="shared" si="22"/>
        <v>100</v>
      </c>
      <c r="N51" s="109">
        <f>SUM(N40:N44)</f>
        <v>2077058.66</v>
      </c>
      <c r="O51" s="109">
        <f>SUM(O40:O44)</f>
        <v>2077058.66</v>
      </c>
      <c r="P51" s="18">
        <f t="shared" si="23"/>
        <v>100</v>
      </c>
      <c r="Q51" s="109">
        <f>SUM(Q40:Q44)</f>
        <v>2157637.61</v>
      </c>
      <c r="R51" s="109">
        <f>SUM(R40:R44)</f>
        <v>2157637.61</v>
      </c>
      <c r="S51" s="18">
        <f t="shared" si="24"/>
        <v>100</v>
      </c>
      <c r="T51" s="109">
        <f>SUM(T40:T44)</f>
        <v>2035510.8</v>
      </c>
      <c r="U51" s="109">
        <f>SUM(U40:U44)</f>
        <v>2035510.8</v>
      </c>
      <c r="V51" s="18">
        <f t="shared" si="25"/>
        <v>100</v>
      </c>
      <c r="W51" s="109">
        <f>SUM(W40:W44)</f>
        <v>2149698.87</v>
      </c>
      <c r="X51" s="111">
        <v>1102131.67</v>
      </c>
      <c r="Y51" s="18">
        <f t="shared" si="26"/>
        <v>51.269118916176382</v>
      </c>
      <c r="Z51" s="106">
        <f t="shared" si="8"/>
        <v>5.6097992700407247</v>
      </c>
      <c r="AA51" s="106">
        <f t="shared" si="8"/>
        <v>-45.854786425107655</v>
      </c>
    </row>
    <row r="52" spans="1:27" x14ac:dyDescent="0.3">
      <c r="A52" s="5" t="s">
        <v>67</v>
      </c>
      <c r="B52" s="25">
        <f t="shared" ref="B52:C52" si="31">B45</f>
        <v>0</v>
      </c>
      <c r="C52" s="25">
        <f t="shared" si="31"/>
        <v>0</v>
      </c>
      <c r="D52" s="18" t="str">
        <f t="shared" si="19"/>
        <v>-</v>
      </c>
      <c r="E52" s="25">
        <f>E45</f>
        <v>0</v>
      </c>
      <c r="F52" s="25">
        <f>F45</f>
        <v>0</v>
      </c>
      <c r="G52" s="18" t="str">
        <f t="shared" si="20"/>
        <v>-</v>
      </c>
      <c r="H52" s="25">
        <f>H45</f>
        <v>0</v>
      </c>
      <c r="I52" s="25">
        <f>I45</f>
        <v>0</v>
      </c>
      <c r="J52" s="18" t="str">
        <f t="shared" si="21"/>
        <v>-</v>
      </c>
      <c r="K52" s="109">
        <v>0</v>
      </c>
      <c r="L52" s="109">
        <v>0</v>
      </c>
      <c r="M52" s="18" t="str">
        <f t="shared" si="22"/>
        <v>-</v>
      </c>
      <c r="N52" s="109">
        <f>N45</f>
        <v>0</v>
      </c>
      <c r="O52" s="109">
        <f>O45</f>
        <v>0</v>
      </c>
      <c r="P52" s="18" t="str">
        <f t="shared" si="23"/>
        <v>-</v>
      </c>
      <c r="Q52" s="109">
        <f>Q45</f>
        <v>0</v>
      </c>
      <c r="R52" s="109">
        <f>R45</f>
        <v>0</v>
      </c>
      <c r="S52" s="18" t="str">
        <f t="shared" si="24"/>
        <v>-</v>
      </c>
      <c r="T52" s="109">
        <f>T45</f>
        <v>0</v>
      </c>
      <c r="U52" s="109">
        <f>U45</f>
        <v>0</v>
      </c>
      <c r="V52" s="18" t="str">
        <f t="shared" si="25"/>
        <v>-</v>
      </c>
      <c r="W52" s="109">
        <f>W45</f>
        <v>0</v>
      </c>
      <c r="X52" s="109">
        <f>X45</f>
        <v>0</v>
      </c>
      <c r="Y52" s="18" t="str">
        <f t="shared" si="26"/>
        <v>-</v>
      </c>
      <c r="Z52" s="106" t="str">
        <f t="shared" si="8"/>
        <v>-</v>
      </c>
      <c r="AA52" s="106" t="str">
        <f t="shared" si="8"/>
        <v>-</v>
      </c>
    </row>
    <row r="53" spans="1:27" x14ac:dyDescent="0.3">
      <c r="A53" s="5" t="s">
        <v>68</v>
      </c>
      <c r="B53" s="25">
        <f>SUM(B46:B47)</f>
        <v>26268910.34</v>
      </c>
      <c r="C53" s="27">
        <v>23249911.710000001</v>
      </c>
      <c r="D53" s="18">
        <f t="shared" si="19"/>
        <v>88.507332086009939</v>
      </c>
      <c r="E53" s="25">
        <f>SUM(E46:E47)</f>
        <v>27217502.390000001</v>
      </c>
      <c r="F53" s="27">
        <v>21508568.390000001</v>
      </c>
      <c r="G53" s="18">
        <f t="shared" si="20"/>
        <v>79.024768995344985</v>
      </c>
      <c r="H53" s="25">
        <f>SUM(H46:H47)</f>
        <v>33280588.32</v>
      </c>
      <c r="I53" s="27">
        <v>23706232.120000001</v>
      </c>
      <c r="J53" s="18">
        <f t="shared" si="21"/>
        <v>71.231409409171164</v>
      </c>
      <c r="K53" s="109">
        <v>34137463.200000003</v>
      </c>
      <c r="L53" s="111">
        <v>23340907.539999999</v>
      </c>
      <c r="M53" s="18">
        <f t="shared" si="22"/>
        <v>68.373292424376743</v>
      </c>
      <c r="N53" s="109">
        <f>SUM(N46:N47)</f>
        <v>34001538.200000003</v>
      </c>
      <c r="O53" s="111">
        <v>23261072.93</v>
      </c>
      <c r="P53" s="18">
        <f t="shared" si="23"/>
        <v>68.411825350889558</v>
      </c>
      <c r="Q53" s="109">
        <f>SUM(Q46:Q47)</f>
        <v>33301814.139999997</v>
      </c>
      <c r="R53" s="111">
        <v>24114511.309999999</v>
      </c>
      <c r="S53" s="18">
        <f t="shared" si="24"/>
        <v>72.412004969528667</v>
      </c>
      <c r="T53" s="109">
        <f>SUM(T46:T47)</f>
        <v>26057041.220000003</v>
      </c>
      <c r="U53" s="111">
        <v>21539900.52</v>
      </c>
      <c r="V53" s="18">
        <f t="shared" si="25"/>
        <v>82.664414344431066</v>
      </c>
      <c r="W53" s="109">
        <f>SUM(W46:W47)</f>
        <v>30690897.800000001</v>
      </c>
      <c r="X53" s="111">
        <v>24327579.649999999</v>
      </c>
      <c r="Y53" s="18">
        <f t="shared" si="26"/>
        <v>79.266432049439743</v>
      </c>
      <c r="Z53" s="106">
        <f t="shared" si="8"/>
        <v>17.783510187807877</v>
      </c>
      <c r="AA53" s="106">
        <f t="shared" si="8"/>
        <v>12.941931312132169</v>
      </c>
    </row>
    <row r="54" spans="1:27" x14ac:dyDescent="0.3">
      <c r="A54" s="5" t="s">
        <v>69</v>
      </c>
      <c r="B54" s="17">
        <f t="shared" ref="B54:C54" si="32">SUM(B48:B53)</f>
        <v>222083508.02999997</v>
      </c>
      <c r="C54" s="17">
        <f t="shared" si="32"/>
        <v>182185795.97000003</v>
      </c>
      <c r="D54" s="18">
        <f t="shared" si="19"/>
        <v>82.034815455720207</v>
      </c>
      <c r="E54" s="22">
        <f t="shared" ref="E54:F54" si="33">SUM(E48:E53)</f>
        <v>223816637.52999997</v>
      </c>
      <c r="F54" s="17">
        <f t="shared" si="33"/>
        <v>177523227.63999999</v>
      </c>
      <c r="G54" s="18">
        <f t="shared" si="20"/>
        <v>79.316367897898161</v>
      </c>
      <c r="H54" s="22">
        <f t="shared" ref="H54:I54" si="34">SUM(H48:H53)</f>
        <v>233697056.97999999</v>
      </c>
      <c r="I54" s="17">
        <f t="shared" si="34"/>
        <v>182218420.59999999</v>
      </c>
      <c r="J54" s="18">
        <f t="shared" si="21"/>
        <v>77.972064755438666</v>
      </c>
      <c r="K54" s="22">
        <f t="shared" ref="K54:L54" si="35">SUM(K48:K53)</f>
        <v>243561840.83999997</v>
      </c>
      <c r="L54" s="17">
        <f t="shared" si="35"/>
        <v>198977590.57999998</v>
      </c>
      <c r="M54" s="18">
        <f t="shared" si="22"/>
        <v>81.69489518299045</v>
      </c>
      <c r="N54" s="22">
        <f t="shared" ref="N54:O54" si="36">SUM(N48:N53)</f>
        <v>245107795.95999998</v>
      </c>
      <c r="O54" s="17">
        <f t="shared" si="36"/>
        <v>196761841.28</v>
      </c>
      <c r="P54" s="18">
        <f t="shared" si="23"/>
        <v>80.275635668524501</v>
      </c>
      <c r="Q54" s="22">
        <f t="shared" ref="Q54:R54" si="37">SUM(Q48:Q53)</f>
        <v>255646301.84</v>
      </c>
      <c r="R54" s="17">
        <f t="shared" si="37"/>
        <v>207339482.46999997</v>
      </c>
      <c r="S54" s="18">
        <f t="shared" si="24"/>
        <v>81.104041395351942</v>
      </c>
      <c r="T54" s="22">
        <f t="shared" ref="T54:U54" si="38">SUM(T48:T53)</f>
        <v>246328469.66</v>
      </c>
      <c r="U54" s="17">
        <f t="shared" si="38"/>
        <v>198427843.91999999</v>
      </c>
      <c r="V54" s="18">
        <f t="shared" si="25"/>
        <v>80.554165823335055</v>
      </c>
      <c r="W54" s="110">
        <f>SUM(W48:W53)</f>
        <v>271016825.88000005</v>
      </c>
      <c r="X54" s="110">
        <f>SUM(X48:X53)</f>
        <v>219560315.25000003</v>
      </c>
      <c r="Y54" s="18">
        <f t="shared" si="26"/>
        <v>81.013536534892566</v>
      </c>
      <c r="Z54" s="106">
        <f t="shared" si="8"/>
        <v>10.022534648177967</v>
      </c>
      <c r="AA54" s="106">
        <f t="shared" si="8"/>
        <v>10.649952603688021</v>
      </c>
    </row>
    <row r="55" spans="1:27" x14ac:dyDescent="0.3">
      <c r="A55" s="13" t="s">
        <v>70</v>
      </c>
      <c r="B55" s="14">
        <f t="shared" ref="B55:F55" si="39">B54-B53</f>
        <v>195814597.68999997</v>
      </c>
      <c r="C55" s="14">
        <f t="shared" si="39"/>
        <v>158935884.26000002</v>
      </c>
      <c r="D55" s="19">
        <f t="shared" si="19"/>
        <v>81.166514721040485</v>
      </c>
      <c r="E55" s="23">
        <f t="shared" si="39"/>
        <v>196599135.13999999</v>
      </c>
      <c r="F55" s="14">
        <f t="shared" si="39"/>
        <v>156014659.25</v>
      </c>
      <c r="G55" s="19">
        <f t="shared" si="20"/>
        <v>79.356737321809973</v>
      </c>
      <c r="H55" s="23">
        <f t="shared" ref="H55:I55" si="40">H54-H53</f>
        <v>200416468.66</v>
      </c>
      <c r="I55" s="14">
        <f t="shared" si="40"/>
        <v>158512188.47999999</v>
      </c>
      <c r="J55" s="19">
        <f t="shared" si="21"/>
        <v>79.091398795630283</v>
      </c>
      <c r="K55" s="23">
        <f t="shared" ref="K55:L55" si="41">K54-K53</f>
        <v>209424377.63999999</v>
      </c>
      <c r="L55" s="14">
        <f t="shared" si="41"/>
        <v>175636683.03999999</v>
      </c>
      <c r="M55" s="19">
        <f t="shared" si="22"/>
        <v>83.866398467669811</v>
      </c>
      <c r="N55" s="23">
        <f t="shared" ref="N55:O55" si="42">N54-N53</f>
        <v>211106257.75999999</v>
      </c>
      <c r="O55" s="14">
        <f t="shared" si="42"/>
        <v>173500768.34999999</v>
      </c>
      <c r="P55" s="19">
        <f t="shared" si="23"/>
        <v>82.18646391204922</v>
      </c>
      <c r="Q55" s="23">
        <f t="shared" ref="Q55:R55" si="43">Q54-Q53</f>
        <v>222344487.70000002</v>
      </c>
      <c r="R55" s="14">
        <f t="shared" si="43"/>
        <v>183224971.15999997</v>
      </c>
      <c r="S55" s="19">
        <f t="shared" si="24"/>
        <v>82.405897737936115</v>
      </c>
      <c r="T55" s="23">
        <f t="shared" ref="T55:U55" si="44">T54-T53</f>
        <v>220271428.44</v>
      </c>
      <c r="U55" s="14">
        <f t="shared" si="44"/>
        <v>176887943.39999998</v>
      </c>
      <c r="V55" s="19">
        <f t="shared" si="25"/>
        <v>80.304533662286886</v>
      </c>
      <c r="W55" s="110">
        <f>W54-W53</f>
        <v>240325928.08000004</v>
      </c>
      <c r="X55" s="110">
        <f>X54-X53</f>
        <v>195232735.60000002</v>
      </c>
      <c r="Y55" s="19">
        <f t="shared" si="26"/>
        <v>81.236651059560529</v>
      </c>
      <c r="Z55" s="107">
        <f t="shared" si="8"/>
        <v>9.1044488983566367</v>
      </c>
      <c r="AA55" s="107">
        <f t="shared" si="8"/>
        <v>10.370855043815297</v>
      </c>
    </row>
    <row r="56" spans="1:27" s="103" customFormat="1" x14ac:dyDescent="0.3">
      <c r="A56" s="108" t="s">
        <v>71</v>
      </c>
      <c r="B56" s="110">
        <f t="shared" ref="B56:C57" si="45">B14-B48</f>
        <v>20362744.660000056</v>
      </c>
      <c r="C56" s="110">
        <f t="shared" si="45"/>
        <v>12394482.239999995</v>
      </c>
      <c r="D56" s="20"/>
      <c r="E56" s="110">
        <f t="shared" ref="E56:F57" si="46">E14-E48</f>
        <v>23992673.900000006</v>
      </c>
      <c r="F56" s="110">
        <f t="shared" si="46"/>
        <v>13551642.549999982</v>
      </c>
      <c r="G56" s="20"/>
      <c r="H56" s="110">
        <f t="shared" ref="H56:I57" si="47">H14-H48</f>
        <v>43802808.050000012</v>
      </c>
      <c r="I56" s="110">
        <f t="shared" si="47"/>
        <v>11994104.099999994</v>
      </c>
      <c r="J56" s="20"/>
      <c r="K56" s="110">
        <f t="shared" ref="K56:L56" si="48">K14-K48</f>
        <v>18084749.810000002</v>
      </c>
      <c r="L56" s="110">
        <f t="shared" si="48"/>
        <v>4930355.6599999964</v>
      </c>
      <c r="M56" s="20"/>
      <c r="N56" s="110">
        <f t="shared" ref="N56:O56" si="49">N14-N48</f>
        <v>38569546.849999994</v>
      </c>
      <c r="O56" s="110">
        <f t="shared" si="49"/>
        <v>11433670.919999987</v>
      </c>
      <c r="P56" s="20"/>
      <c r="Q56" s="110">
        <f t="shared" ref="Q56:R56" si="50">Q14-Q48</f>
        <v>23962125.480000019</v>
      </c>
      <c r="R56" s="110">
        <f t="shared" si="50"/>
        <v>-3962386.1599999666</v>
      </c>
      <c r="S56" s="20"/>
      <c r="T56" s="110">
        <f t="shared" ref="T56:U56" si="51">T14-T48</f>
        <v>10195033.579999983</v>
      </c>
      <c r="U56" s="110">
        <f t="shared" si="51"/>
        <v>-19202565.449999958</v>
      </c>
      <c r="V56" s="20"/>
      <c r="W56" s="110">
        <f t="shared" ref="W56:X57" si="52">W14-W48</f>
        <v>22133660.139999956</v>
      </c>
      <c r="X56" s="110">
        <f t="shared" si="52"/>
        <v>3820398.2099999785</v>
      </c>
      <c r="Y56" s="20"/>
      <c r="Z56" s="106">
        <f t="shared" ref="Z56:AA59" si="53">IF(T56&gt;0,W56/T56*100-100,"-")</f>
        <v>117.10237603749013</v>
      </c>
      <c r="AA56" s="106" t="str">
        <f t="shared" si="53"/>
        <v>-</v>
      </c>
    </row>
    <row r="57" spans="1:27" s="103" customFormat="1" x14ac:dyDescent="0.3">
      <c r="A57" s="108" t="s">
        <v>72</v>
      </c>
      <c r="B57" s="110">
        <f t="shared" si="45"/>
        <v>-16613460.180000003</v>
      </c>
      <c r="C57" s="110">
        <f t="shared" si="45"/>
        <v>-16065122.630000001</v>
      </c>
      <c r="D57" s="20"/>
      <c r="E57" s="110">
        <f t="shared" si="46"/>
        <v>-10340270.77</v>
      </c>
      <c r="F57" s="110">
        <f t="shared" si="46"/>
        <v>-11613734.77</v>
      </c>
      <c r="G57" s="20"/>
      <c r="H57" s="110">
        <f t="shared" si="47"/>
        <v>-10069918.799999997</v>
      </c>
      <c r="I57" s="110">
        <f t="shared" si="47"/>
        <v>-9846507.8199999984</v>
      </c>
      <c r="J57" s="20"/>
      <c r="K57" s="110">
        <f t="shared" ref="K57:L57" si="54">K15-K49</f>
        <v>-7989188.2100000009</v>
      </c>
      <c r="L57" s="110">
        <f t="shared" si="54"/>
        <v>-10250572.279999997</v>
      </c>
      <c r="M57" s="20"/>
      <c r="N57" s="110">
        <f t="shared" ref="N57:O57" si="55">N15-N49</f>
        <v>-16562829.060000002</v>
      </c>
      <c r="O57" s="110">
        <f t="shared" si="55"/>
        <v>-20274469.760000002</v>
      </c>
      <c r="P57" s="20"/>
      <c r="Q57" s="110">
        <f t="shared" ref="Q57:R57" si="56">Q15-Q49</f>
        <v>-18609157.240000006</v>
      </c>
      <c r="R57" s="110">
        <f t="shared" si="56"/>
        <v>-16056060.890000002</v>
      </c>
      <c r="S57" s="20"/>
      <c r="T57" s="110">
        <f t="shared" ref="T57:U57" si="57">T15-T49</f>
        <v>-3416365.5800000019</v>
      </c>
      <c r="U57" s="110">
        <f t="shared" si="57"/>
        <v>-3722218.34</v>
      </c>
      <c r="V57" s="20"/>
      <c r="W57" s="110">
        <f t="shared" si="52"/>
        <v>698317.43999999762</v>
      </c>
      <c r="X57" s="110">
        <f t="shared" si="52"/>
        <v>-7302243.7399999984</v>
      </c>
      <c r="Y57" s="20"/>
      <c r="Z57" s="106" t="str">
        <f t="shared" si="53"/>
        <v>-</v>
      </c>
      <c r="AA57" s="106" t="str">
        <f t="shared" si="53"/>
        <v>-</v>
      </c>
    </row>
    <row r="58" spans="1:27" s="103" customFormat="1" x14ac:dyDescent="0.3">
      <c r="A58" s="108" t="s">
        <v>358</v>
      </c>
      <c r="B58" s="110">
        <f t="shared" ref="B58:C58" si="58">SUM(B14:B16)-SUM(B48:B50)</f>
        <v>10729284.480000049</v>
      </c>
      <c r="C58" s="110">
        <f t="shared" si="58"/>
        <v>3309359.6099999845</v>
      </c>
      <c r="D58" s="20"/>
      <c r="E58" s="110">
        <f t="shared" ref="E58:F58" si="59">SUM(E14:E16)-SUM(E48:E50)</f>
        <v>22348385.129999995</v>
      </c>
      <c r="F58" s="110">
        <f t="shared" si="59"/>
        <v>10633889.779999971</v>
      </c>
      <c r="G58" s="20"/>
      <c r="H58" s="110">
        <f t="shared" ref="H58:I58" si="60">SUM(H14:H16)-SUM(H48:H50)</f>
        <v>33872258.050000012</v>
      </c>
      <c r="I58" s="110">
        <f t="shared" si="60"/>
        <v>2286965.0800000131</v>
      </c>
      <c r="J58" s="20"/>
      <c r="K58" s="110">
        <f t="shared" ref="K58:L58" si="61">SUM(K14:K16)-SUM(K48:K50)</f>
        <v>21646947.980000019</v>
      </c>
      <c r="L58" s="110">
        <f t="shared" si="61"/>
        <v>6231169.7599999905</v>
      </c>
      <c r="M58" s="20"/>
      <c r="N58" s="110">
        <f t="shared" ref="N58:O58" si="62">SUM(N14:N16)-SUM(N48:N50)</f>
        <v>22006717.789999992</v>
      </c>
      <c r="O58" s="110">
        <f t="shared" si="62"/>
        <v>-8840798.8400000036</v>
      </c>
      <c r="P58" s="20"/>
      <c r="Q58" s="110">
        <f t="shared" ref="Q58:R58" si="63">SUM(Q14:Q16)-SUM(Q48:Q50)</f>
        <v>5352968.2400000095</v>
      </c>
      <c r="R58" s="110">
        <f t="shared" si="63"/>
        <v>-21896678.49999994</v>
      </c>
      <c r="S58" s="20"/>
      <c r="T58" s="110">
        <f t="shared" ref="T58:U58" si="64">SUM(T14:T16)-SUM(T48:T50)</f>
        <v>6778668</v>
      </c>
      <c r="U58" s="110">
        <f t="shared" si="64"/>
        <v>-22924783.789999962</v>
      </c>
      <c r="V58" s="20"/>
      <c r="W58" s="110">
        <f t="shared" ref="W58:X58" si="65">SUM(W14:W16)-SUM(W48:W50)</f>
        <v>22831977.579999954</v>
      </c>
      <c r="X58" s="110">
        <f t="shared" si="65"/>
        <v>-11316372.670000046</v>
      </c>
      <c r="Y58" s="20"/>
      <c r="Z58" s="106">
        <f t="shared" si="53"/>
        <v>236.82100347737867</v>
      </c>
      <c r="AA58" s="106" t="str">
        <f t="shared" si="53"/>
        <v>-</v>
      </c>
    </row>
    <row r="59" spans="1:27" s="103" customFormat="1" x14ac:dyDescent="0.3">
      <c r="A59" s="108" t="s">
        <v>359</v>
      </c>
      <c r="B59" s="110">
        <f t="shared" ref="B59:C59" si="66">B21-B55</f>
        <v>2614495.6400000453</v>
      </c>
      <c r="C59" s="110">
        <f t="shared" si="66"/>
        <v>-4805429.2300000191</v>
      </c>
      <c r="D59" s="102"/>
      <c r="E59" s="110">
        <f t="shared" ref="E59:F59" si="67">E21-E55</f>
        <v>19558722.840000033</v>
      </c>
      <c r="F59" s="110">
        <f t="shared" si="67"/>
        <v>7844227.4899999797</v>
      </c>
      <c r="G59" s="102"/>
      <c r="H59" s="110">
        <f t="shared" ref="H59:I59" si="68">H21-H55</f>
        <v>30970898.920000017</v>
      </c>
      <c r="I59" s="110">
        <f t="shared" si="68"/>
        <v>-614394.04999998212</v>
      </c>
      <c r="J59" s="102"/>
      <c r="K59" s="110">
        <f t="shared" ref="K59:L59" si="69">K21-K55</f>
        <v>19460809.290000021</v>
      </c>
      <c r="L59" s="110">
        <f t="shared" si="69"/>
        <v>4045031.0699999928</v>
      </c>
      <c r="M59" s="102"/>
      <c r="N59" s="110">
        <f t="shared" ref="N59:O59" si="70">N21-N55</f>
        <v>19929659.129999995</v>
      </c>
      <c r="O59" s="110">
        <f t="shared" si="70"/>
        <v>-10917857.5</v>
      </c>
      <c r="P59" s="102"/>
      <c r="Q59" s="110">
        <f t="shared" ref="Q59:R59" si="71">Q21-Q55</f>
        <v>5073562.0800000131</v>
      </c>
      <c r="R59" s="110">
        <f t="shared" si="71"/>
        <v>-22176084.659999967</v>
      </c>
      <c r="S59" s="102"/>
      <c r="T59" s="110">
        <f t="shared" ref="T59:U59" si="72">T21-T55</f>
        <v>4976380.6599999964</v>
      </c>
      <c r="U59" s="110">
        <f t="shared" si="72"/>
        <v>-24788071.129999965</v>
      </c>
      <c r="V59" s="102"/>
      <c r="W59" s="110">
        <f t="shared" ref="W59:X59" si="73">W21-W55</f>
        <v>28507464.929999948</v>
      </c>
      <c r="X59" s="110">
        <f t="shared" si="73"/>
        <v>-4593318.1200000346</v>
      </c>
      <c r="Y59" s="102"/>
      <c r="Z59" s="106">
        <f t="shared" si="53"/>
        <v>472.85539185420691</v>
      </c>
      <c r="AA59" s="106" t="str">
        <f t="shared" si="53"/>
        <v>-</v>
      </c>
    </row>
    <row r="60" spans="1:27" s="103" customFormat="1" x14ac:dyDescent="0.3">
      <c r="A60" s="108" t="s">
        <v>360</v>
      </c>
      <c r="C60" s="105">
        <f>SUM(C14:C16)/SUM(B14:B16)*100</f>
        <v>77.672591058457897</v>
      </c>
      <c r="D60" s="102"/>
      <c r="F60" s="105">
        <f>SUM(F14:F16)/SUM(E14:E16)*100</f>
        <v>75.805195458201212</v>
      </c>
      <c r="G60" s="102"/>
      <c r="I60" s="105">
        <f>SUM(I14:I16)/SUM(H14:H16)*100</f>
        <v>68.239591504669477</v>
      </c>
      <c r="J60" s="102"/>
      <c r="L60" s="105">
        <f>SUM(L14:L16)/SUM(K14:K16)*100</f>
        <v>78.502989433279524</v>
      </c>
      <c r="M60" s="102"/>
      <c r="O60" s="105">
        <f>SUM(O14:O16)/SUM(N14:N16)*100</f>
        <v>70.371270856300839</v>
      </c>
      <c r="P60" s="102"/>
      <c r="R60" s="105">
        <f>SUM(R14:R16)/SUM(Q14:Q16)*100</f>
        <v>70.573194670711516</v>
      </c>
      <c r="S60" s="102"/>
      <c r="U60" s="105">
        <f>SUM(U14:U16)/SUM(T14:T16)*100</f>
        <v>67.5190225459733</v>
      </c>
      <c r="V60" s="102"/>
      <c r="X60" s="105">
        <f>SUM(X14:X16)/SUM(W14:W16)*100</f>
        <v>70.041564404558088</v>
      </c>
      <c r="Y60" s="102"/>
    </row>
    <row r="61" spans="1:27" s="103" customFormat="1" x14ac:dyDescent="0.3">
      <c r="A61" s="108" t="s">
        <v>361</v>
      </c>
      <c r="C61" s="105">
        <f>SUM(C48:C50)/SUM(B48:B50)*100</f>
        <v>80.349741118860649</v>
      </c>
      <c r="D61" s="102"/>
      <c r="F61" s="105">
        <f>SUM(F48:F50)/SUM(E48:E50)*100</f>
        <v>79.059601528656671</v>
      </c>
      <c r="G61" s="102"/>
      <c r="I61" s="105">
        <f>SUM(I48:I50)/SUM(H48:H50)*100</f>
        <v>78.784266034272548</v>
      </c>
      <c r="J61" s="102"/>
      <c r="L61" s="105">
        <f>SUM(L48:L50)/SUM(K48:K50)*100</f>
        <v>83.696206466919506</v>
      </c>
      <c r="M61" s="102"/>
      <c r="O61" s="105">
        <f>SUM(O48:O50)/SUM(N48:N50)*100</f>
        <v>82.009456299926086</v>
      </c>
      <c r="P61" s="102"/>
      <c r="R61" s="105">
        <f>SUM(R48:R50)/SUM(Q48:Q50)*100</f>
        <v>82.233490999117251</v>
      </c>
      <c r="S61" s="102"/>
      <c r="U61" s="105">
        <f>SUM(U48:U50)/SUM(T48:T50)*100</f>
        <v>80.120831846036893</v>
      </c>
      <c r="V61" s="102"/>
      <c r="X61" s="105">
        <f>SUM(X48:X50)/SUM(W48:W50)*100</f>
        <v>81.507127967348509</v>
      </c>
      <c r="Y61" s="102"/>
    </row>
  </sheetData>
  <mergeCells count="9">
    <mergeCell ref="Z1:AA1"/>
    <mergeCell ref="B1:D1"/>
    <mergeCell ref="E1:G1"/>
    <mergeCell ref="W1:Y1"/>
    <mergeCell ref="H1:J1"/>
    <mergeCell ref="K1:M1"/>
    <mergeCell ref="N1:P1"/>
    <mergeCell ref="Q1:S1"/>
    <mergeCell ref="T1:V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showGridLines="0" workbookViewId="0">
      <selection activeCell="L2" sqref="L2"/>
    </sheetView>
  </sheetViews>
  <sheetFormatPr defaultRowHeight="14.4" x14ac:dyDescent="0.3"/>
  <cols>
    <col min="1" max="2" width="10.33203125" bestFit="1" customWidth="1"/>
    <col min="3" max="3" width="50.6640625" bestFit="1" customWidth="1"/>
    <col min="4" max="4" width="7.44140625" customWidth="1"/>
    <col min="5" max="7" width="7.5546875" customWidth="1"/>
    <col min="8" max="12" width="7.5546875" style="103" customWidth="1"/>
  </cols>
  <sheetData>
    <row r="1" spans="1:12" ht="23.25" customHeight="1" x14ac:dyDescent="0.3">
      <c r="A1" s="70" t="s">
        <v>311</v>
      </c>
      <c r="B1" s="70" t="s">
        <v>312</v>
      </c>
      <c r="C1" s="70" t="s">
        <v>322</v>
      </c>
      <c r="D1" s="40" t="s">
        <v>211</v>
      </c>
      <c r="E1" s="40">
        <v>2016</v>
      </c>
      <c r="F1" s="40">
        <v>2017</v>
      </c>
      <c r="G1" s="40">
        <v>2018</v>
      </c>
      <c r="H1" s="114">
        <v>2019</v>
      </c>
      <c r="I1" s="114">
        <v>2020</v>
      </c>
      <c r="J1" s="114">
        <v>2021</v>
      </c>
      <c r="K1" s="114">
        <v>2022</v>
      </c>
      <c r="L1" s="114">
        <v>2023</v>
      </c>
    </row>
    <row r="2" spans="1:12" ht="29.25" customHeight="1" x14ac:dyDescent="0.3">
      <c r="A2" s="71" t="s">
        <v>313</v>
      </c>
      <c r="B2" s="71" t="s">
        <v>78</v>
      </c>
      <c r="C2" s="73" t="s">
        <v>321</v>
      </c>
      <c r="D2" s="85" t="s">
        <v>328</v>
      </c>
      <c r="E2" s="78">
        <f>Piano_indicatori!D3</f>
        <v>28.04</v>
      </c>
      <c r="F2" s="78">
        <f>Piano_indicatori!E3</f>
        <v>23.77</v>
      </c>
      <c r="G2" s="78">
        <f>Piano_indicatori!F3</f>
        <v>22.39</v>
      </c>
      <c r="H2" s="78">
        <f>Piano_indicatori!G3</f>
        <v>24.74</v>
      </c>
      <c r="I2" s="78">
        <f>Piano_indicatori!H3</f>
        <v>22.69</v>
      </c>
      <c r="J2" s="78">
        <f>Piano_indicatori!I3</f>
        <v>23.53</v>
      </c>
      <c r="K2" s="78">
        <f>Piano_indicatori!J3</f>
        <v>25.03</v>
      </c>
      <c r="L2" s="78">
        <f>Piano_indicatori!K3</f>
        <v>23.48</v>
      </c>
    </row>
    <row r="3" spans="1:12" ht="29.25" customHeight="1" x14ac:dyDescent="0.3">
      <c r="A3" s="72" t="s">
        <v>314</v>
      </c>
      <c r="B3" s="72" t="s">
        <v>95</v>
      </c>
      <c r="C3" s="74" t="s">
        <v>96</v>
      </c>
      <c r="D3" s="86" t="s">
        <v>329</v>
      </c>
      <c r="E3" s="79">
        <f>Piano_indicatori!D12</f>
        <v>60.78</v>
      </c>
      <c r="F3" s="79">
        <f>Piano_indicatori!E12</f>
        <v>58.9</v>
      </c>
      <c r="G3" s="79">
        <f>Piano_indicatori!F12</f>
        <v>50.64</v>
      </c>
      <c r="H3" s="79">
        <f>Piano_indicatori!G12</f>
        <v>52.47</v>
      </c>
      <c r="I3" s="79">
        <f>Piano_indicatori!H12</f>
        <v>47.61</v>
      </c>
      <c r="J3" s="79">
        <f>Piano_indicatori!I12</f>
        <v>50.2</v>
      </c>
      <c r="K3" s="79">
        <f>Piano_indicatori!J12</f>
        <v>45.89</v>
      </c>
      <c r="L3" s="79">
        <f>Piano_indicatori!K12</f>
        <v>58.01</v>
      </c>
    </row>
    <row r="4" spans="1:12" ht="29.25" customHeight="1" x14ac:dyDescent="0.3">
      <c r="A4" s="71" t="s">
        <v>315</v>
      </c>
      <c r="B4" s="71" t="s">
        <v>100</v>
      </c>
      <c r="C4" s="75" t="s">
        <v>324</v>
      </c>
      <c r="D4" s="85" t="s">
        <v>330</v>
      </c>
      <c r="E4" s="80">
        <f>Piano_indicatori!D15</f>
        <v>0</v>
      </c>
      <c r="F4" s="80">
        <f>Piano_indicatori!E15</f>
        <v>0</v>
      </c>
      <c r="G4" s="80">
        <f>Piano_indicatori!F15</f>
        <v>0</v>
      </c>
      <c r="H4" s="80">
        <f>Piano_indicatori!G15</f>
        <v>0</v>
      </c>
      <c r="I4" s="80">
        <f>Piano_indicatori!H15</f>
        <v>0</v>
      </c>
      <c r="J4" s="80">
        <f>Piano_indicatori!I15</f>
        <v>0</v>
      </c>
      <c r="K4" s="80">
        <f>Piano_indicatori!J15</f>
        <v>0</v>
      </c>
      <c r="L4" s="80">
        <f>Piano_indicatori!K15</f>
        <v>0</v>
      </c>
    </row>
    <row r="5" spans="1:12" ht="29.25" customHeight="1" x14ac:dyDescent="0.3">
      <c r="A5" s="72" t="s">
        <v>316</v>
      </c>
      <c r="B5" s="72" t="s">
        <v>165</v>
      </c>
      <c r="C5" s="76" t="s">
        <v>325</v>
      </c>
      <c r="D5" s="87" t="s">
        <v>331</v>
      </c>
      <c r="E5" s="81">
        <f>Piano_indicatori!D51</f>
        <v>4.8</v>
      </c>
      <c r="F5" s="81">
        <f>Piano_indicatori!E51</f>
        <v>1.61</v>
      </c>
      <c r="G5" s="81">
        <f>Piano_indicatori!F51</f>
        <v>1.48</v>
      </c>
      <c r="H5" s="81">
        <f>Piano_indicatori!G51</f>
        <v>1.26</v>
      </c>
      <c r="I5" s="81">
        <f>Piano_indicatori!H51</f>
        <v>1.0900000000000001</v>
      </c>
      <c r="J5" s="81">
        <f>Piano_indicatori!I51</f>
        <v>1.1299999999999999</v>
      </c>
      <c r="K5" s="81">
        <f>Piano_indicatori!J51</f>
        <v>1.0900000000000001</v>
      </c>
      <c r="L5" s="81">
        <f>Piano_indicatori!K51</f>
        <v>1.18</v>
      </c>
    </row>
    <row r="6" spans="1:12" ht="29.25" customHeight="1" x14ac:dyDescent="0.3">
      <c r="A6" s="71" t="s">
        <v>317</v>
      </c>
      <c r="B6" s="71" t="s">
        <v>185</v>
      </c>
      <c r="C6" s="89" t="s">
        <v>186</v>
      </c>
      <c r="D6" s="88" t="s">
        <v>332</v>
      </c>
      <c r="E6" s="82">
        <f>Piano_indicatori!D62</f>
        <v>0</v>
      </c>
      <c r="F6" s="82">
        <f>Piano_indicatori!E62</f>
        <v>0</v>
      </c>
      <c r="G6" s="82">
        <f>Piano_indicatori!F62</f>
        <v>0</v>
      </c>
      <c r="H6" s="82">
        <f>Piano_indicatori!G62</f>
        <v>0</v>
      </c>
      <c r="I6" s="82">
        <f>Piano_indicatori!H62</f>
        <v>0</v>
      </c>
      <c r="J6" s="82">
        <f>Piano_indicatori!I62</f>
        <v>0</v>
      </c>
      <c r="K6" s="82">
        <f>Piano_indicatori!J62</f>
        <v>0</v>
      </c>
      <c r="L6" s="82">
        <f>Piano_indicatori!K62</f>
        <v>0</v>
      </c>
    </row>
    <row r="7" spans="1:12" ht="29.25" customHeight="1" x14ac:dyDescent="0.3">
      <c r="A7" s="72" t="s">
        <v>318</v>
      </c>
      <c r="B7" s="72" t="s">
        <v>188</v>
      </c>
      <c r="C7" s="76" t="s">
        <v>189</v>
      </c>
      <c r="D7" s="86" t="s">
        <v>333</v>
      </c>
      <c r="E7" s="83">
        <f>Piano_indicatori!D64</f>
        <v>0.01</v>
      </c>
      <c r="F7" s="83">
        <f>Piano_indicatori!E64</f>
        <v>0.02</v>
      </c>
      <c r="G7" s="83">
        <f>Piano_indicatori!F64</f>
        <v>0</v>
      </c>
      <c r="H7" s="83">
        <f>Piano_indicatori!G64</f>
        <v>7.0000000000000007E-2</v>
      </c>
      <c r="I7" s="83">
        <f>Piano_indicatori!H64</f>
        <v>0</v>
      </c>
      <c r="J7" s="83">
        <f>Piano_indicatori!I64</f>
        <v>0.01</v>
      </c>
      <c r="K7" s="83">
        <f>Piano_indicatori!J64</f>
        <v>0.03</v>
      </c>
      <c r="L7" s="83">
        <f>Piano_indicatori!K64</f>
        <v>1.17</v>
      </c>
    </row>
    <row r="8" spans="1:12" ht="29.25" customHeight="1" x14ac:dyDescent="0.3">
      <c r="A8" s="71" t="s">
        <v>319</v>
      </c>
      <c r="B8" s="71" t="s">
        <v>323</v>
      </c>
      <c r="C8" s="75" t="s">
        <v>326</v>
      </c>
      <c r="D8" s="85" t="s">
        <v>334</v>
      </c>
      <c r="E8" s="80">
        <f>Piano_indicatori!D65+Piano_indicatori!D66</f>
        <v>0.09</v>
      </c>
      <c r="F8" s="80">
        <f>Piano_indicatori!E65+Piano_indicatori!E66</f>
        <v>0.08</v>
      </c>
      <c r="G8" s="80">
        <f>Piano_indicatori!F65+Piano_indicatori!F66</f>
        <v>0.09</v>
      </c>
      <c r="H8" s="80">
        <f>Piano_indicatori!G65+Piano_indicatori!G66</f>
        <v>0.15</v>
      </c>
      <c r="I8" s="80">
        <f>Piano_indicatori!H65+Piano_indicatori!H66</f>
        <v>0.05</v>
      </c>
      <c r="J8" s="80">
        <f>Piano_indicatori!I65+Piano_indicatori!I66</f>
        <v>0.04</v>
      </c>
      <c r="K8" s="80">
        <f>Piano_indicatori!J65+Piano_indicatori!J66</f>
        <v>7.0000000000000007E-2</v>
      </c>
      <c r="L8" s="80">
        <f>Piano_indicatori!K65+Piano_indicatori!K66</f>
        <v>1.24</v>
      </c>
    </row>
    <row r="9" spans="1:12" ht="29.25" customHeight="1" x14ac:dyDescent="0.3">
      <c r="A9" s="72" t="s">
        <v>320</v>
      </c>
      <c r="B9" s="72"/>
      <c r="C9" s="77" t="s">
        <v>327</v>
      </c>
      <c r="D9" s="87" t="s">
        <v>335</v>
      </c>
      <c r="E9" s="84">
        <f>Piano_indicatori!D76</f>
        <v>78.057376632839478</v>
      </c>
      <c r="F9" s="84">
        <f>Piano_indicatori!E76</f>
        <v>73.657371778234079</v>
      </c>
      <c r="G9" s="84">
        <f>Piano_indicatori!F76</f>
        <v>66.60708500051075</v>
      </c>
      <c r="H9" s="84">
        <f>Piano_indicatori!G76</f>
        <v>67.980421127512116</v>
      </c>
      <c r="I9" s="84">
        <f>Piano_indicatori!H76</f>
        <v>59.938239861188571</v>
      </c>
      <c r="J9" s="84">
        <f>Piano_indicatori!I76</f>
        <v>56.876127941598874</v>
      </c>
      <c r="K9" s="84">
        <f>Piano_indicatori!J76</f>
        <v>53.147403559456549</v>
      </c>
      <c r="L9" s="84">
        <f>Piano_indicatori!K76</f>
        <v>58.511282132891949</v>
      </c>
    </row>
  </sheetData>
  <conditionalFormatting sqref="E2:H2 L2">
    <cfRule type="cellIs" dxfId="31" priority="32" operator="greaterThan">
      <formula>48</formula>
    </cfRule>
  </conditionalFormatting>
  <conditionalFormatting sqref="E3:H3 L3">
    <cfRule type="cellIs" dxfId="30" priority="31" operator="lessThan">
      <formula>22</formula>
    </cfRule>
  </conditionalFormatting>
  <conditionalFormatting sqref="E4:H4 L4">
    <cfRule type="cellIs" dxfId="29" priority="30" operator="greaterThan">
      <formula>0</formula>
    </cfRule>
  </conditionalFormatting>
  <conditionalFormatting sqref="E5:H5 L5">
    <cfRule type="cellIs" dxfId="28" priority="29" operator="greaterThan">
      <formula>16</formula>
    </cfRule>
  </conditionalFormatting>
  <conditionalFormatting sqref="E6:H6 L6">
    <cfRule type="cellIs" dxfId="27" priority="28" operator="greaterThan">
      <formula>1.2</formula>
    </cfRule>
  </conditionalFormatting>
  <conditionalFormatting sqref="E7:H7 L7">
    <cfRule type="cellIs" dxfId="26" priority="27" operator="greaterThan">
      <formula>1</formula>
    </cfRule>
  </conditionalFormatting>
  <conditionalFormatting sqref="E8:H8 L8">
    <cfRule type="cellIs" dxfId="25" priority="26" operator="greaterThan">
      <formula>0.6</formula>
    </cfRule>
  </conditionalFormatting>
  <conditionalFormatting sqref="E9:H9 L9">
    <cfRule type="cellIs" dxfId="24" priority="25" operator="lessThan">
      <formula>47</formula>
    </cfRule>
  </conditionalFormatting>
  <conditionalFormatting sqref="I2">
    <cfRule type="cellIs" dxfId="23" priority="24" operator="greaterThan">
      <formula>48</formula>
    </cfRule>
  </conditionalFormatting>
  <conditionalFormatting sqref="I3">
    <cfRule type="cellIs" dxfId="22" priority="23" operator="lessThan">
      <formula>22</formula>
    </cfRule>
  </conditionalFormatting>
  <conditionalFormatting sqref="I4">
    <cfRule type="cellIs" dxfId="21" priority="22" operator="greaterThan">
      <formula>0</formula>
    </cfRule>
  </conditionalFormatting>
  <conditionalFormatting sqref="I5">
    <cfRule type="cellIs" dxfId="20" priority="21" operator="greaterThan">
      <formula>16</formula>
    </cfRule>
  </conditionalFormatting>
  <conditionalFormatting sqref="I6">
    <cfRule type="cellIs" dxfId="19" priority="20" operator="greaterThan">
      <formula>1.2</formula>
    </cfRule>
  </conditionalFormatting>
  <conditionalFormatting sqref="I7">
    <cfRule type="cellIs" dxfId="18" priority="19" operator="greaterThan">
      <formula>1</formula>
    </cfRule>
  </conditionalFormatting>
  <conditionalFormatting sqref="I8">
    <cfRule type="cellIs" dxfId="17" priority="18" operator="greaterThan">
      <formula>0.6</formula>
    </cfRule>
  </conditionalFormatting>
  <conditionalFormatting sqref="I9">
    <cfRule type="cellIs" dxfId="16" priority="17" operator="lessThan">
      <formula>47</formula>
    </cfRule>
  </conditionalFormatting>
  <conditionalFormatting sqref="J2">
    <cfRule type="cellIs" dxfId="15" priority="16" operator="greaterThan">
      <formula>48</formula>
    </cfRule>
  </conditionalFormatting>
  <conditionalFormatting sqref="J3">
    <cfRule type="cellIs" dxfId="14" priority="15" operator="lessThan">
      <formula>22</formula>
    </cfRule>
  </conditionalFormatting>
  <conditionalFormatting sqref="J4">
    <cfRule type="cellIs" dxfId="13" priority="14" operator="greaterThan">
      <formula>0</formula>
    </cfRule>
  </conditionalFormatting>
  <conditionalFormatting sqref="J5">
    <cfRule type="cellIs" dxfId="12" priority="13" operator="greaterThan">
      <formula>16</formula>
    </cfRule>
  </conditionalFormatting>
  <conditionalFormatting sqref="J6">
    <cfRule type="cellIs" dxfId="11" priority="12" operator="greaterThan">
      <formula>1.2</formula>
    </cfRule>
  </conditionalFormatting>
  <conditionalFormatting sqref="J7">
    <cfRule type="cellIs" dxfId="10" priority="11" operator="greaterThan">
      <formula>1</formula>
    </cfRule>
  </conditionalFormatting>
  <conditionalFormatting sqref="J8">
    <cfRule type="cellIs" dxfId="9" priority="10" operator="greaterThan">
      <formula>0.6</formula>
    </cfRule>
  </conditionalFormatting>
  <conditionalFormatting sqref="J9">
    <cfRule type="cellIs" dxfId="8" priority="9" operator="lessThan">
      <formula>47</formula>
    </cfRule>
  </conditionalFormatting>
  <conditionalFormatting sqref="K2">
    <cfRule type="cellIs" dxfId="7" priority="8" operator="greaterThan">
      <formula>48</formula>
    </cfRule>
  </conditionalFormatting>
  <conditionalFormatting sqref="K3">
    <cfRule type="cellIs" dxfId="6" priority="7" operator="lessThan">
      <formula>22</formula>
    </cfRule>
  </conditionalFormatting>
  <conditionalFormatting sqref="K4">
    <cfRule type="cellIs" dxfId="5" priority="6" operator="greaterThan">
      <formula>0</formula>
    </cfRule>
  </conditionalFormatting>
  <conditionalFormatting sqref="K5">
    <cfRule type="cellIs" dxfId="4" priority="5" operator="greaterThan">
      <formula>16</formula>
    </cfRule>
  </conditionalFormatting>
  <conditionalFormatting sqref="K6">
    <cfRule type="cellIs" dxfId="3" priority="4" operator="greaterThan">
      <formula>1.2</formula>
    </cfRule>
  </conditionalFormatting>
  <conditionalFormatting sqref="K7">
    <cfRule type="cellIs" dxfId="2" priority="3" operator="greaterThan">
      <formula>1</formula>
    </cfRule>
  </conditionalFormatting>
  <conditionalFormatting sqref="K8">
    <cfRule type="cellIs" dxfId="1" priority="2" operator="greaterThan">
      <formula>0.6</formula>
    </cfRule>
  </conditionalFormatting>
  <conditionalFormatting sqref="K9">
    <cfRule type="cellIs" dxfId="0" priority="1" operator="lessThan">
      <formula>47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workbookViewId="0">
      <selection activeCell="B3" sqref="B3"/>
    </sheetView>
  </sheetViews>
  <sheetFormatPr defaultRowHeight="14.4" x14ac:dyDescent="0.3"/>
  <cols>
    <col min="2" max="2" width="12.33203125" bestFit="1" customWidth="1"/>
    <col min="5" max="5" width="10.33203125" customWidth="1"/>
    <col min="6" max="6" width="10" style="103" customWidth="1"/>
    <col min="7" max="7" width="8.88671875" style="103"/>
  </cols>
  <sheetData>
    <row r="1" spans="1:20" ht="43.2" x14ac:dyDescent="0.3">
      <c r="A1" s="95" t="s">
        <v>336</v>
      </c>
      <c r="B1" s="95" t="s">
        <v>337</v>
      </c>
      <c r="C1" s="95" t="s">
        <v>351</v>
      </c>
      <c r="D1" s="95" t="s">
        <v>352</v>
      </c>
      <c r="E1" s="95" t="s">
        <v>353</v>
      </c>
      <c r="F1" s="95" t="s">
        <v>364</v>
      </c>
      <c r="G1" s="95" t="s">
        <v>354</v>
      </c>
    </row>
    <row r="2" spans="1:20" s="103" customFormat="1" x14ac:dyDescent="0.3">
      <c r="A2" s="29">
        <v>2024</v>
      </c>
      <c r="B2" s="104">
        <v>156345</v>
      </c>
      <c r="C2" s="104">
        <v>387273</v>
      </c>
      <c r="D2" s="95"/>
    </row>
    <row r="3" spans="1:20" s="103" customFormat="1" x14ac:dyDescent="0.3">
      <c r="A3" s="29">
        <v>2023</v>
      </c>
      <c r="B3" s="104">
        <v>156050</v>
      </c>
      <c r="C3" s="104">
        <v>386355</v>
      </c>
      <c r="D3" s="95">
        <v>-958</v>
      </c>
      <c r="E3" s="104">
        <v>1253</v>
      </c>
      <c r="G3" s="104">
        <f t="shared" ref="G3:G4" si="0">B2-B3-D3-E3-F3</f>
        <v>0</v>
      </c>
    </row>
    <row r="4" spans="1:20" s="103" customFormat="1" x14ac:dyDescent="0.3">
      <c r="A4" s="29">
        <v>2022</v>
      </c>
      <c r="B4" s="104">
        <v>155836</v>
      </c>
      <c r="C4" s="104">
        <v>385631</v>
      </c>
      <c r="D4" s="104">
        <v>-1122</v>
      </c>
      <c r="E4" s="104">
        <v>1388</v>
      </c>
      <c r="F4" s="104">
        <v>-52</v>
      </c>
      <c r="G4" s="104">
        <f t="shared" si="0"/>
        <v>0</v>
      </c>
    </row>
    <row r="5" spans="1:20" s="103" customFormat="1" x14ac:dyDescent="0.3">
      <c r="A5" s="29">
        <v>2021</v>
      </c>
      <c r="B5" s="104">
        <v>156463</v>
      </c>
      <c r="C5" s="104">
        <v>386643</v>
      </c>
      <c r="D5" s="104">
        <v>-1119</v>
      </c>
      <c r="E5" s="104">
        <v>675</v>
      </c>
      <c r="F5" s="104">
        <v>-183</v>
      </c>
      <c r="G5" s="104">
        <f>B4-B5-D5-E5-F5</f>
        <v>0</v>
      </c>
    </row>
    <row r="6" spans="1:20" x14ac:dyDescent="0.3">
      <c r="A6" s="29">
        <v>2020</v>
      </c>
      <c r="B6" s="1">
        <v>158247</v>
      </c>
      <c r="C6" s="1">
        <v>387970</v>
      </c>
      <c r="D6" s="104">
        <v>-1192</v>
      </c>
      <c r="E6" s="104">
        <v>595</v>
      </c>
      <c r="F6" s="104">
        <v>-1187</v>
      </c>
      <c r="G6" s="104">
        <f t="shared" ref="G6:G11" si="1">B5-B6-D6-E6-F6</f>
        <v>0</v>
      </c>
    </row>
    <row r="7" spans="1:20" x14ac:dyDescent="0.3">
      <c r="A7" s="29">
        <v>2019</v>
      </c>
      <c r="B7" s="1">
        <v>158923</v>
      </c>
      <c r="C7" s="1">
        <v>388913</v>
      </c>
      <c r="D7" s="104">
        <v>-928</v>
      </c>
      <c r="E7" s="104">
        <v>253</v>
      </c>
      <c r="F7" s="104">
        <v>-1</v>
      </c>
      <c r="G7" s="104">
        <f t="shared" si="1"/>
        <v>0</v>
      </c>
      <c r="K7" s="118"/>
      <c r="L7" s="119"/>
      <c r="M7" s="119"/>
      <c r="N7" s="119"/>
      <c r="O7" s="119"/>
      <c r="P7" s="119"/>
      <c r="Q7" s="119"/>
      <c r="R7" s="118"/>
      <c r="S7" s="119"/>
      <c r="T7" s="119"/>
    </row>
    <row r="8" spans="1:20" x14ac:dyDescent="0.3">
      <c r="A8" s="29">
        <v>2018</v>
      </c>
      <c r="B8" s="1">
        <v>159678</v>
      </c>
      <c r="C8" s="1">
        <v>389939</v>
      </c>
      <c r="D8" s="104">
        <v>-745</v>
      </c>
      <c r="E8" s="104">
        <v>-10</v>
      </c>
      <c r="F8" s="104"/>
      <c r="G8" s="104">
        <f t="shared" si="1"/>
        <v>0</v>
      </c>
      <c r="K8" s="118"/>
      <c r="L8" s="119"/>
      <c r="M8" s="119"/>
      <c r="N8" s="119"/>
      <c r="O8" s="119"/>
      <c r="P8" s="119"/>
      <c r="Q8" s="119"/>
      <c r="R8" s="118"/>
      <c r="S8" s="119"/>
      <c r="T8" s="119"/>
    </row>
    <row r="9" spans="1:20" x14ac:dyDescent="0.3">
      <c r="A9" s="29">
        <v>2017</v>
      </c>
      <c r="B9" s="104">
        <v>159288</v>
      </c>
      <c r="C9" s="104">
        <v>389924</v>
      </c>
      <c r="D9" s="104">
        <v>-658</v>
      </c>
      <c r="E9" s="104">
        <v>1048</v>
      </c>
      <c r="F9" s="104"/>
      <c r="G9" s="104">
        <f t="shared" si="1"/>
        <v>0</v>
      </c>
      <c r="K9" s="118"/>
      <c r="L9" s="119"/>
      <c r="M9" s="119"/>
      <c r="N9" s="119"/>
      <c r="O9" s="119"/>
      <c r="P9" s="119"/>
      <c r="Q9" s="119"/>
      <c r="R9" s="118"/>
      <c r="S9" s="119"/>
      <c r="T9" s="119"/>
    </row>
    <row r="10" spans="1:20" x14ac:dyDescent="0.3">
      <c r="A10" s="29">
        <v>2016</v>
      </c>
      <c r="B10" s="1">
        <v>159088</v>
      </c>
      <c r="C10" s="1">
        <v>389996</v>
      </c>
      <c r="D10" s="104">
        <v>-685</v>
      </c>
      <c r="E10" s="104">
        <v>885</v>
      </c>
      <c r="F10" s="104"/>
      <c r="G10" s="104">
        <f t="shared" si="1"/>
        <v>0</v>
      </c>
      <c r="K10" s="118"/>
      <c r="L10" s="119"/>
      <c r="M10" s="119"/>
      <c r="N10" s="119"/>
      <c r="O10" s="119"/>
      <c r="P10" s="119"/>
      <c r="Q10" s="118"/>
      <c r="R10" s="118"/>
      <c r="S10" s="119"/>
      <c r="T10" s="119"/>
    </row>
    <row r="11" spans="1:20" x14ac:dyDescent="0.3">
      <c r="A11" s="29">
        <v>2015</v>
      </c>
      <c r="B11" s="1">
        <v>158581</v>
      </c>
      <c r="C11" s="104">
        <v>390424</v>
      </c>
      <c r="D11" s="104">
        <v>-709</v>
      </c>
      <c r="E11" s="104">
        <v>1216</v>
      </c>
      <c r="F11" s="104"/>
      <c r="G11" s="104">
        <f t="shared" si="1"/>
        <v>0</v>
      </c>
    </row>
    <row r="32" spans="6:6" x14ac:dyDescent="0.3">
      <c r="F32" s="118"/>
    </row>
    <row r="33" spans="6:6" x14ac:dyDescent="0.3">
      <c r="F33" s="118"/>
    </row>
    <row r="34" spans="6:6" x14ac:dyDescent="0.3">
      <c r="F34" s="118"/>
    </row>
    <row r="35" spans="6:6" x14ac:dyDescent="0.3">
      <c r="F35" s="118"/>
    </row>
    <row r="36" spans="6:6" x14ac:dyDescent="0.3">
      <c r="F36" s="118"/>
    </row>
    <row r="37" spans="6:6" x14ac:dyDescent="0.3">
      <c r="F37" s="118"/>
    </row>
    <row r="38" spans="6:6" x14ac:dyDescent="0.3">
      <c r="F38" s="118"/>
    </row>
    <row r="39" spans="6:6" x14ac:dyDescent="0.3">
      <c r="F39" s="118"/>
    </row>
    <row r="40" spans="6:6" x14ac:dyDescent="0.3">
      <c r="F40" s="118"/>
    </row>
  </sheetData>
  <sortState ref="A2:B6">
    <sortCondition descending="1" ref="A2:A6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topLeftCell="B1" workbookViewId="0">
      <selection activeCell="I1" sqref="I1:L1"/>
    </sheetView>
  </sheetViews>
  <sheetFormatPr defaultRowHeight="14.4" x14ac:dyDescent="0.3"/>
  <cols>
    <col min="1" max="1" width="55.6640625" bestFit="1" customWidth="1"/>
    <col min="2" max="3" width="12.5546875" bestFit="1" customWidth="1"/>
    <col min="4" max="8" width="12.5546875" style="103" bestFit="1" customWidth="1"/>
    <col min="9" max="9" width="12.5546875" bestFit="1" customWidth="1"/>
    <col min="10" max="10" width="8.44140625" customWidth="1"/>
    <col min="11" max="11" width="6.5546875" style="103" bestFit="1" customWidth="1"/>
    <col min="12" max="12" width="12.5546875" bestFit="1" customWidth="1"/>
    <col min="13" max="13" width="7" bestFit="1" customWidth="1"/>
  </cols>
  <sheetData>
    <row r="1" spans="1:13" ht="28.8" x14ac:dyDescent="0.3">
      <c r="A1" s="39"/>
      <c r="B1" s="40">
        <v>2016</v>
      </c>
      <c r="C1" s="40">
        <v>2017</v>
      </c>
      <c r="D1" s="114">
        <v>2018</v>
      </c>
      <c r="E1" s="114">
        <v>2019</v>
      </c>
      <c r="F1" s="114">
        <v>2020</v>
      </c>
      <c r="G1" s="114">
        <v>2021</v>
      </c>
      <c r="H1" s="114">
        <v>2022</v>
      </c>
      <c r="I1" s="114">
        <v>2023</v>
      </c>
      <c r="J1" s="115" t="s">
        <v>297</v>
      </c>
      <c r="K1" s="114" t="s">
        <v>233</v>
      </c>
      <c r="L1" s="115" t="s">
        <v>366</v>
      </c>
      <c r="M1" s="40" t="s">
        <v>269</v>
      </c>
    </row>
    <row r="2" spans="1:13" x14ac:dyDescent="0.3">
      <c r="A2" s="52" t="s">
        <v>20</v>
      </c>
      <c r="B2" s="53">
        <f>Entrate_Uscite!B3</f>
        <v>122818125.45999999</v>
      </c>
      <c r="C2" s="53">
        <f>Entrate_Uscite!E3</f>
        <v>132922273.22</v>
      </c>
      <c r="D2" s="113">
        <f>Entrate_Uscite!H3</f>
        <v>152212906.86000001</v>
      </c>
      <c r="E2" s="113">
        <f>Entrate_Uscite!K3</f>
        <v>130506561.94</v>
      </c>
      <c r="F2" s="113">
        <f>Entrate_Uscite!N3</f>
        <v>131277329.87</v>
      </c>
      <c r="G2" s="113">
        <f>Entrate_Uscite!Q3</f>
        <v>134694323.68000001</v>
      </c>
      <c r="H2" s="113">
        <f>Entrate_Uscite!T3</f>
        <v>127187763.7</v>
      </c>
      <c r="I2" s="53">
        <f>Entrate_Uscite!W3</f>
        <v>132926723.06999999</v>
      </c>
      <c r="J2" s="53">
        <f>I2/I$21*100</f>
        <v>49.445763259423437</v>
      </c>
      <c r="K2" s="54">
        <f>IF(H2&gt;0,I2/H2*100-100,"-")</f>
        <v>4.5121945720632226</v>
      </c>
      <c r="L2" s="53">
        <f>Entrate_Uscite!X3</f>
        <v>100458738.19</v>
      </c>
      <c r="M2" s="55">
        <f>IF(I2&gt;0,L2/I2*100,"-")</f>
        <v>75.574523970697626</v>
      </c>
    </row>
    <row r="3" spans="1:13" x14ac:dyDescent="0.3">
      <c r="A3" s="52" t="s">
        <v>21</v>
      </c>
      <c r="B3" s="53">
        <f>Entrate_Uscite!B4</f>
        <v>22587701.23</v>
      </c>
      <c r="C3" s="53">
        <f>Entrate_Uscite!E4</f>
        <v>29557274.420000002</v>
      </c>
      <c r="D3" s="113">
        <f>Entrate_Uscite!H4</f>
        <v>28289189.93</v>
      </c>
      <c r="E3" s="113">
        <f>Entrate_Uscite!K4</f>
        <v>26295524.739999998</v>
      </c>
      <c r="F3" s="113">
        <f>Entrate_Uscite!N4</f>
        <v>47971592.600000001</v>
      </c>
      <c r="G3" s="113">
        <f>Entrate_Uscite!Q4</f>
        <v>34101049.049999997</v>
      </c>
      <c r="H3" s="113">
        <f>Entrate_Uscite!T4</f>
        <v>34772080.689999998</v>
      </c>
      <c r="I3" s="53">
        <f>Entrate_Uscite!W4</f>
        <v>37440258.409999996</v>
      </c>
      <c r="J3" s="53">
        <f t="shared" ref="J3:J21" si="0">I3/I$21*100</f>
        <v>13.926937420533655</v>
      </c>
      <c r="K3" s="54">
        <f t="shared" ref="K3:K21" si="1">IF(H3&gt;0,I3/H3*100-100,"-")</f>
        <v>7.6733335108339702</v>
      </c>
      <c r="L3" s="53">
        <f>Entrate_Uscite!X4</f>
        <v>31186072.02</v>
      </c>
      <c r="M3" s="55">
        <f t="shared" ref="M3:M21" si="2">IF(I3&gt;0,L3/I3*100,"-")</f>
        <v>83.295557628070341</v>
      </c>
    </row>
    <row r="4" spans="1:13" x14ac:dyDescent="0.3">
      <c r="A4" s="52" t="s">
        <v>22</v>
      </c>
      <c r="B4" s="53">
        <f>Entrate_Uscite!B5</f>
        <v>32633810.93</v>
      </c>
      <c r="C4" s="53">
        <f>Entrate_Uscite!E5</f>
        <v>33740040.93</v>
      </c>
      <c r="D4" s="113">
        <f>Entrate_Uscite!H5</f>
        <v>38225169.759999998</v>
      </c>
      <c r="E4" s="113">
        <f>Entrate_Uscite!K5</f>
        <v>39918145.82</v>
      </c>
      <c r="F4" s="113">
        <f>Entrate_Uscite!N5</f>
        <v>35372627.630000003</v>
      </c>
      <c r="G4" s="113">
        <f>Entrate_Uscite!Q5</f>
        <v>43011763</v>
      </c>
      <c r="H4" s="113">
        <f>Entrate_Uscite!T5</f>
        <v>43319729.390000001</v>
      </c>
      <c r="I4" s="53">
        <f>Entrate_Uscite!W5</f>
        <v>46020552.359999999</v>
      </c>
      <c r="J4" s="53">
        <f t="shared" si="0"/>
        <v>17.118614560761856</v>
      </c>
      <c r="K4" s="54">
        <f t="shared" si="1"/>
        <v>6.2346256729467484</v>
      </c>
      <c r="L4" s="53">
        <f>Entrate_Uscite!X5</f>
        <v>31518794.600000001</v>
      </c>
      <c r="M4" s="55">
        <f t="shared" si="2"/>
        <v>68.488518680613254</v>
      </c>
    </row>
    <row r="5" spans="1:13" x14ac:dyDescent="0.3">
      <c r="A5" s="4" t="s">
        <v>31</v>
      </c>
      <c r="B5" s="41">
        <f t="shared" ref="B5:I5" si="3">SUM(B2:B4)</f>
        <v>178039637.62</v>
      </c>
      <c r="C5" s="41">
        <f t="shared" si="3"/>
        <v>196219588.56999999</v>
      </c>
      <c r="D5" s="41">
        <f t="shared" si="3"/>
        <v>218727266.55000001</v>
      </c>
      <c r="E5" s="41">
        <f t="shared" si="3"/>
        <v>196720232.5</v>
      </c>
      <c r="F5" s="41">
        <f t="shared" si="3"/>
        <v>214621550.09999999</v>
      </c>
      <c r="G5" s="41">
        <f t="shared" ref="G5:H5" si="4">SUM(G2:G4)</f>
        <v>211807135.73000002</v>
      </c>
      <c r="H5" s="41">
        <f t="shared" si="4"/>
        <v>205279573.77999997</v>
      </c>
      <c r="I5" s="41">
        <f t="shared" si="3"/>
        <v>216387533.83999997</v>
      </c>
      <c r="J5" s="41">
        <f t="shared" si="0"/>
        <v>80.491315240718947</v>
      </c>
      <c r="K5" s="42">
        <f t="shared" si="1"/>
        <v>5.4111375308604863</v>
      </c>
      <c r="L5" s="41">
        <f>SUM(L2:L4)</f>
        <v>163163604.81</v>
      </c>
      <c r="M5" s="43">
        <f>IF(I5&gt;0,L5/I5*100,"-")</f>
        <v>75.403421775048045</v>
      </c>
    </row>
    <row r="6" spans="1:13" x14ac:dyDescent="0.3">
      <c r="A6" s="52" t="s">
        <v>23</v>
      </c>
      <c r="B6" s="53">
        <f>Entrate_Uscite!B6</f>
        <v>204.6</v>
      </c>
      <c r="C6" s="53">
        <f>Entrate_Uscite!E6</f>
        <v>1802.85</v>
      </c>
      <c r="D6" s="113">
        <f>Entrate_Uscite!H6</f>
        <v>8788.1200000000008</v>
      </c>
      <c r="E6" s="113">
        <f>Entrate_Uscite!K6</f>
        <v>5529.43</v>
      </c>
      <c r="F6" s="113">
        <f>Entrate_Uscite!N6</f>
        <v>1836.52</v>
      </c>
      <c r="G6" s="113">
        <f>Entrate_Uscite!Q6</f>
        <v>1062.56</v>
      </c>
      <c r="H6" s="113">
        <f>Entrate_Uscite!T6</f>
        <v>1712.11</v>
      </c>
      <c r="I6" s="53">
        <f>Entrate_Uscite!W6</f>
        <v>0</v>
      </c>
      <c r="J6" s="53">
        <f t="shared" si="0"/>
        <v>0</v>
      </c>
      <c r="K6" s="54">
        <f t="shared" si="1"/>
        <v>-100</v>
      </c>
      <c r="L6" s="53">
        <f>Entrate_Uscite!X6</f>
        <v>0</v>
      </c>
      <c r="M6" s="55" t="str">
        <f t="shared" si="2"/>
        <v>-</v>
      </c>
    </row>
    <row r="7" spans="1:13" x14ac:dyDescent="0.3">
      <c r="A7" s="52" t="s">
        <v>24</v>
      </c>
      <c r="B7" s="53">
        <f>Entrate_Uscite!B7</f>
        <v>7447687.3099999996</v>
      </c>
      <c r="C7" s="53">
        <f>Entrate_Uscite!E7</f>
        <v>4768460.21</v>
      </c>
      <c r="D7" s="113">
        <f>Entrate_Uscite!H7</f>
        <v>6444520.9100000001</v>
      </c>
      <c r="E7" s="113">
        <f>Entrate_Uscite!K7</f>
        <v>7065520.7999999998</v>
      </c>
      <c r="F7" s="113">
        <f>Entrate_Uscite!N7</f>
        <v>11267338.34</v>
      </c>
      <c r="G7" s="113">
        <f>Entrate_Uscite!Q7</f>
        <v>5835870.1399999997</v>
      </c>
      <c r="H7" s="113">
        <f>Entrate_Uscite!T7</f>
        <v>12322321.82</v>
      </c>
      <c r="I7" s="53">
        <f>Entrate_Uscite!W7</f>
        <v>27605163.91</v>
      </c>
      <c r="J7" s="53">
        <f t="shared" si="0"/>
        <v>10.268502584786091</v>
      </c>
      <c r="K7" s="54">
        <f t="shared" si="1"/>
        <v>124.02566913318941</v>
      </c>
      <c r="L7" s="53">
        <f>Entrate_Uscite!X7</f>
        <v>10641423.33</v>
      </c>
      <c r="M7" s="55">
        <f t="shared" si="2"/>
        <v>38.54866924425373</v>
      </c>
    </row>
    <row r="8" spans="1:13" x14ac:dyDescent="0.3">
      <c r="A8" s="52" t="s">
        <v>25</v>
      </c>
      <c r="B8" s="53">
        <f>Entrate_Uscite!B8</f>
        <v>0</v>
      </c>
      <c r="C8" s="53">
        <f>Entrate_Uscite!E8</f>
        <v>0</v>
      </c>
      <c r="D8" s="113">
        <f>Entrate_Uscite!H8</f>
        <v>0</v>
      </c>
      <c r="E8" s="113">
        <f>Entrate_Uscite!K8</f>
        <v>0</v>
      </c>
      <c r="F8" s="113">
        <f>Entrate_Uscite!N8</f>
        <v>0</v>
      </c>
      <c r="G8" s="113">
        <f>Entrate_Uscite!Q8</f>
        <v>0</v>
      </c>
      <c r="H8" s="113">
        <f>Entrate_Uscite!T8</f>
        <v>0</v>
      </c>
      <c r="I8" s="53">
        <f>Entrate_Uscite!W8</f>
        <v>0</v>
      </c>
      <c r="J8" s="53">
        <f t="shared" si="0"/>
        <v>0</v>
      </c>
      <c r="K8" s="54" t="str">
        <f t="shared" si="1"/>
        <v>-</v>
      </c>
      <c r="L8" s="53">
        <f>Entrate_Uscite!X8</f>
        <v>0</v>
      </c>
      <c r="M8" s="55" t="str">
        <f t="shared" si="2"/>
        <v>-</v>
      </c>
    </row>
    <row r="9" spans="1:13" x14ac:dyDescent="0.3">
      <c r="A9" s="52" t="s">
        <v>26</v>
      </c>
      <c r="B9" s="53">
        <f>Entrate_Uscite!B9</f>
        <v>1730796.26</v>
      </c>
      <c r="C9" s="53">
        <f>Entrate_Uscite!E9</f>
        <v>2037411.88</v>
      </c>
      <c r="D9" s="113">
        <f>Entrate_Uscite!H9</f>
        <v>896633.86</v>
      </c>
      <c r="E9" s="113">
        <f>Entrate_Uscite!K9</f>
        <v>7628967.3700000001</v>
      </c>
      <c r="F9" s="113">
        <f>Entrate_Uscite!N9</f>
        <v>1272392.54</v>
      </c>
      <c r="G9" s="113">
        <f>Entrate_Uscite!Q9</f>
        <v>413535.37</v>
      </c>
      <c r="H9" s="113">
        <f>Entrate_Uscite!T9</f>
        <v>649944.16</v>
      </c>
      <c r="I9" s="53">
        <f>Entrate_Uscite!W9</f>
        <v>811646.73</v>
      </c>
      <c r="J9" s="53">
        <f t="shared" si="0"/>
        <v>0.30191440167174788</v>
      </c>
      <c r="K9" s="54">
        <f t="shared" si="1"/>
        <v>24.879455798171946</v>
      </c>
      <c r="L9" s="53">
        <f>Entrate_Uscite!X9</f>
        <v>654248.25</v>
      </c>
      <c r="M9" s="55">
        <f t="shared" si="2"/>
        <v>80.60751381330644</v>
      </c>
    </row>
    <row r="10" spans="1:13" x14ac:dyDescent="0.3">
      <c r="A10" s="52" t="s">
        <v>27</v>
      </c>
      <c r="B10" s="53">
        <f>Entrate_Uscite!B10</f>
        <v>4186417.08</v>
      </c>
      <c r="C10" s="53">
        <f>Entrate_Uscite!E10</f>
        <v>4434612.47</v>
      </c>
      <c r="D10" s="113">
        <f>Entrate_Uscite!H10</f>
        <v>5170789.34</v>
      </c>
      <c r="E10" s="113">
        <f>Entrate_Uscite!K10</f>
        <v>5895234.9199999999</v>
      </c>
      <c r="F10" s="113">
        <f>Entrate_Uscite!N10</f>
        <v>3872799.39</v>
      </c>
      <c r="G10" s="113">
        <f>Entrate_Uscite!Q10</f>
        <v>5603983.0800000001</v>
      </c>
      <c r="H10" s="113">
        <f>Entrate_Uscite!T10</f>
        <v>6527810.3099999996</v>
      </c>
      <c r="I10" s="53">
        <f>Entrate_Uscite!W10</f>
        <v>7375042.8499999996</v>
      </c>
      <c r="J10" s="53">
        <f t="shared" si="0"/>
        <v>2.7433507301400111</v>
      </c>
      <c r="K10" s="54">
        <f t="shared" si="1"/>
        <v>12.978816781825259</v>
      </c>
      <c r="L10" s="53">
        <f>Entrate_Uscite!X10</f>
        <v>7360662.5499999998</v>
      </c>
      <c r="M10" s="55">
        <f t="shared" si="2"/>
        <v>99.805014014257566</v>
      </c>
    </row>
    <row r="11" spans="1:13" x14ac:dyDescent="0.3">
      <c r="A11" s="4" t="s">
        <v>32</v>
      </c>
      <c r="B11" s="44">
        <f t="shared" ref="B11:I11" si="5">SUM(B6:B10)</f>
        <v>13365105.25</v>
      </c>
      <c r="C11" s="44">
        <f t="shared" si="5"/>
        <v>11242287.41</v>
      </c>
      <c r="D11" s="44">
        <f t="shared" si="5"/>
        <v>12520732.23</v>
      </c>
      <c r="E11" s="44">
        <f t="shared" si="5"/>
        <v>20595252.52</v>
      </c>
      <c r="F11" s="44">
        <f t="shared" si="5"/>
        <v>16414366.789999999</v>
      </c>
      <c r="G11" s="44">
        <f t="shared" ref="G11" si="6">SUM(G6:G10)</f>
        <v>11854451.149999999</v>
      </c>
      <c r="H11" s="44">
        <f t="shared" ref="H11" si="7">SUM(H6:H10)</f>
        <v>19501788.399999999</v>
      </c>
      <c r="I11" s="44">
        <f t="shared" si="5"/>
        <v>35791853.490000002</v>
      </c>
      <c r="J11" s="44">
        <f t="shared" si="0"/>
        <v>13.313767716597852</v>
      </c>
      <c r="K11" s="42">
        <f t="shared" si="1"/>
        <v>83.53113445739163</v>
      </c>
      <c r="L11" s="44">
        <f>SUM(L6:L10)</f>
        <v>18656334.129999999</v>
      </c>
      <c r="M11" s="43">
        <f>IF(I11&gt;0,L11/I11*100,"-")</f>
        <v>52.124526423903838</v>
      </c>
    </row>
    <row r="12" spans="1:13" x14ac:dyDescent="0.3">
      <c r="A12" s="52" t="s">
        <v>28</v>
      </c>
      <c r="B12" s="53">
        <f>Entrate_Uscite!B11</f>
        <v>7000000</v>
      </c>
      <c r="C12" s="53">
        <f>Entrate_Uscite!E11</f>
        <v>8695982</v>
      </c>
      <c r="D12" s="113">
        <f>Entrate_Uscite!H11</f>
        <v>0</v>
      </c>
      <c r="E12" s="113">
        <f>Entrate_Uscite!K11</f>
        <v>11569701.91</v>
      </c>
      <c r="F12" s="113">
        <f>Entrate_Uscite!N11</f>
        <v>0</v>
      </c>
      <c r="G12" s="113">
        <f>Entrate_Uscite!Q11</f>
        <v>0</v>
      </c>
      <c r="H12" s="113">
        <f>Entrate_Uscite!T11</f>
        <v>0</v>
      </c>
      <c r="I12" s="53">
        <f>Entrate_Uscite!W11</f>
        <v>0</v>
      </c>
      <c r="J12" s="53">
        <f t="shared" si="0"/>
        <v>0</v>
      </c>
      <c r="K12" s="54" t="str">
        <f t="shared" si="1"/>
        <v>-</v>
      </c>
      <c r="L12" s="53">
        <f>Entrate_Uscite!X11</f>
        <v>0</v>
      </c>
      <c r="M12" s="55" t="str">
        <f t="shared" si="2"/>
        <v>-</v>
      </c>
    </row>
    <row r="13" spans="1:13" x14ac:dyDescent="0.3">
      <c r="A13" s="52" t="s">
        <v>29</v>
      </c>
      <c r="B13" s="53">
        <f>Entrate_Uscite!B12</f>
        <v>0</v>
      </c>
      <c r="C13" s="53">
        <f>Entrate_Uscite!E12</f>
        <v>0</v>
      </c>
      <c r="D13" s="113">
        <f>Entrate_Uscite!H12</f>
        <v>0</v>
      </c>
      <c r="E13" s="113">
        <f>Entrate_Uscite!K12</f>
        <v>0</v>
      </c>
      <c r="F13" s="113">
        <f>Entrate_Uscite!N12</f>
        <v>0</v>
      </c>
      <c r="G13" s="113">
        <f>Entrate_Uscite!Q12</f>
        <v>0</v>
      </c>
      <c r="H13" s="113">
        <f>Entrate_Uscite!T12</f>
        <v>0</v>
      </c>
      <c r="I13" s="53">
        <f>Entrate_Uscite!W12</f>
        <v>0</v>
      </c>
      <c r="J13" s="53">
        <f t="shared" si="0"/>
        <v>0</v>
      </c>
      <c r="K13" s="54" t="str">
        <f t="shared" si="1"/>
        <v>-</v>
      </c>
      <c r="L13" s="53">
        <f>Entrate_Uscite!X12</f>
        <v>0</v>
      </c>
      <c r="M13" s="55" t="str">
        <f t="shared" si="2"/>
        <v>-</v>
      </c>
    </row>
    <row r="14" spans="1:13" x14ac:dyDescent="0.3">
      <c r="A14" s="52" t="s">
        <v>30</v>
      </c>
      <c r="B14" s="53">
        <f>Entrate_Uscite!B13</f>
        <v>0</v>
      </c>
      <c r="C14" s="53">
        <f>Entrate_Uscite!E13</f>
        <v>0</v>
      </c>
      <c r="D14" s="113">
        <f>Entrate_Uscite!H13</f>
        <v>139368.79999999999</v>
      </c>
      <c r="E14" s="113">
        <f>Entrate_Uscite!K13</f>
        <v>0</v>
      </c>
      <c r="F14" s="113">
        <f>Entrate_Uscite!N13</f>
        <v>0</v>
      </c>
      <c r="G14" s="113">
        <f>Entrate_Uscite!Q13</f>
        <v>1878231.45</v>
      </c>
      <c r="H14" s="113">
        <f>Entrate_Uscite!T13</f>
        <v>233223.46</v>
      </c>
      <c r="I14" s="53">
        <f>Entrate_Uscite!W13</f>
        <v>8828819.4600000009</v>
      </c>
      <c r="J14" s="53">
        <f t="shared" si="0"/>
        <v>3.2841230626701154</v>
      </c>
      <c r="K14" s="54">
        <f t="shared" si="1"/>
        <v>3685.5623357958934</v>
      </c>
      <c r="L14" s="53">
        <f>Entrate_Uscite!X13</f>
        <v>994292.32</v>
      </c>
      <c r="M14" s="55">
        <f t="shared" si="2"/>
        <v>11.261894350708582</v>
      </c>
    </row>
    <row r="15" spans="1:13" x14ac:dyDescent="0.3">
      <c r="A15" s="4" t="s">
        <v>33</v>
      </c>
      <c r="B15" s="41">
        <f t="shared" ref="B15:I15" si="8">SUM(B12:B14)</f>
        <v>7000000</v>
      </c>
      <c r="C15" s="41">
        <f t="shared" si="8"/>
        <v>8695982</v>
      </c>
      <c r="D15" s="41">
        <f t="shared" si="8"/>
        <v>139368.79999999999</v>
      </c>
      <c r="E15" s="41">
        <f t="shared" si="8"/>
        <v>11569701.91</v>
      </c>
      <c r="F15" s="41">
        <f t="shared" si="8"/>
        <v>0</v>
      </c>
      <c r="G15" s="41">
        <f t="shared" ref="G15" si="9">SUM(G12:G14)</f>
        <v>1878231.45</v>
      </c>
      <c r="H15" s="41">
        <f t="shared" ref="H15" si="10">SUM(H12:H14)</f>
        <v>233223.46</v>
      </c>
      <c r="I15" s="41">
        <f t="shared" si="8"/>
        <v>8828819.4600000009</v>
      </c>
      <c r="J15" s="41">
        <f t="shared" si="0"/>
        <v>3.2841230626701154</v>
      </c>
      <c r="K15" s="42">
        <f t="shared" si="1"/>
        <v>3685.5623357958934</v>
      </c>
      <c r="L15" s="41">
        <f>SUM(L12:L14)</f>
        <v>994292.32</v>
      </c>
      <c r="M15" s="43">
        <f t="shared" si="2"/>
        <v>11.261894350708582</v>
      </c>
    </row>
    <row r="16" spans="1:13" x14ac:dyDescent="0.3">
      <c r="A16" s="45" t="s">
        <v>348</v>
      </c>
      <c r="B16" s="46">
        <f>B5+B11+B15</f>
        <v>198404742.87</v>
      </c>
      <c r="C16" s="46">
        <f t="shared" ref="C16:I16" si="11">C5+C11+C15</f>
        <v>216157857.97999999</v>
      </c>
      <c r="D16" s="46">
        <f t="shared" si="11"/>
        <v>231387367.58000001</v>
      </c>
      <c r="E16" s="46">
        <f t="shared" si="11"/>
        <v>228885186.93000001</v>
      </c>
      <c r="F16" s="46">
        <f t="shared" ref="F16:H16" si="12">F5+F11+F15</f>
        <v>231035916.88999999</v>
      </c>
      <c r="G16" s="46">
        <f t="shared" si="12"/>
        <v>225539818.33000001</v>
      </c>
      <c r="H16" s="46">
        <f t="shared" si="12"/>
        <v>225014585.63999999</v>
      </c>
      <c r="I16" s="46">
        <f t="shared" si="11"/>
        <v>261008206.78999999</v>
      </c>
      <c r="J16" s="46">
        <f t="shared" si="0"/>
        <v>97.089206019986918</v>
      </c>
      <c r="K16" s="47">
        <f t="shared" si="1"/>
        <v>15.996128005491201</v>
      </c>
      <c r="L16" s="46">
        <f t="shared" ref="L16" si="13">L5+L11+L15</f>
        <v>182814231.25999999</v>
      </c>
      <c r="M16" s="48">
        <f t="shared" si="2"/>
        <v>70.041564404558088</v>
      </c>
    </row>
    <row r="17" spans="1:13" x14ac:dyDescent="0.3">
      <c r="A17" s="4" t="s">
        <v>34</v>
      </c>
      <c r="B17" s="41">
        <f>Entrate_Uscite!B17</f>
        <v>24350.46</v>
      </c>
      <c r="C17" s="41">
        <f>Entrate_Uscite!E17</f>
        <v>0</v>
      </c>
      <c r="D17" s="41">
        <f>Entrate_Uscite!H17</f>
        <v>0</v>
      </c>
      <c r="E17" s="41">
        <f>Entrate_Uscite!K17</f>
        <v>0</v>
      </c>
      <c r="F17" s="41">
        <f>Entrate_Uscite!N17</f>
        <v>0</v>
      </c>
      <c r="G17" s="41">
        <f>Entrate_Uscite!Q17</f>
        <v>1878231.45</v>
      </c>
      <c r="H17" s="41">
        <f>Entrate_Uscite!T17</f>
        <v>233223.46</v>
      </c>
      <c r="I17" s="41">
        <f>Entrate_Uscite!W17</f>
        <v>7825186.2199999997</v>
      </c>
      <c r="J17" s="41">
        <f t="shared" si="0"/>
        <v>2.9107939800130862</v>
      </c>
      <c r="K17" s="42">
        <f t="shared" si="1"/>
        <v>3255.2311675677911</v>
      </c>
      <c r="L17" s="41">
        <f>Entrate_Uscite!X17</f>
        <v>7825186.2199999997</v>
      </c>
      <c r="M17" s="43">
        <f t="shared" si="2"/>
        <v>100</v>
      </c>
    </row>
    <row r="18" spans="1:13" x14ac:dyDescent="0.3">
      <c r="A18" s="4" t="s">
        <v>35</v>
      </c>
      <c r="B18" s="41">
        <f>Entrate_Uscite!B18</f>
        <v>0</v>
      </c>
      <c r="C18" s="41">
        <f>Entrate_Uscite!E18</f>
        <v>0</v>
      </c>
      <c r="D18" s="41">
        <f>Entrate_Uscite!H18</f>
        <v>0</v>
      </c>
      <c r="E18" s="41">
        <f>Entrate_Uscite!K18</f>
        <v>0</v>
      </c>
      <c r="F18" s="41">
        <f>Entrate_Uscite!N18</f>
        <v>0</v>
      </c>
      <c r="G18" s="41">
        <f>Entrate_Uscite!Q18</f>
        <v>0</v>
      </c>
      <c r="H18" s="41">
        <f>Entrate_Uscite!T18</f>
        <v>0</v>
      </c>
      <c r="I18" s="41">
        <f>Entrate_Uscite!W18</f>
        <v>0</v>
      </c>
      <c r="J18" s="41">
        <f t="shared" si="0"/>
        <v>0</v>
      </c>
      <c r="K18" s="42" t="str">
        <f t="shared" si="1"/>
        <v>-</v>
      </c>
      <c r="L18" s="41">
        <f>Entrate_Uscite!X18</f>
        <v>0</v>
      </c>
      <c r="M18" s="43" t="str">
        <f t="shared" si="2"/>
        <v>-</v>
      </c>
    </row>
    <row r="19" spans="1:13" x14ac:dyDescent="0.3">
      <c r="A19" s="4" t="s">
        <v>36</v>
      </c>
      <c r="B19" s="41">
        <f>Entrate_Uscite!B19</f>
        <v>26268910.34</v>
      </c>
      <c r="C19" s="41">
        <f>Entrate_Uscite!E19</f>
        <v>27217502.390000001</v>
      </c>
      <c r="D19" s="41">
        <f>Entrate_Uscite!H19</f>
        <v>33280588.32</v>
      </c>
      <c r="E19" s="41">
        <f>Entrate_Uscite!K19</f>
        <v>34137463.200000003</v>
      </c>
      <c r="F19" s="41">
        <f>Entrate_Uscite!N19</f>
        <v>34001538.200000003</v>
      </c>
      <c r="G19" s="41">
        <f>Entrate_Uscite!Q19</f>
        <v>33301814.140000001</v>
      </c>
      <c r="H19" s="41">
        <f>Entrate_Uscite!T19</f>
        <v>26057041.219999999</v>
      </c>
      <c r="I19" s="41">
        <f>Entrate_Uscite!W19</f>
        <v>30690897.800000001</v>
      </c>
      <c r="J19" s="41"/>
      <c r="K19" s="42">
        <f t="shared" si="1"/>
        <v>17.783510187807877</v>
      </c>
      <c r="L19" s="41">
        <f>Entrate_Uscite!X19</f>
        <v>27058514.52</v>
      </c>
      <c r="M19" s="43">
        <f t="shared" si="2"/>
        <v>88.164623584260212</v>
      </c>
    </row>
    <row r="20" spans="1:13" x14ac:dyDescent="0.3">
      <c r="A20" s="45" t="s">
        <v>37</v>
      </c>
      <c r="B20" s="46">
        <f t="shared" ref="B20:I20" si="14">B5+B11+B15+B17+B18+B19</f>
        <v>224698003.67000002</v>
      </c>
      <c r="C20" s="46">
        <f t="shared" si="14"/>
        <v>243375360.37</v>
      </c>
      <c r="D20" s="46">
        <f t="shared" si="14"/>
        <v>264667955.90000001</v>
      </c>
      <c r="E20" s="46">
        <f t="shared" si="14"/>
        <v>263022650.13</v>
      </c>
      <c r="F20" s="46">
        <f t="shared" si="14"/>
        <v>265037455.08999997</v>
      </c>
      <c r="G20" s="46">
        <f t="shared" ref="G20:H20" si="15">G5+G11+G15+G17+G18+G19</f>
        <v>260719863.92000002</v>
      </c>
      <c r="H20" s="46">
        <f t="shared" si="15"/>
        <v>251304850.31999999</v>
      </c>
      <c r="I20" s="46">
        <f t="shared" si="14"/>
        <v>299524290.81</v>
      </c>
      <c r="J20" s="46"/>
      <c r="K20" s="47">
        <f t="shared" si="1"/>
        <v>19.187628264476245</v>
      </c>
      <c r="L20" s="46">
        <f>L5+L11+L15+L17+L18+L19</f>
        <v>217697932</v>
      </c>
      <c r="M20" s="48">
        <f t="shared" si="2"/>
        <v>72.681227759952975</v>
      </c>
    </row>
    <row r="21" spans="1:13" x14ac:dyDescent="0.3">
      <c r="A21" s="36" t="s">
        <v>38</v>
      </c>
      <c r="B21" s="49">
        <f t="shared" ref="B21:I21" si="16">B20-B19</f>
        <v>198429093.33000001</v>
      </c>
      <c r="C21" s="49">
        <f t="shared" si="16"/>
        <v>216157857.98000002</v>
      </c>
      <c r="D21" s="49">
        <f t="shared" si="16"/>
        <v>231387367.58000001</v>
      </c>
      <c r="E21" s="49">
        <f t="shared" si="16"/>
        <v>228885186.93000001</v>
      </c>
      <c r="F21" s="49">
        <f t="shared" si="16"/>
        <v>231035916.88999999</v>
      </c>
      <c r="G21" s="49">
        <f t="shared" ref="G21:H21" si="17">G20-G19</f>
        <v>227418049.78000003</v>
      </c>
      <c r="H21" s="49">
        <f t="shared" si="17"/>
        <v>225247809.09999999</v>
      </c>
      <c r="I21" s="49">
        <f t="shared" si="16"/>
        <v>268833393.00999999</v>
      </c>
      <c r="J21" s="49">
        <f t="shared" si="0"/>
        <v>100</v>
      </c>
      <c r="K21" s="50">
        <f t="shared" si="1"/>
        <v>19.350058979108624</v>
      </c>
      <c r="L21" s="49">
        <f>L20-L19</f>
        <v>190639417.47999999</v>
      </c>
      <c r="M21" s="51">
        <f t="shared" si="2"/>
        <v>70.913592744376302</v>
      </c>
    </row>
    <row r="22" spans="1:13" x14ac:dyDescent="0.3">
      <c r="L22" s="6"/>
    </row>
    <row r="23" spans="1:13" x14ac:dyDescent="0.3">
      <c r="L23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topLeftCell="B1" workbookViewId="0">
      <selection activeCell="K1" sqref="K1:K31"/>
    </sheetView>
  </sheetViews>
  <sheetFormatPr defaultRowHeight="14.4" x14ac:dyDescent="0.3"/>
  <cols>
    <col min="1" max="1" width="50.6640625" bestFit="1" customWidth="1"/>
    <col min="2" max="3" width="12.5546875" bestFit="1" customWidth="1"/>
    <col min="4" max="8" width="12.5546875" style="103" bestFit="1" customWidth="1"/>
    <col min="9" max="9" width="12.5546875" bestFit="1" customWidth="1"/>
    <col min="10" max="10" width="8.5546875" customWidth="1"/>
    <col min="11" max="11" width="6.5546875" style="103" bestFit="1" customWidth="1"/>
    <col min="12" max="12" width="12.5546875" bestFit="1" customWidth="1"/>
    <col min="13" max="13" width="7" bestFit="1" customWidth="1"/>
  </cols>
  <sheetData>
    <row r="1" spans="1:13" ht="28.8" x14ac:dyDescent="0.3">
      <c r="A1" s="39"/>
      <c r="B1" s="40">
        <v>2016</v>
      </c>
      <c r="C1" s="40">
        <v>2017</v>
      </c>
      <c r="D1" s="114">
        <v>2018</v>
      </c>
      <c r="E1" s="114">
        <v>2019</v>
      </c>
      <c r="F1" s="114">
        <v>2020</v>
      </c>
      <c r="G1" s="114">
        <v>2021</v>
      </c>
      <c r="H1" s="114">
        <v>2022</v>
      </c>
      <c r="I1" s="114">
        <v>2023</v>
      </c>
      <c r="J1" s="115" t="s">
        <v>297</v>
      </c>
      <c r="K1" s="114" t="s">
        <v>233</v>
      </c>
      <c r="L1" s="115" t="s">
        <v>367</v>
      </c>
      <c r="M1" s="40" t="s">
        <v>339</v>
      </c>
    </row>
    <row r="2" spans="1:13" x14ac:dyDescent="0.3">
      <c r="A2" s="56" t="s">
        <v>270</v>
      </c>
      <c r="B2" s="53">
        <f>Entrate_Uscite!B23</f>
        <v>38832246.289999999</v>
      </c>
      <c r="C2" s="53">
        <f>Entrate_Uscite!E23</f>
        <v>41524471.210000001</v>
      </c>
      <c r="D2" s="113">
        <f>Entrate_Uscite!H23</f>
        <v>43664035.259999998</v>
      </c>
      <c r="E2" s="113">
        <f>Entrate_Uscite!K23</f>
        <v>43266131.039999999</v>
      </c>
      <c r="F2" s="113">
        <f>Entrate_Uscite!N23</f>
        <v>44191298.460000001</v>
      </c>
      <c r="G2" s="113">
        <f>Entrate_Uscite!Q23</f>
        <v>44901057.280000001</v>
      </c>
      <c r="H2" s="113">
        <f>Entrate_Uscite!T23</f>
        <v>46540376.18</v>
      </c>
      <c r="I2" s="53">
        <f>Entrate_Uscite!W23</f>
        <v>45349325.75</v>
      </c>
      <c r="J2" s="53">
        <f>I2/I$31*100</f>
        <v>18.869926400493934</v>
      </c>
      <c r="K2" s="54">
        <f>IF(H2&gt;0,I2/H2*100-100,"-")</f>
        <v>-2.559176628468748</v>
      </c>
      <c r="L2" s="53">
        <f>Entrate_Uscite!X23</f>
        <v>43978140.450000003</v>
      </c>
      <c r="M2" s="55">
        <f>IF(I2&gt;0,L2/I2*100,"-")</f>
        <v>96.9763931936739</v>
      </c>
    </row>
    <row r="3" spans="1:13" x14ac:dyDescent="0.3">
      <c r="A3" s="56" t="s">
        <v>271</v>
      </c>
      <c r="B3" s="53">
        <f>Entrate_Uscite!B24</f>
        <v>2512513.73</v>
      </c>
      <c r="C3" s="53">
        <f>Entrate_Uscite!E24</f>
        <v>2394252.66</v>
      </c>
      <c r="D3" s="113">
        <f>Entrate_Uscite!H24</f>
        <v>2516327.86</v>
      </c>
      <c r="E3" s="113">
        <f>Entrate_Uscite!K24</f>
        <v>2807058.38</v>
      </c>
      <c r="F3" s="113">
        <f>Entrate_Uscite!N24</f>
        <v>2685437.22</v>
      </c>
      <c r="G3" s="113">
        <f>Entrate_Uscite!Q24</f>
        <v>2755970.03</v>
      </c>
      <c r="H3" s="113">
        <f>Entrate_Uscite!T24</f>
        <v>2863020.75</v>
      </c>
      <c r="I3" s="53">
        <f>Entrate_Uscite!W24</f>
        <v>2838547.72</v>
      </c>
      <c r="J3" s="53">
        <f t="shared" ref="J3:J31" si="0">I3/I$31*100</f>
        <v>1.1811242102246664</v>
      </c>
      <c r="K3" s="54">
        <f t="shared" ref="K3:K31" si="1">IF(H3&gt;0,I3/H3*100-100,"-")</f>
        <v>-0.85479750714345926</v>
      </c>
      <c r="L3" s="53">
        <f>Entrate_Uscite!X24</f>
        <v>2485417.66</v>
      </c>
      <c r="M3" s="55">
        <f>IF(I3&gt;0,L3/I3*100,"-")</f>
        <v>87.559481297006343</v>
      </c>
    </row>
    <row r="4" spans="1:13" x14ac:dyDescent="0.3">
      <c r="A4" s="56" t="s">
        <v>272</v>
      </c>
      <c r="B4" s="53">
        <f>Entrate_Uscite!B25</f>
        <v>102074651.13</v>
      </c>
      <c r="C4" s="53">
        <f>Entrate_Uscite!E25</f>
        <v>108513871.17</v>
      </c>
      <c r="D4" s="113">
        <f>Entrate_Uscite!H25</f>
        <v>97367648.599999994</v>
      </c>
      <c r="E4" s="113">
        <f>Entrate_Uscite!K25</f>
        <v>97061909.269999996</v>
      </c>
      <c r="F4" s="113">
        <f>Entrate_Uscite!N25</f>
        <v>89853811.459999993</v>
      </c>
      <c r="G4" s="113">
        <f>Entrate_Uscite!Q25</f>
        <v>99757362.030000001</v>
      </c>
      <c r="H4" s="113">
        <f>Entrate_Uscite!T25</f>
        <v>108224501.34</v>
      </c>
      <c r="I4" s="53">
        <f>Entrate_Uscite!W25</f>
        <v>108619247.04000001</v>
      </c>
      <c r="J4" s="53">
        <f t="shared" si="0"/>
        <v>45.196641039847634</v>
      </c>
      <c r="K4" s="54">
        <f t="shared" si="1"/>
        <v>0.36474707216238755</v>
      </c>
      <c r="L4" s="53">
        <f>Entrate_Uscite!X25</f>
        <v>81949167.849999994</v>
      </c>
      <c r="M4" s="55">
        <f t="shared" ref="M4:M9" si="2">IF(I4&gt;0,L4/I4*100,"-")</f>
        <v>75.446267658089624</v>
      </c>
    </row>
    <row r="5" spans="1:13" x14ac:dyDescent="0.3">
      <c r="A5" s="56" t="s">
        <v>273</v>
      </c>
      <c r="B5" s="53">
        <f>Entrate_Uscite!B26</f>
        <v>12040962.92</v>
      </c>
      <c r="C5" s="53">
        <f>Entrate_Uscite!E26</f>
        <v>16934696.23</v>
      </c>
      <c r="D5" s="113">
        <f>Entrate_Uscite!H26</f>
        <v>28764503.620000001</v>
      </c>
      <c r="E5" s="113">
        <f>Entrate_Uscite!K26</f>
        <v>32003193.73</v>
      </c>
      <c r="F5" s="113">
        <f>Entrate_Uscite!N26</f>
        <v>36540359.340000004</v>
      </c>
      <c r="G5" s="113">
        <f>Entrate_Uscite!Q26</f>
        <v>38038318.719999999</v>
      </c>
      <c r="H5" s="113">
        <f>Entrate_Uscite!T26</f>
        <v>34788436.100000001</v>
      </c>
      <c r="I5" s="53">
        <f>Entrate_Uscite!W26</f>
        <v>34764485.990000002</v>
      </c>
      <c r="J5" s="53">
        <f t="shared" si="0"/>
        <v>14.465557781359134</v>
      </c>
      <c r="K5" s="54">
        <f t="shared" si="1"/>
        <v>-6.8845032099616787E-2</v>
      </c>
      <c r="L5" s="53">
        <f>Entrate_Uscite!X26</f>
        <v>28510593.440000001</v>
      </c>
      <c r="M5" s="55">
        <f t="shared" si="2"/>
        <v>82.010685986270786</v>
      </c>
    </row>
    <row r="6" spans="1:13" x14ac:dyDescent="0.3">
      <c r="A6" s="56" t="s">
        <v>274</v>
      </c>
      <c r="B6" s="53">
        <f>Entrate_Uscite!B27</f>
        <v>403679.42</v>
      </c>
      <c r="C6" s="53">
        <f>Entrate_Uscite!E27</f>
        <v>363503.1</v>
      </c>
      <c r="D6" s="113">
        <f>Entrate_Uscite!H27</f>
        <v>332139.31</v>
      </c>
      <c r="E6" s="113">
        <f>Entrate_Uscite!K27</f>
        <v>299474.18</v>
      </c>
      <c r="F6" s="113">
        <f>Entrate_Uscite!N27</f>
        <v>265460.25</v>
      </c>
      <c r="G6" s="113">
        <f>Entrate_Uscite!Q27</f>
        <v>230041.09</v>
      </c>
      <c r="H6" s="113">
        <f>Entrate_Uscite!T27</f>
        <v>206082.66</v>
      </c>
      <c r="I6" s="53">
        <f>Entrate_Uscite!W27</f>
        <v>401566.87</v>
      </c>
      <c r="J6" s="53">
        <f t="shared" si="0"/>
        <v>0.16709261177442569</v>
      </c>
      <c r="K6" s="54">
        <f t="shared" si="1"/>
        <v>94.857184976164433</v>
      </c>
      <c r="L6" s="53">
        <f>Entrate_Uscite!X27</f>
        <v>212804.9</v>
      </c>
      <c r="M6" s="55">
        <f t="shared" si="2"/>
        <v>52.993639639644577</v>
      </c>
    </row>
    <row r="7" spans="1:13" x14ac:dyDescent="0.3">
      <c r="A7" s="56" t="s">
        <v>275</v>
      </c>
      <c r="B7" s="53">
        <f>Entrate_Uscite!B28</f>
        <v>0</v>
      </c>
      <c r="C7" s="53">
        <f>Entrate_Uscite!E28</f>
        <v>0</v>
      </c>
      <c r="D7" s="113">
        <f>Entrate_Uscite!H28</f>
        <v>0</v>
      </c>
      <c r="E7" s="113">
        <f>Entrate_Uscite!K28</f>
        <v>0</v>
      </c>
      <c r="F7" s="113">
        <f>Entrate_Uscite!N28</f>
        <v>0</v>
      </c>
      <c r="G7" s="113">
        <f>Entrate_Uscite!Q28</f>
        <v>0</v>
      </c>
      <c r="H7" s="113">
        <f>Entrate_Uscite!T28</f>
        <v>0</v>
      </c>
      <c r="I7" s="53">
        <f>Entrate_Uscite!W28</f>
        <v>0</v>
      </c>
      <c r="J7" s="53">
        <f t="shared" si="0"/>
        <v>0</v>
      </c>
      <c r="K7" s="54" t="str">
        <f t="shared" si="1"/>
        <v>-</v>
      </c>
      <c r="L7" s="53">
        <f>Entrate_Uscite!X28</f>
        <v>0</v>
      </c>
      <c r="M7" s="55" t="str">
        <f t="shared" si="2"/>
        <v>-</v>
      </c>
    </row>
    <row r="8" spans="1:13" x14ac:dyDescent="0.3">
      <c r="A8" s="56" t="s">
        <v>276</v>
      </c>
      <c r="B8" s="53">
        <f>Entrate_Uscite!B29</f>
        <v>531670.48</v>
      </c>
      <c r="C8" s="53">
        <f>Entrate_Uscite!E29</f>
        <v>823412.89</v>
      </c>
      <c r="D8" s="113">
        <f>Entrate_Uscite!H29</f>
        <v>621390.19999999995</v>
      </c>
      <c r="E8" s="113">
        <f>Entrate_Uscite!K29</f>
        <v>821976.22</v>
      </c>
      <c r="F8" s="113">
        <f>Entrate_Uscite!N29</f>
        <v>1132434</v>
      </c>
      <c r="G8" s="113">
        <f>Entrate_Uscite!Q29</f>
        <v>714850.53</v>
      </c>
      <c r="H8" s="113">
        <f>Entrate_Uscite!T29</f>
        <v>710061.28</v>
      </c>
      <c r="I8" s="53">
        <f>Entrate_Uscite!W29</f>
        <v>441652.52</v>
      </c>
      <c r="J8" s="53">
        <f t="shared" si="0"/>
        <v>0.18377231434345365</v>
      </c>
      <c r="K8" s="54">
        <f t="shared" si="1"/>
        <v>-37.800788123526466</v>
      </c>
      <c r="L8" s="53">
        <f>Entrate_Uscite!X29</f>
        <v>409146.15</v>
      </c>
      <c r="M8" s="55">
        <f t="shared" si="2"/>
        <v>92.639831422223068</v>
      </c>
    </row>
    <row r="9" spans="1:13" x14ac:dyDescent="0.3">
      <c r="A9" s="56" t="s">
        <v>277</v>
      </c>
      <c r="B9" s="53">
        <f>Entrate_Uscite!B30</f>
        <v>1281168.99</v>
      </c>
      <c r="C9" s="53">
        <f>Entrate_Uscite!E30</f>
        <v>1672707.41</v>
      </c>
      <c r="D9" s="113">
        <f>Entrate_Uscite!H30</f>
        <v>1658413.65</v>
      </c>
      <c r="E9" s="113">
        <f>Entrate_Uscite!K30</f>
        <v>2375739.87</v>
      </c>
      <c r="F9" s="113">
        <f>Entrate_Uscite!N30</f>
        <v>1383202.52</v>
      </c>
      <c r="G9" s="113">
        <f>Entrate_Uscite!Q30</f>
        <v>1447410.57</v>
      </c>
      <c r="H9" s="113">
        <f>Entrate_Uscite!T30</f>
        <v>1752061.89</v>
      </c>
      <c r="I9" s="53">
        <f>Entrate_Uscite!W30</f>
        <v>1839047.81</v>
      </c>
      <c r="J9" s="53">
        <f t="shared" si="0"/>
        <v>0.76523071176399049</v>
      </c>
      <c r="K9" s="54">
        <f t="shared" si="1"/>
        <v>4.9647743893339396</v>
      </c>
      <c r="L9" s="53">
        <f>Entrate_Uscite!X30</f>
        <v>1797936.15</v>
      </c>
      <c r="M9" s="55">
        <f t="shared" si="2"/>
        <v>97.7645138002149</v>
      </c>
    </row>
    <row r="10" spans="1:13" x14ac:dyDescent="0.3">
      <c r="A10" s="4" t="s">
        <v>282</v>
      </c>
      <c r="B10" s="41">
        <f t="shared" ref="B10:I10" si="3">SUM(B2:B9)</f>
        <v>157676892.95999995</v>
      </c>
      <c r="C10" s="41">
        <f t="shared" si="3"/>
        <v>172226914.66999999</v>
      </c>
      <c r="D10" s="41">
        <f t="shared" si="3"/>
        <v>174924458.5</v>
      </c>
      <c r="E10" s="41">
        <f t="shared" si="3"/>
        <v>178635482.69</v>
      </c>
      <c r="F10" s="41">
        <f t="shared" si="3"/>
        <v>176052003.25</v>
      </c>
      <c r="G10" s="41">
        <f t="shared" ref="G10:H10" si="4">SUM(G2:G9)</f>
        <v>187845010.25</v>
      </c>
      <c r="H10" s="41">
        <f t="shared" si="4"/>
        <v>195084540.19999999</v>
      </c>
      <c r="I10" s="41">
        <f t="shared" si="3"/>
        <v>194253873.70000002</v>
      </c>
      <c r="J10" s="41">
        <f t="shared" si="0"/>
        <v>80.829345069807246</v>
      </c>
      <c r="K10" s="42">
        <f t="shared" si="1"/>
        <v>-0.42579822017079039</v>
      </c>
      <c r="L10" s="41">
        <f>SUM(L2:L9)</f>
        <v>159343206.60000002</v>
      </c>
      <c r="M10" s="43">
        <f t="shared" ref="M10:M17" si="5">IF(I10&gt;0,L10/I10*100,"-")</f>
        <v>82.028328992854469</v>
      </c>
    </row>
    <row r="11" spans="1:13" x14ac:dyDescent="0.3">
      <c r="A11" s="56" t="s">
        <v>278</v>
      </c>
      <c r="B11" s="53">
        <f>Entrate_Uscite!B32</f>
        <v>29154167.350000001</v>
      </c>
      <c r="C11" s="53">
        <f>Entrate_Uscite!E32</f>
        <v>21048115</v>
      </c>
      <c r="D11" s="113">
        <f>Entrate_Uscite!H32</f>
        <v>22157431.059999999</v>
      </c>
      <c r="E11" s="113">
        <f>Entrate_Uscite!K32</f>
        <v>28409875.34</v>
      </c>
      <c r="F11" s="113">
        <f>Entrate_Uscite!N32</f>
        <v>32139642.890000001</v>
      </c>
      <c r="G11" s="113">
        <f>Entrate_Uscite!Q32</f>
        <v>29292791.010000002</v>
      </c>
      <c r="H11" s="113">
        <f>Entrate_Uscite!T32</f>
        <v>22145887.66</v>
      </c>
      <c r="I11" s="53">
        <f>Entrate_Uscite!W32</f>
        <v>34277746.420000002</v>
      </c>
      <c r="J11" s="53">
        <f t="shared" si="0"/>
        <v>14.263024673970914</v>
      </c>
      <c r="K11" s="54">
        <f t="shared" si="1"/>
        <v>54.781542046348477</v>
      </c>
      <c r="L11" s="53">
        <f>Entrate_Uscite!X32</f>
        <v>25384480.969999999</v>
      </c>
      <c r="M11" s="55">
        <f t="shared" si="5"/>
        <v>74.055279652774786</v>
      </c>
    </row>
    <row r="12" spans="1:13" x14ac:dyDescent="0.3">
      <c r="A12" s="56" t="s">
        <v>279</v>
      </c>
      <c r="B12" s="53">
        <f>Entrate_Uscite!B33</f>
        <v>570158.14</v>
      </c>
      <c r="C12" s="53">
        <f>Entrate_Uscite!E33</f>
        <v>221867.65</v>
      </c>
      <c r="D12" s="113">
        <f>Entrate_Uscite!H33</f>
        <v>280378.33</v>
      </c>
      <c r="E12" s="113">
        <f>Entrate_Uscite!K33</f>
        <v>26268.1</v>
      </c>
      <c r="F12" s="113">
        <f>Entrate_Uscite!N33</f>
        <v>726444.36</v>
      </c>
      <c r="G12" s="113">
        <f>Entrate_Uscite!Q33</f>
        <v>1062907.33</v>
      </c>
      <c r="H12" s="113">
        <f>Entrate_Uscite!T33</f>
        <v>538844.23</v>
      </c>
      <c r="I12" s="53">
        <f>Entrate_Uscite!W33</f>
        <v>458729.56</v>
      </c>
      <c r="J12" s="53">
        <f t="shared" si="0"/>
        <v>0.19087809778364714</v>
      </c>
      <c r="K12" s="54">
        <f t="shared" si="1"/>
        <v>-14.867871926549157</v>
      </c>
      <c r="L12" s="53">
        <f>Entrate_Uscite!X33</f>
        <v>217036.83</v>
      </c>
      <c r="M12" s="55">
        <f t="shared" si="5"/>
        <v>47.31258870694969</v>
      </c>
    </row>
    <row r="13" spans="1:13" x14ac:dyDescent="0.3">
      <c r="A13" s="56" t="s">
        <v>280</v>
      </c>
      <c r="B13" s="53">
        <f>Entrate_Uscite!B34</f>
        <v>0</v>
      </c>
      <c r="C13" s="53">
        <f>Entrate_Uscite!E34</f>
        <v>0</v>
      </c>
      <c r="D13" s="113">
        <f>Entrate_Uscite!H34</f>
        <v>0</v>
      </c>
      <c r="E13" s="113">
        <f>Entrate_Uscite!K34</f>
        <v>0</v>
      </c>
      <c r="F13" s="113">
        <f>Entrate_Uscite!N34</f>
        <v>0</v>
      </c>
      <c r="G13" s="113">
        <f>Entrate_Uscite!Q34</f>
        <v>0</v>
      </c>
      <c r="H13" s="113">
        <f>Entrate_Uscite!T34</f>
        <v>0</v>
      </c>
      <c r="I13" s="53">
        <f>Entrate_Uscite!W34</f>
        <v>0</v>
      </c>
      <c r="J13" s="53">
        <f t="shared" si="0"/>
        <v>0</v>
      </c>
      <c r="K13" s="54" t="str">
        <f t="shared" si="1"/>
        <v>-</v>
      </c>
      <c r="L13" s="53">
        <f>Entrate_Uscite!X34</f>
        <v>0</v>
      </c>
      <c r="M13" s="55" t="str">
        <f t="shared" si="5"/>
        <v>-</v>
      </c>
    </row>
    <row r="14" spans="1:13" x14ac:dyDescent="0.3">
      <c r="A14" s="56" t="s">
        <v>281</v>
      </c>
      <c r="B14" s="53">
        <f>Entrate_Uscite!B35</f>
        <v>254239.94</v>
      </c>
      <c r="C14" s="53">
        <f>Entrate_Uscite!E35</f>
        <v>312575.53000000003</v>
      </c>
      <c r="D14" s="113">
        <f>Entrate_Uscite!H35</f>
        <v>152841.64000000001</v>
      </c>
      <c r="E14" s="113">
        <f>Entrate_Uscite!K35</f>
        <v>148297.29</v>
      </c>
      <c r="F14" s="113">
        <f>Entrate_Uscite!N35</f>
        <v>111108.6</v>
      </c>
      <c r="G14" s="113">
        <f>Entrate_Uscite!Q35</f>
        <v>107910.05</v>
      </c>
      <c r="H14" s="113">
        <f>Entrate_Uscite!T35</f>
        <v>233422.09</v>
      </c>
      <c r="I14" s="53">
        <f>Entrate_Uscite!W35</f>
        <v>357060.07</v>
      </c>
      <c r="J14" s="53">
        <f t="shared" si="0"/>
        <v>0.14857326167534504</v>
      </c>
      <c r="K14" s="54">
        <f t="shared" si="1"/>
        <v>52.96755761204949</v>
      </c>
      <c r="L14" s="53">
        <f>Entrate_Uscite!X35</f>
        <v>357060.07</v>
      </c>
      <c r="M14" s="55">
        <f t="shared" si="5"/>
        <v>100</v>
      </c>
    </row>
    <row r="15" spans="1:13" x14ac:dyDescent="0.3">
      <c r="A15" s="4" t="s">
        <v>283</v>
      </c>
      <c r="B15" s="44">
        <f t="shared" ref="B15:I15" si="6">SUM(B11:B14)</f>
        <v>29978565.430000003</v>
      </c>
      <c r="C15" s="44">
        <f t="shared" si="6"/>
        <v>21582558.18</v>
      </c>
      <c r="D15" s="44">
        <f t="shared" si="6"/>
        <v>22590651.029999997</v>
      </c>
      <c r="E15" s="44">
        <f t="shared" si="6"/>
        <v>28584440.73</v>
      </c>
      <c r="F15" s="44">
        <f t="shared" si="6"/>
        <v>32977195.850000001</v>
      </c>
      <c r="G15" s="44">
        <f t="shared" ref="G15:H15" si="7">SUM(G11:G14)</f>
        <v>30463608.390000004</v>
      </c>
      <c r="H15" s="44">
        <f t="shared" si="7"/>
        <v>22918153.98</v>
      </c>
      <c r="I15" s="44">
        <f t="shared" si="6"/>
        <v>35093536.050000004</v>
      </c>
      <c r="J15" s="44">
        <f t="shared" si="0"/>
        <v>14.602476033429909</v>
      </c>
      <c r="K15" s="42">
        <f t="shared" si="1"/>
        <v>53.125492047156598</v>
      </c>
      <c r="L15" s="44">
        <f>SUM(L11:L14)</f>
        <v>25958577.869999997</v>
      </c>
      <c r="M15" s="43">
        <f t="shared" si="5"/>
        <v>73.969684425687831</v>
      </c>
    </row>
    <row r="16" spans="1:13" x14ac:dyDescent="0.3">
      <c r="A16" s="56" t="s">
        <v>284</v>
      </c>
      <c r="B16" s="53">
        <f>Entrate_Uscite!B36</f>
        <v>20000</v>
      </c>
      <c r="C16" s="53">
        <f>Entrate_Uscite!E36</f>
        <v>0</v>
      </c>
      <c r="D16" s="113">
        <f>Entrate_Uscite!H36</f>
        <v>0</v>
      </c>
      <c r="E16" s="113">
        <f>Entrate_Uscite!K36</f>
        <v>18315.53</v>
      </c>
      <c r="F16" s="113">
        <f>Entrate_Uscite!N36</f>
        <v>0</v>
      </c>
      <c r="G16" s="113">
        <f>Entrate_Uscite!Q36</f>
        <v>0</v>
      </c>
      <c r="H16" s="113">
        <f>Entrate_Uscite!T36</f>
        <v>0</v>
      </c>
      <c r="I16" s="53">
        <f>Entrate_Uscite!W36</f>
        <v>0</v>
      </c>
      <c r="J16" s="53">
        <f t="shared" si="0"/>
        <v>0</v>
      </c>
      <c r="K16" s="54" t="str">
        <f t="shared" si="1"/>
        <v>-</v>
      </c>
      <c r="L16" s="53">
        <f>Entrate_Uscite!X36</f>
        <v>0</v>
      </c>
      <c r="M16" s="55" t="str">
        <f t="shared" si="5"/>
        <v>-</v>
      </c>
    </row>
    <row r="17" spans="1:13" x14ac:dyDescent="0.3">
      <c r="A17" s="56" t="s">
        <v>285</v>
      </c>
      <c r="B17" s="53">
        <f>Entrate_Uscite!B37</f>
        <v>0</v>
      </c>
      <c r="C17" s="53">
        <f>Entrate_Uscite!E37</f>
        <v>0</v>
      </c>
      <c r="D17" s="113">
        <f>Entrate_Uscite!H37</f>
        <v>0</v>
      </c>
      <c r="E17" s="113">
        <f>Entrate_Uscite!K37</f>
        <v>0</v>
      </c>
      <c r="F17" s="113">
        <f>Entrate_Uscite!N37</f>
        <v>0</v>
      </c>
      <c r="G17" s="113">
        <f>Entrate_Uscite!Q37</f>
        <v>0</v>
      </c>
      <c r="H17" s="113">
        <f>Entrate_Uscite!T37</f>
        <v>0</v>
      </c>
      <c r="I17" s="53">
        <f>Entrate_Uscite!W37</f>
        <v>0</v>
      </c>
      <c r="J17" s="53">
        <f t="shared" si="0"/>
        <v>0</v>
      </c>
      <c r="K17" s="54" t="str">
        <f t="shared" si="1"/>
        <v>-</v>
      </c>
      <c r="L17" s="53">
        <f>Entrate_Uscite!X37</f>
        <v>0</v>
      </c>
      <c r="M17" s="55" t="str">
        <f t="shared" si="5"/>
        <v>-</v>
      </c>
    </row>
    <row r="18" spans="1:13" x14ac:dyDescent="0.3">
      <c r="A18" s="56" t="s">
        <v>286</v>
      </c>
      <c r="B18" s="53">
        <f>Entrate_Uscite!B38</f>
        <v>0</v>
      </c>
      <c r="C18" s="53">
        <f>Entrate_Uscite!E38</f>
        <v>0</v>
      </c>
      <c r="D18" s="113">
        <f>Entrate_Uscite!H38</f>
        <v>0</v>
      </c>
      <c r="E18" s="113">
        <f>Entrate_Uscite!K38</f>
        <v>0</v>
      </c>
      <c r="F18" s="113">
        <f>Entrate_Uscite!N38</f>
        <v>0</v>
      </c>
      <c r="G18" s="113">
        <f>Entrate_Uscite!Q38</f>
        <v>0</v>
      </c>
      <c r="H18" s="113">
        <f>Entrate_Uscite!T38</f>
        <v>0</v>
      </c>
      <c r="I18" s="53">
        <f>Entrate_Uscite!W38</f>
        <v>0</v>
      </c>
      <c r="J18" s="53">
        <f t="shared" si="0"/>
        <v>0</v>
      </c>
      <c r="K18" s="54" t="str">
        <f t="shared" si="1"/>
        <v>-</v>
      </c>
      <c r="L18" s="53">
        <f>Entrate_Uscite!X38</f>
        <v>0</v>
      </c>
      <c r="M18" s="55" t="str">
        <f t="shared" ref="M18:M26" si="8">IF(I18&gt;0,L18/I18*100,"-")</f>
        <v>-</v>
      </c>
    </row>
    <row r="19" spans="1:13" x14ac:dyDescent="0.3">
      <c r="A19" s="56" t="s">
        <v>287</v>
      </c>
      <c r="B19" s="53">
        <f>Entrate_Uscite!B39</f>
        <v>0</v>
      </c>
      <c r="C19" s="53">
        <f>Entrate_Uscite!E39</f>
        <v>0</v>
      </c>
      <c r="D19" s="113">
        <f>Entrate_Uscite!H39</f>
        <v>0</v>
      </c>
      <c r="E19" s="113">
        <f>Entrate_Uscite!K39</f>
        <v>0</v>
      </c>
      <c r="F19" s="113">
        <f>Entrate_Uscite!N39</f>
        <v>0</v>
      </c>
      <c r="G19" s="113">
        <f>Entrate_Uscite!Q39</f>
        <v>1878231.45</v>
      </c>
      <c r="H19" s="113">
        <f>Entrate_Uscite!T39</f>
        <v>233223.46</v>
      </c>
      <c r="I19" s="53">
        <f>Entrate_Uscite!W39</f>
        <v>8828819.4600000009</v>
      </c>
      <c r="J19" s="53">
        <f t="shared" si="0"/>
        <v>3.673685786021827</v>
      </c>
      <c r="K19" s="54">
        <f t="shared" si="1"/>
        <v>3685.5623357958934</v>
      </c>
      <c r="L19" s="53">
        <f>Entrate_Uscite!X39</f>
        <v>8828819.4600000009</v>
      </c>
      <c r="M19" s="55">
        <f t="shared" si="8"/>
        <v>100</v>
      </c>
    </row>
    <row r="20" spans="1:13" x14ac:dyDescent="0.3">
      <c r="A20" s="4" t="s">
        <v>288</v>
      </c>
      <c r="B20" s="41">
        <f t="shared" ref="B20:I20" si="9">SUM(B16:B19)</f>
        <v>20000</v>
      </c>
      <c r="C20" s="41">
        <f t="shared" si="9"/>
        <v>0</v>
      </c>
      <c r="D20" s="41">
        <f t="shared" si="9"/>
        <v>0</v>
      </c>
      <c r="E20" s="41">
        <f t="shared" si="9"/>
        <v>18315.53</v>
      </c>
      <c r="F20" s="41">
        <f t="shared" si="9"/>
        <v>0</v>
      </c>
      <c r="G20" s="41">
        <f t="shared" ref="G20:H20" si="10">SUM(G16:G19)</f>
        <v>1878231.45</v>
      </c>
      <c r="H20" s="41">
        <f t="shared" si="10"/>
        <v>233223.46</v>
      </c>
      <c r="I20" s="41">
        <f t="shared" si="9"/>
        <v>8828819.4600000009</v>
      </c>
      <c r="J20" s="41">
        <f t="shared" si="0"/>
        <v>3.673685786021827</v>
      </c>
      <c r="K20" s="42">
        <f t="shared" si="1"/>
        <v>3685.5623357958934</v>
      </c>
      <c r="L20" s="41">
        <f>SUM(L16:L19)</f>
        <v>8828819.4600000009</v>
      </c>
      <c r="M20" s="38">
        <f t="shared" si="8"/>
        <v>100</v>
      </c>
    </row>
    <row r="21" spans="1:13" x14ac:dyDescent="0.3">
      <c r="A21" s="45" t="s">
        <v>349</v>
      </c>
      <c r="B21" s="46">
        <f t="shared" ref="B21:I21" si="11">B10+B15+B20</f>
        <v>187675458.38999996</v>
      </c>
      <c r="C21" s="46">
        <f t="shared" si="11"/>
        <v>193809472.84999999</v>
      </c>
      <c r="D21" s="46">
        <f t="shared" si="11"/>
        <v>197515109.53</v>
      </c>
      <c r="E21" s="46">
        <f t="shared" si="11"/>
        <v>207238238.94999999</v>
      </c>
      <c r="F21" s="46">
        <f t="shared" si="11"/>
        <v>209029199.09999999</v>
      </c>
      <c r="G21" s="46">
        <f t="shared" ref="G21:H21" si="12">G10+G15+G20</f>
        <v>220186850.09</v>
      </c>
      <c r="H21" s="46">
        <f t="shared" si="12"/>
        <v>218235917.63999999</v>
      </c>
      <c r="I21" s="46">
        <f t="shared" si="11"/>
        <v>238176229.21000004</v>
      </c>
      <c r="J21" s="46">
        <f>I21/I$31*100</f>
        <v>99.10550688925899</v>
      </c>
      <c r="K21" s="47">
        <f t="shared" si="1"/>
        <v>9.1370438861000878</v>
      </c>
      <c r="L21" s="46">
        <f>L10+L15+L20</f>
        <v>194130603.93000004</v>
      </c>
      <c r="M21" s="48">
        <f>IF(I21&gt;0,L21/I21*100,"-")</f>
        <v>81.507127967348509</v>
      </c>
    </row>
    <row r="22" spans="1:13" x14ac:dyDescent="0.3">
      <c r="A22" s="56" t="s">
        <v>289</v>
      </c>
      <c r="B22" s="57">
        <f>Entrate_Uscite!B40</f>
        <v>8116469.8399999999</v>
      </c>
      <c r="C22" s="57">
        <f>Entrate_Uscite!E40</f>
        <v>2765978.47</v>
      </c>
      <c r="D22" s="57">
        <f>Entrate_Uscite!H40</f>
        <v>2876615.19</v>
      </c>
      <c r="E22" s="57">
        <f>Entrate_Uscite!K40</f>
        <v>2160286.7599999998</v>
      </c>
      <c r="F22" s="57">
        <f>Entrate_Uscite!N40</f>
        <v>2054654.15</v>
      </c>
      <c r="G22" s="57">
        <f>Entrate_Uscite!Q40</f>
        <v>2129417.5499999998</v>
      </c>
      <c r="H22" s="57">
        <f>Entrate_Uscite!T40</f>
        <v>2006588.2</v>
      </c>
      <c r="I22" s="57">
        <f>Entrate_Uscite!W40</f>
        <v>2077193.3</v>
      </c>
      <c r="J22" s="57">
        <f t="shared" si="0"/>
        <v>0.86432342801919437</v>
      </c>
      <c r="K22" s="58">
        <f t="shared" si="1"/>
        <v>3.5186641683629887</v>
      </c>
      <c r="L22" s="57">
        <f>Entrate_Uscite!X40</f>
        <v>0</v>
      </c>
      <c r="M22" s="55">
        <f t="shared" si="8"/>
        <v>0</v>
      </c>
    </row>
    <row r="23" spans="1:13" x14ac:dyDescent="0.3">
      <c r="A23" s="56" t="s">
        <v>290</v>
      </c>
      <c r="B23" s="57">
        <f>Entrate_Uscite!B41</f>
        <v>0</v>
      </c>
      <c r="C23" s="57">
        <f>Entrate_Uscite!E41</f>
        <v>0</v>
      </c>
      <c r="D23" s="57">
        <f>Entrate_Uscite!H41</f>
        <v>0</v>
      </c>
      <c r="E23" s="57">
        <f>Entrate_Uscite!K41</f>
        <v>0</v>
      </c>
      <c r="F23" s="57">
        <f>Entrate_Uscite!N41</f>
        <v>0</v>
      </c>
      <c r="G23" s="57">
        <f>Entrate_Uscite!Q41</f>
        <v>0</v>
      </c>
      <c r="H23" s="57">
        <f>Entrate_Uscite!T41</f>
        <v>0</v>
      </c>
      <c r="I23" s="57">
        <f>Entrate_Uscite!W41</f>
        <v>0</v>
      </c>
      <c r="J23" s="57">
        <f t="shared" si="0"/>
        <v>0</v>
      </c>
      <c r="K23" s="58" t="str">
        <f t="shared" si="1"/>
        <v>-</v>
      </c>
      <c r="L23" s="57">
        <f>Entrate_Uscite!X41</f>
        <v>0</v>
      </c>
      <c r="M23" s="55" t="str">
        <f t="shared" si="8"/>
        <v>-</v>
      </c>
    </row>
    <row r="24" spans="1:13" x14ac:dyDescent="0.3">
      <c r="A24" s="56" t="s">
        <v>291</v>
      </c>
      <c r="B24" s="57">
        <f>Entrate_Uscite!B42</f>
        <v>22669.46</v>
      </c>
      <c r="C24" s="57">
        <f>Entrate_Uscite!E42</f>
        <v>23683.82</v>
      </c>
      <c r="D24" s="57">
        <f>Entrate_Uscite!H42</f>
        <v>24743.94</v>
      </c>
      <c r="E24" s="57">
        <f>Entrate_Uscite!K42</f>
        <v>25851.93</v>
      </c>
      <c r="F24" s="57">
        <f>Entrate_Uscite!N42</f>
        <v>22404.51</v>
      </c>
      <c r="G24" s="57">
        <f>Entrate_Uscite!Q42</f>
        <v>28220.06</v>
      </c>
      <c r="H24" s="57">
        <f>Entrate_Uscite!T42</f>
        <v>28922.6</v>
      </c>
      <c r="I24" s="57">
        <f>Entrate_Uscite!W42</f>
        <v>72505.570000000007</v>
      </c>
      <c r="J24" s="57">
        <f t="shared" si="0"/>
        <v>3.0169682721817786E-2</v>
      </c>
      <c r="K24" s="58">
        <f t="shared" si="1"/>
        <v>150.68828528555528</v>
      </c>
      <c r="L24" s="57">
        <f>Entrate_Uscite!X42</f>
        <v>0</v>
      </c>
      <c r="M24" s="55">
        <f t="shared" si="8"/>
        <v>0</v>
      </c>
    </row>
    <row r="25" spans="1:13" x14ac:dyDescent="0.3">
      <c r="A25" s="56" t="s">
        <v>292</v>
      </c>
      <c r="B25" s="57">
        <f>Entrate_Uscite!B43</f>
        <v>0</v>
      </c>
      <c r="C25" s="57">
        <f>Entrate_Uscite!E43</f>
        <v>0</v>
      </c>
      <c r="D25" s="57">
        <f>Entrate_Uscite!H43</f>
        <v>0</v>
      </c>
      <c r="E25" s="57">
        <f>Entrate_Uscite!K43</f>
        <v>0</v>
      </c>
      <c r="F25" s="57">
        <f>Entrate_Uscite!N43</f>
        <v>0</v>
      </c>
      <c r="G25" s="57">
        <f>Entrate_Uscite!Q43</f>
        <v>0</v>
      </c>
      <c r="H25" s="57">
        <f>Entrate_Uscite!T43</f>
        <v>0</v>
      </c>
      <c r="I25" s="57">
        <f>Entrate_Uscite!W43</f>
        <v>0</v>
      </c>
      <c r="J25" s="57">
        <f t="shared" si="0"/>
        <v>0</v>
      </c>
      <c r="K25" s="58" t="str">
        <f t="shared" si="1"/>
        <v>-</v>
      </c>
      <c r="L25" s="57">
        <f>Entrate_Uscite!X43</f>
        <v>0</v>
      </c>
      <c r="M25" s="55" t="str">
        <f t="shared" si="8"/>
        <v>-</v>
      </c>
    </row>
    <row r="26" spans="1:13" x14ac:dyDescent="0.3">
      <c r="A26" s="56" t="s">
        <v>293</v>
      </c>
      <c r="B26" s="57">
        <f>Entrate_Uscite!B44</f>
        <v>0</v>
      </c>
      <c r="C26" s="57">
        <f>Entrate_Uscite!E44</f>
        <v>0</v>
      </c>
      <c r="D26" s="57">
        <f>Entrate_Uscite!H44</f>
        <v>0</v>
      </c>
      <c r="E26" s="57">
        <f>Entrate_Uscite!K44</f>
        <v>0</v>
      </c>
      <c r="F26" s="57">
        <f>Entrate_Uscite!N44</f>
        <v>0</v>
      </c>
      <c r="G26" s="57">
        <f>Entrate_Uscite!Q44</f>
        <v>0</v>
      </c>
      <c r="H26" s="57">
        <f>Entrate_Uscite!T44</f>
        <v>0</v>
      </c>
      <c r="I26" s="57">
        <f>Entrate_Uscite!W44</f>
        <v>0</v>
      </c>
      <c r="J26" s="57">
        <f t="shared" si="0"/>
        <v>0</v>
      </c>
      <c r="K26" s="58" t="str">
        <f t="shared" si="1"/>
        <v>-</v>
      </c>
      <c r="L26" s="57">
        <f>Entrate_Uscite!X44</f>
        <v>0</v>
      </c>
      <c r="M26" s="55" t="str">
        <f t="shared" si="8"/>
        <v>-</v>
      </c>
    </row>
    <row r="27" spans="1:13" x14ac:dyDescent="0.3">
      <c r="A27" s="4" t="s">
        <v>294</v>
      </c>
      <c r="B27" s="41">
        <f t="shared" ref="B27:I27" si="13">SUM(B22:B26)</f>
        <v>8139139.2999999998</v>
      </c>
      <c r="C27" s="41">
        <f t="shared" si="13"/>
        <v>2789662.29</v>
      </c>
      <c r="D27" s="41">
        <f t="shared" si="13"/>
        <v>2901359.13</v>
      </c>
      <c r="E27" s="41">
        <f t="shared" si="13"/>
        <v>2186138.69</v>
      </c>
      <c r="F27" s="41">
        <f t="shared" si="13"/>
        <v>2077058.66</v>
      </c>
      <c r="G27" s="41">
        <f t="shared" ref="G27" si="14">SUM(G22:G26)</f>
        <v>2157637.61</v>
      </c>
      <c r="H27" s="41">
        <f t="shared" ref="H27" si="15">SUM(H22:H26)</f>
        <v>2035510.8</v>
      </c>
      <c r="I27" s="41">
        <f t="shared" si="13"/>
        <v>2149698.87</v>
      </c>
      <c r="J27" s="41">
        <f t="shared" si="0"/>
        <v>0.89449311074101223</v>
      </c>
      <c r="K27" s="42">
        <f t="shared" si="1"/>
        <v>5.6097992700407247</v>
      </c>
      <c r="L27" s="41">
        <f>SUM(L22:L26)</f>
        <v>0</v>
      </c>
      <c r="M27" s="43">
        <f>IF(I27&gt;0,L27/I27*100,"-")</f>
        <v>0</v>
      </c>
    </row>
    <row r="28" spans="1:13" x14ac:dyDescent="0.3">
      <c r="A28" s="4" t="s">
        <v>295</v>
      </c>
      <c r="B28" s="41">
        <f>Entrate_Uscite!B52</f>
        <v>0</v>
      </c>
      <c r="C28" s="41">
        <f>Entrate_Uscite!E52</f>
        <v>0</v>
      </c>
      <c r="D28" s="41">
        <f>Entrate_Uscite!H52</f>
        <v>0</v>
      </c>
      <c r="E28" s="41">
        <f>Entrate_Uscite!K52</f>
        <v>0</v>
      </c>
      <c r="F28" s="41">
        <f>Entrate_Uscite!N52</f>
        <v>0</v>
      </c>
      <c r="G28" s="41">
        <f>Entrate_Uscite!Q52</f>
        <v>0</v>
      </c>
      <c r="H28" s="41">
        <f>Entrate_Uscite!T52</f>
        <v>0</v>
      </c>
      <c r="I28" s="41">
        <f>Entrate_Uscite!W52</f>
        <v>0</v>
      </c>
      <c r="J28" s="41">
        <f t="shared" si="0"/>
        <v>0</v>
      </c>
      <c r="K28" s="42" t="str">
        <f t="shared" si="1"/>
        <v>-</v>
      </c>
      <c r="L28" s="41">
        <f>Entrate_Uscite!X52</f>
        <v>0</v>
      </c>
      <c r="M28" s="43" t="str">
        <f>IF(I28&gt;0,L28/I28*100,"-")</f>
        <v>-</v>
      </c>
    </row>
    <row r="29" spans="1:13" x14ac:dyDescent="0.3">
      <c r="A29" s="4" t="s">
        <v>296</v>
      </c>
      <c r="B29" s="41">
        <f>Entrate_Uscite!B53</f>
        <v>26268910.34</v>
      </c>
      <c r="C29" s="41">
        <f>Entrate_Uscite!E53</f>
        <v>27217502.390000001</v>
      </c>
      <c r="D29" s="41">
        <f>Entrate_Uscite!H53</f>
        <v>33280588.32</v>
      </c>
      <c r="E29" s="41">
        <f>Entrate_Uscite!K53</f>
        <v>34137463.200000003</v>
      </c>
      <c r="F29" s="41">
        <f>Entrate_Uscite!N53</f>
        <v>34001538.200000003</v>
      </c>
      <c r="G29" s="41">
        <f>Entrate_Uscite!Q53</f>
        <v>33301814.139999997</v>
      </c>
      <c r="H29" s="41">
        <f>Entrate_Uscite!T53</f>
        <v>26057041.220000003</v>
      </c>
      <c r="I29" s="41">
        <f>Entrate_Uscite!W53</f>
        <v>30690897.800000001</v>
      </c>
      <c r="J29" s="41"/>
      <c r="K29" s="42">
        <f t="shared" si="1"/>
        <v>17.783510187807877</v>
      </c>
      <c r="L29" s="41">
        <f>Entrate_Uscite!X53</f>
        <v>24327579.649999999</v>
      </c>
      <c r="M29" s="43">
        <f>IF(I29&gt;0,L29/I29*100,"-")</f>
        <v>79.266432049439743</v>
      </c>
    </row>
    <row r="30" spans="1:13" x14ac:dyDescent="0.3">
      <c r="A30" s="45" t="s">
        <v>69</v>
      </c>
      <c r="B30" s="46">
        <f t="shared" ref="B30:I30" si="16">B10+B15+B20+B27+B28+B29</f>
        <v>222083508.02999997</v>
      </c>
      <c r="C30" s="46">
        <f t="shared" si="16"/>
        <v>223816637.52999997</v>
      </c>
      <c r="D30" s="46">
        <f t="shared" si="16"/>
        <v>233697056.97999999</v>
      </c>
      <c r="E30" s="46">
        <f t="shared" si="16"/>
        <v>243561840.83999997</v>
      </c>
      <c r="F30" s="46">
        <f t="shared" si="16"/>
        <v>245107795.95999998</v>
      </c>
      <c r="G30" s="46">
        <f t="shared" ref="G30:H30" si="17">G10+G15+G20+G27+G28+G29</f>
        <v>255646301.84</v>
      </c>
      <c r="H30" s="46">
        <f t="shared" si="17"/>
        <v>246328469.66</v>
      </c>
      <c r="I30" s="46">
        <f t="shared" si="16"/>
        <v>271016825.88000005</v>
      </c>
      <c r="J30" s="46"/>
      <c r="K30" s="47">
        <f t="shared" si="1"/>
        <v>10.022534648177967</v>
      </c>
      <c r="L30" s="46">
        <f>L10+L15+L20+L27+L28+L29</f>
        <v>218458183.58000004</v>
      </c>
      <c r="M30" s="48">
        <f>IF(I30&gt;0,L30/I30*100,"-")</f>
        <v>80.606871130845676</v>
      </c>
    </row>
    <row r="31" spans="1:13" x14ac:dyDescent="0.3">
      <c r="A31" s="36" t="s">
        <v>70</v>
      </c>
      <c r="B31" s="49">
        <f t="shared" ref="B31:I31" si="18">B30-B29</f>
        <v>195814597.68999997</v>
      </c>
      <c r="C31" s="49">
        <f t="shared" si="18"/>
        <v>196599135.13999999</v>
      </c>
      <c r="D31" s="49">
        <f t="shared" si="18"/>
        <v>200416468.66</v>
      </c>
      <c r="E31" s="49">
        <f t="shared" si="18"/>
        <v>209424377.63999999</v>
      </c>
      <c r="F31" s="49">
        <f t="shared" si="18"/>
        <v>211106257.75999999</v>
      </c>
      <c r="G31" s="49">
        <f t="shared" ref="G31:H31" si="19">G30-G29</f>
        <v>222344487.70000002</v>
      </c>
      <c r="H31" s="49">
        <f t="shared" si="19"/>
        <v>220271428.44</v>
      </c>
      <c r="I31" s="49">
        <f t="shared" si="18"/>
        <v>240325928.08000004</v>
      </c>
      <c r="J31" s="49">
        <f t="shared" si="0"/>
        <v>100</v>
      </c>
      <c r="K31" s="50">
        <f t="shared" si="1"/>
        <v>9.1044488983566367</v>
      </c>
      <c r="L31" s="49">
        <f>L30-L29</f>
        <v>194130603.93000004</v>
      </c>
      <c r="M31" s="51">
        <f>IF(I31&gt;0,L31/I31*100,"-")</f>
        <v>80.778052322917716</v>
      </c>
    </row>
    <row r="32" spans="1:13" x14ac:dyDescent="0.3">
      <c r="L32" s="6"/>
    </row>
    <row r="33" spans="12:12" x14ac:dyDescent="0.3">
      <c r="L33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showGridLines="0" topLeftCell="B1" workbookViewId="0">
      <selection activeCell="J2" sqref="J2:J6"/>
    </sheetView>
  </sheetViews>
  <sheetFormatPr defaultRowHeight="14.4" x14ac:dyDescent="0.3"/>
  <cols>
    <col min="1" max="1" width="39.33203125" bestFit="1" customWidth="1"/>
    <col min="2" max="4" width="11.21875" bestFit="1" customWidth="1"/>
    <col min="5" max="5" width="10.5546875" style="103" bestFit="1" customWidth="1"/>
    <col min="6" max="8" width="11.21875" style="103" bestFit="1" customWidth="1"/>
    <col min="9" max="10" width="11.21875" bestFit="1" customWidth="1"/>
    <col min="11" max="11" width="11.33203125" bestFit="1" customWidth="1"/>
  </cols>
  <sheetData>
    <row r="1" spans="1:11" x14ac:dyDescent="0.3">
      <c r="A1" s="39"/>
      <c r="B1" s="114">
        <v>2016</v>
      </c>
      <c r="C1" s="114">
        <v>2017</v>
      </c>
      <c r="D1" s="114">
        <v>2018</v>
      </c>
      <c r="E1" s="114">
        <v>2019</v>
      </c>
      <c r="F1" s="114">
        <v>2020</v>
      </c>
      <c r="G1" s="114">
        <v>2021</v>
      </c>
      <c r="H1" s="114">
        <v>2022</v>
      </c>
      <c r="I1" s="114">
        <v>2023</v>
      </c>
      <c r="J1" s="114" t="s">
        <v>266</v>
      </c>
      <c r="K1" s="114" t="s">
        <v>340</v>
      </c>
    </row>
    <row r="2" spans="1:11" x14ac:dyDescent="0.3">
      <c r="A2" s="59" t="s">
        <v>298</v>
      </c>
      <c r="B2" s="61">
        <f>Entrate_Uscite!B56</f>
        <v>20362744.660000056</v>
      </c>
      <c r="C2" s="61">
        <f>Entrate_Uscite!E56</f>
        <v>23992673.900000006</v>
      </c>
      <c r="D2" s="61">
        <f>Entrate_Uscite!H56</f>
        <v>43802808.050000012</v>
      </c>
      <c r="E2" s="61">
        <f>Entrate_Uscite!K56</f>
        <v>18084749.810000002</v>
      </c>
      <c r="F2" s="61">
        <f>Entrate_Uscite!N56</f>
        <v>38569546.849999994</v>
      </c>
      <c r="G2" s="61">
        <f>Entrate_Uscite!Q56</f>
        <v>23962125.480000019</v>
      </c>
      <c r="H2" s="61">
        <f>Entrate_Uscite!T56</f>
        <v>10195033.579999983</v>
      </c>
      <c r="I2" s="61">
        <f>Entrate_Uscite!W56</f>
        <v>22133660.139999956</v>
      </c>
      <c r="J2" s="61">
        <f>I2-H2</f>
        <v>11938626.559999973</v>
      </c>
      <c r="K2" s="61">
        <f>Entrate_Uscite!X56</f>
        <v>3820398.2099999785</v>
      </c>
    </row>
    <row r="3" spans="1:11" x14ac:dyDescent="0.3">
      <c r="A3" s="59" t="s">
        <v>72</v>
      </c>
      <c r="B3" s="62">
        <f>Entrate_Uscite!B57</f>
        <v>-16613460.180000003</v>
      </c>
      <c r="C3" s="62">
        <f>Entrate_Uscite!E57</f>
        <v>-10340270.77</v>
      </c>
      <c r="D3" s="62">
        <f>Entrate_Uscite!H57</f>
        <v>-10069918.799999997</v>
      </c>
      <c r="E3" s="62">
        <f>Entrate_Uscite!K57</f>
        <v>-7989188.2100000009</v>
      </c>
      <c r="F3" s="62">
        <f>Entrate_Uscite!N57</f>
        <v>-16562829.060000002</v>
      </c>
      <c r="G3" s="62">
        <f>Entrate_Uscite!Q57</f>
        <v>-18609157.240000006</v>
      </c>
      <c r="H3" s="62">
        <f>Entrate_Uscite!T57</f>
        <v>-3416365.5800000019</v>
      </c>
      <c r="I3" s="62">
        <f>Entrate_Uscite!W57</f>
        <v>698317.43999999762</v>
      </c>
      <c r="J3" s="61">
        <f t="shared" ref="J3:J6" si="0">I3-H3</f>
        <v>4114683.0199999996</v>
      </c>
      <c r="K3" s="61">
        <f>Entrate_Uscite!X57</f>
        <v>-7302243.7399999984</v>
      </c>
    </row>
    <row r="4" spans="1:11" x14ac:dyDescent="0.3">
      <c r="A4" s="59" t="s">
        <v>301</v>
      </c>
      <c r="B4" s="62">
        <f>Entrate_Uscite!B16-Entrate_Uscite!B50</f>
        <v>6980000</v>
      </c>
      <c r="C4" s="62">
        <f>Entrate_Uscite!E16-Entrate_Uscite!E50</f>
        <v>8695982</v>
      </c>
      <c r="D4" s="62">
        <f>Entrate_Uscite!H16-Entrate_Uscite!H50</f>
        <v>139368.79999999999</v>
      </c>
      <c r="E4" s="62">
        <f>Entrate_Uscite!K16-Entrate_Uscite!K50</f>
        <v>11551386.380000001</v>
      </c>
      <c r="F4" s="62">
        <f>Entrate_Uscite!N16-Entrate_Uscite!N50</f>
        <v>0</v>
      </c>
      <c r="G4" s="62">
        <f>Entrate_Uscite!Q16-Entrate_Uscite!Q50</f>
        <v>0</v>
      </c>
      <c r="H4" s="62">
        <f>Entrate_Uscite!T16-Entrate_Uscite!T50</f>
        <v>0</v>
      </c>
      <c r="I4" s="62">
        <f>Entrate_Uscite!W16-Entrate_Uscite!W50</f>
        <v>0</v>
      </c>
      <c r="J4" s="61">
        <f t="shared" si="0"/>
        <v>0</v>
      </c>
      <c r="K4" s="62">
        <f>Entrate_Uscite!X16-Entrate_Uscite!X50</f>
        <v>-7834527.1400000006</v>
      </c>
    </row>
    <row r="5" spans="1:11" x14ac:dyDescent="0.3">
      <c r="A5" s="45" t="s">
        <v>299</v>
      </c>
      <c r="B5" s="63">
        <f>Entrate_Uscite!B58</f>
        <v>10729284.480000049</v>
      </c>
      <c r="C5" s="63">
        <f>Entrate_Uscite!E58</f>
        <v>22348385.129999995</v>
      </c>
      <c r="D5" s="63">
        <f>Entrate_Uscite!H58</f>
        <v>33872258.050000012</v>
      </c>
      <c r="E5" s="63">
        <f>Entrate_Uscite!K58</f>
        <v>21646947.980000019</v>
      </c>
      <c r="F5" s="63">
        <f>Entrate_Uscite!N58</f>
        <v>22006717.789999992</v>
      </c>
      <c r="G5" s="63">
        <f>Entrate_Uscite!Q58</f>
        <v>5352968.2400000095</v>
      </c>
      <c r="H5" s="63">
        <f>Entrate_Uscite!T58</f>
        <v>6778668</v>
      </c>
      <c r="I5" s="63">
        <f>Entrate_Uscite!W58</f>
        <v>22831977.579999954</v>
      </c>
      <c r="J5" s="63">
        <f t="shared" si="0"/>
        <v>16053309.579999954</v>
      </c>
      <c r="K5" s="63">
        <f>Entrate_Uscite!X58</f>
        <v>-11316372.670000046</v>
      </c>
    </row>
    <row r="6" spans="1:11" x14ac:dyDescent="0.3">
      <c r="A6" s="36" t="s">
        <v>300</v>
      </c>
      <c r="B6" s="64">
        <f>Entrate_Uscite!B59</f>
        <v>2614495.6400000453</v>
      </c>
      <c r="C6" s="64">
        <f>Entrate_Uscite!E59</f>
        <v>19558722.840000033</v>
      </c>
      <c r="D6" s="64">
        <f>Entrate_Uscite!H59</f>
        <v>30970898.920000017</v>
      </c>
      <c r="E6" s="64">
        <f>Entrate_Uscite!K59</f>
        <v>19460809.290000021</v>
      </c>
      <c r="F6" s="64">
        <f>Entrate_Uscite!N59</f>
        <v>19929659.129999995</v>
      </c>
      <c r="G6" s="64">
        <f>Entrate_Uscite!Q59</f>
        <v>5073562.0800000131</v>
      </c>
      <c r="H6" s="64">
        <f>Entrate_Uscite!T59</f>
        <v>4976380.6599999964</v>
      </c>
      <c r="I6" s="64">
        <f>Entrate_Uscite!W59</f>
        <v>28507464.929999948</v>
      </c>
      <c r="J6" s="64">
        <f t="shared" si="0"/>
        <v>23531084.269999951</v>
      </c>
      <c r="K6" s="64">
        <f>Entrate_Uscite!X59</f>
        <v>-4593318.1200000346</v>
      </c>
    </row>
    <row r="7" spans="1:11" x14ac:dyDescent="0.3">
      <c r="J7" s="6"/>
    </row>
    <row r="8" spans="1:11" x14ac:dyDescent="0.3">
      <c r="J8" s="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workbookViewId="0">
      <selection activeCell="J2" sqref="J2:J23"/>
    </sheetView>
  </sheetViews>
  <sheetFormatPr defaultRowHeight="14.4" x14ac:dyDescent="0.3"/>
  <cols>
    <col min="1" max="1" width="36.44140625" bestFit="1" customWidth="1"/>
    <col min="2" max="6" width="13.5546875" bestFit="1" customWidth="1"/>
    <col min="7" max="10" width="13.5546875" style="103" bestFit="1" customWidth="1"/>
    <col min="13" max="13" width="10" bestFit="1" customWidth="1"/>
  </cols>
  <sheetData>
    <row r="1" spans="1:10" x14ac:dyDescent="0.3">
      <c r="A1" s="39"/>
      <c r="B1" s="97">
        <v>2015</v>
      </c>
      <c r="C1" s="97">
        <v>2016</v>
      </c>
      <c r="D1" s="97">
        <v>2017</v>
      </c>
      <c r="E1" s="97">
        <v>2018</v>
      </c>
      <c r="F1" s="97">
        <v>2019</v>
      </c>
      <c r="G1" s="97">
        <v>2020</v>
      </c>
      <c r="H1" s="97">
        <v>2021</v>
      </c>
      <c r="I1" s="97">
        <v>2022</v>
      </c>
      <c r="J1" s="97">
        <v>2023</v>
      </c>
    </row>
    <row r="2" spans="1:10" x14ac:dyDescent="0.3">
      <c r="A2" t="s">
        <v>5</v>
      </c>
      <c r="B2" s="1">
        <v>73952981.569999993</v>
      </c>
      <c r="C2" s="1">
        <v>58877339.490000002</v>
      </c>
      <c r="D2" s="1">
        <v>65636877.450000003</v>
      </c>
      <c r="E2" s="1">
        <v>67275540.900000006</v>
      </c>
      <c r="F2" s="1">
        <v>75685051.219999999</v>
      </c>
      <c r="G2" s="104">
        <v>71248591.799999997</v>
      </c>
      <c r="H2" s="104">
        <v>59179174.259999998</v>
      </c>
      <c r="I2" s="104">
        <v>48639701.939999998</v>
      </c>
      <c r="J2" s="104">
        <v>71944651.409999996</v>
      </c>
    </row>
    <row r="3" spans="1:10" x14ac:dyDescent="0.3">
      <c r="A3" t="s">
        <v>6</v>
      </c>
      <c r="B3" s="1">
        <v>53315963.329999998</v>
      </c>
      <c r="C3" s="1">
        <v>59438024.119999997</v>
      </c>
      <c r="D3" s="1">
        <v>79604618.590000004</v>
      </c>
      <c r="E3" s="1">
        <v>113983537.14</v>
      </c>
      <c r="F3" s="1">
        <v>117592581.76000001</v>
      </c>
      <c r="G3" s="104">
        <v>152389550.31</v>
      </c>
      <c r="H3" s="104">
        <v>178696339.36000001</v>
      </c>
      <c r="I3" s="104">
        <v>201144716.55000001</v>
      </c>
      <c r="J3" s="104">
        <v>205078724.75</v>
      </c>
    </row>
    <row r="4" spans="1:10" x14ac:dyDescent="0.3">
      <c r="A4" t="s">
        <v>7</v>
      </c>
      <c r="B4" s="1">
        <v>53618295.539999999</v>
      </c>
      <c r="C4" s="1">
        <v>40961629.200000003</v>
      </c>
      <c r="D4" s="1">
        <v>47527947.280000001</v>
      </c>
      <c r="E4" s="1">
        <v>52583820.920000002</v>
      </c>
      <c r="F4" s="1">
        <v>47109863.600000001</v>
      </c>
      <c r="G4" s="104">
        <v>52172104.590000004</v>
      </c>
      <c r="H4" s="104">
        <v>55221963.82</v>
      </c>
      <c r="I4" s="104">
        <v>50438523.310000002</v>
      </c>
      <c r="J4" s="104">
        <v>53792184.030000001</v>
      </c>
    </row>
    <row r="5" spans="1:10" x14ac:dyDescent="0.3">
      <c r="A5" t="s">
        <v>8</v>
      </c>
      <c r="B5" s="1">
        <v>5247943.93</v>
      </c>
      <c r="C5" s="1">
        <v>6111273.71</v>
      </c>
      <c r="D5" s="1">
        <v>5654073.3499999996</v>
      </c>
      <c r="E5" s="1">
        <v>6581148.4900000002</v>
      </c>
      <c r="F5" s="1">
        <v>6837434.8499999996</v>
      </c>
      <c r="G5" s="104">
        <v>7919933.29</v>
      </c>
      <c r="H5" s="104">
        <v>8862547.7899999991</v>
      </c>
      <c r="I5" s="104">
        <v>7773022.2699999996</v>
      </c>
      <c r="J5" s="104">
        <v>7121768.8799999999</v>
      </c>
    </row>
    <row r="6" spans="1:10" x14ac:dyDescent="0.3">
      <c r="A6" t="s">
        <v>9</v>
      </c>
      <c r="B6" s="1">
        <v>33632504.549999997</v>
      </c>
      <c r="C6" s="1">
        <v>27505550.539999999</v>
      </c>
      <c r="D6" s="1">
        <v>32382502.940000001</v>
      </c>
      <c r="E6" s="1">
        <v>42736518.899999999</v>
      </c>
      <c r="F6" s="1">
        <v>54685436.170000002</v>
      </c>
      <c r="G6" s="104">
        <v>55865832.859999999</v>
      </c>
      <c r="H6" s="104">
        <v>50389644.659999996</v>
      </c>
      <c r="I6" s="104">
        <v>45792012.630000003</v>
      </c>
      <c r="J6" s="104">
        <v>52733825.609999999</v>
      </c>
    </row>
    <row r="7" spans="1:10" x14ac:dyDescent="0.3">
      <c r="A7" s="4" t="s">
        <v>0</v>
      </c>
      <c r="B7" s="3">
        <f t="shared" ref="B7" si="0">B2+B3-B4-B5-B6</f>
        <v>34770200.87999998</v>
      </c>
      <c r="C7" s="3">
        <f t="shared" ref="C7:D7" si="1">C2+C3-C4-C5-C6</f>
        <v>43736910.160000004</v>
      </c>
      <c r="D7" s="3">
        <f t="shared" si="1"/>
        <v>59676972.470000029</v>
      </c>
      <c r="E7" s="3">
        <f t="shared" ref="E7:F7" si="2">E2+E3-E4-E5-E6</f>
        <v>79357589.730000019</v>
      </c>
      <c r="F7" s="3">
        <f t="shared" si="2"/>
        <v>84644898.360000029</v>
      </c>
      <c r="G7" s="3">
        <f t="shared" ref="G7:J7" si="3">G2+G3-G4-G5-G6</f>
        <v>107680271.37000002</v>
      </c>
      <c r="H7" s="3">
        <f t="shared" ref="H7:I7" si="4">H2+H3-H4-H5-H6</f>
        <v>123401357.35000002</v>
      </c>
      <c r="I7" s="3">
        <f t="shared" si="4"/>
        <v>145780860.28</v>
      </c>
      <c r="J7" s="3">
        <f t="shared" si="3"/>
        <v>163375597.63999999</v>
      </c>
    </row>
    <row r="8" spans="1:10" x14ac:dyDescent="0.3">
      <c r="A8" t="s">
        <v>10</v>
      </c>
      <c r="B8" s="1">
        <v>8429593.0500000007</v>
      </c>
      <c r="C8" s="1">
        <v>16846154.739999998</v>
      </c>
      <c r="D8" s="1">
        <v>32077269.890000001</v>
      </c>
      <c r="E8" s="1">
        <v>47486824.119999997</v>
      </c>
      <c r="F8" s="1">
        <v>40075505.049999997</v>
      </c>
      <c r="G8" s="104">
        <v>65218602.520000003</v>
      </c>
      <c r="H8" s="104">
        <v>88569522.219999999</v>
      </c>
      <c r="I8" s="104">
        <v>111558431.13</v>
      </c>
      <c r="J8" s="104">
        <v>114981556.97</v>
      </c>
    </row>
    <row r="9" spans="1:10" x14ac:dyDescent="0.3">
      <c r="A9" t="s">
        <v>11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04">
        <v>0</v>
      </c>
      <c r="H9" s="104">
        <v>0</v>
      </c>
      <c r="I9" s="104">
        <v>0</v>
      </c>
      <c r="J9" s="104">
        <v>0</v>
      </c>
    </row>
    <row r="10" spans="1:10" x14ac:dyDescent="0.3">
      <c r="A10" t="s">
        <v>12</v>
      </c>
      <c r="B10" s="1">
        <v>0</v>
      </c>
      <c r="C10" s="1">
        <v>0</v>
      </c>
      <c r="D10" s="1">
        <v>100000</v>
      </c>
      <c r="E10" s="1">
        <v>200000</v>
      </c>
      <c r="F10" s="1">
        <v>300000</v>
      </c>
      <c r="G10" s="104">
        <v>400000</v>
      </c>
      <c r="H10" s="104">
        <v>500000</v>
      </c>
      <c r="I10" s="104">
        <v>500000</v>
      </c>
      <c r="J10" s="104">
        <v>525000</v>
      </c>
    </row>
    <row r="11" spans="1:10" x14ac:dyDescent="0.3">
      <c r="A11" t="s">
        <v>13</v>
      </c>
      <c r="B11" s="1">
        <v>0</v>
      </c>
      <c r="C11" s="1">
        <v>0</v>
      </c>
      <c r="D11" s="1">
        <v>3000000</v>
      </c>
      <c r="E11" s="1">
        <v>3400000</v>
      </c>
      <c r="F11" s="1">
        <v>3700000</v>
      </c>
      <c r="G11" s="104">
        <v>3900000</v>
      </c>
      <c r="H11" s="104">
        <v>3200000</v>
      </c>
      <c r="I11" s="104">
        <v>3000000</v>
      </c>
      <c r="J11" s="104">
        <v>3005000</v>
      </c>
    </row>
    <row r="12" spans="1:10" x14ac:dyDescent="0.3">
      <c r="A12" t="s">
        <v>14</v>
      </c>
      <c r="B12" s="1">
        <v>1465564.28</v>
      </c>
      <c r="C12" s="1">
        <v>1466835.61</v>
      </c>
      <c r="D12" s="1">
        <v>1113874</v>
      </c>
      <c r="E12" s="1">
        <v>1339298.43</v>
      </c>
      <c r="F12" s="1">
        <v>1421796.41</v>
      </c>
      <c r="G12" s="104">
        <v>2415716.21</v>
      </c>
      <c r="H12" s="104">
        <v>3346160.08</v>
      </c>
      <c r="I12" s="104">
        <v>1542114.51</v>
      </c>
      <c r="J12" s="104">
        <v>7122230.0300000003</v>
      </c>
    </row>
    <row r="13" spans="1:10" x14ac:dyDescent="0.3">
      <c r="A13" s="4" t="s">
        <v>1</v>
      </c>
      <c r="B13" s="3">
        <f t="shared" ref="B13" si="5">SUM(B8:B12)</f>
        <v>9895157.3300000001</v>
      </c>
      <c r="C13" s="3">
        <f t="shared" ref="C13:D13" si="6">SUM(C8:C12)</f>
        <v>18312990.349999998</v>
      </c>
      <c r="D13" s="3">
        <f t="shared" si="6"/>
        <v>36291143.890000001</v>
      </c>
      <c r="E13" s="3">
        <f t="shared" ref="E13:J13" si="7">SUM(E8:E12)</f>
        <v>52426122.549999997</v>
      </c>
      <c r="F13" s="3">
        <f t="shared" si="7"/>
        <v>45497301.459999993</v>
      </c>
      <c r="G13" s="3">
        <f t="shared" si="7"/>
        <v>71934318.730000004</v>
      </c>
      <c r="H13" s="3">
        <f t="shared" si="7"/>
        <v>95615682.299999997</v>
      </c>
      <c r="I13" s="3">
        <f t="shared" si="7"/>
        <v>116600545.64</v>
      </c>
      <c r="J13" s="3">
        <f t="shared" si="7"/>
        <v>125633787</v>
      </c>
    </row>
    <row r="14" spans="1:10" x14ac:dyDescent="0.3">
      <c r="A14" t="s">
        <v>16</v>
      </c>
      <c r="B14" s="1">
        <v>1116412.1000000001</v>
      </c>
      <c r="C14" s="1">
        <v>900992.75</v>
      </c>
      <c r="D14" s="1">
        <v>574639.43000000005</v>
      </c>
      <c r="E14" s="1">
        <v>2475138.98</v>
      </c>
      <c r="F14" s="1">
        <v>5034196.91</v>
      </c>
      <c r="G14" s="104">
        <v>12917178.93</v>
      </c>
      <c r="H14" s="104">
        <v>9337773.4900000002</v>
      </c>
      <c r="I14" s="104">
        <v>5547313.2000000002</v>
      </c>
      <c r="J14" s="104">
        <v>7363965.2300000004</v>
      </c>
    </row>
    <row r="15" spans="1:10" x14ac:dyDescent="0.3">
      <c r="A15" t="s">
        <v>15</v>
      </c>
      <c r="B15" s="1">
        <v>7797694.2000000002</v>
      </c>
      <c r="C15" s="1">
        <v>5092845.67</v>
      </c>
      <c r="D15" s="1">
        <v>3453359.42</v>
      </c>
      <c r="E15" s="1">
        <v>5306332.96</v>
      </c>
      <c r="F15" s="1">
        <v>5865215.29</v>
      </c>
      <c r="G15" s="104">
        <v>8426715.5199999996</v>
      </c>
      <c r="H15" s="104">
        <v>7818606.7699999996</v>
      </c>
      <c r="I15" s="104">
        <v>15142554.470000001</v>
      </c>
      <c r="J15" s="104">
        <v>18819084.73</v>
      </c>
    </row>
    <row r="16" spans="1:10" x14ac:dyDescent="0.3">
      <c r="A16" t="s">
        <v>17</v>
      </c>
      <c r="B16" s="1">
        <v>323975.82</v>
      </c>
      <c r="C16" s="1">
        <v>0</v>
      </c>
      <c r="D16" s="1">
        <v>0</v>
      </c>
      <c r="E16" s="1">
        <v>0</v>
      </c>
      <c r="F16" s="1">
        <v>953.06</v>
      </c>
      <c r="G16" s="104">
        <v>953.06</v>
      </c>
      <c r="H16" s="104">
        <v>953.06</v>
      </c>
      <c r="I16" s="104">
        <v>0</v>
      </c>
      <c r="J16" s="104">
        <v>0</v>
      </c>
    </row>
    <row r="17" spans="1:11" x14ac:dyDescent="0.3">
      <c r="A17" t="s">
        <v>18</v>
      </c>
      <c r="B17" s="1">
        <v>3049377.42</v>
      </c>
      <c r="C17" s="1">
        <v>2333837.09</v>
      </c>
      <c r="D17" s="1">
        <v>2197638.08</v>
      </c>
      <c r="E17" s="1">
        <v>2415215.79</v>
      </c>
      <c r="F17" s="1">
        <v>1431253.59</v>
      </c>
      <c r="G17" s="104">
        <v>1844949.73</v>
      </c>
      <c r="H17" s="104">
        <v>1710724.25</v>
      </c>
      <c r="I17" s="104">
        <v>1748617.22</v>
      </c>
      <c r="J17" s="104">
        <v>2012183.34</v>
      </c>
    </row>
    <row r="18" spans="1:11" x14ac:dyDescent="0.3">
      <c r="A18" t="s">
        <v>19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04">
        <v>0</v>
      </c>
      <c r="H18" s="104">
        <v>0</v>
      </c>
      <c r="I18" s="104">
        <v>0</v>
      </c>
      <c r="J18" s="104">
        <v>0</v>
      </c>
    </row>
    <row r="19" spans="1:11" x14ac:dyDescent="0.3">
      <c r="A19" s="4" t="s">
        <v>2</v>
      </c>
      <c r="B19" s="3">
        <f t="shared" ref="B19" si="8">SUM(B14:B18)</f>
        <v>12287459.540000001</v>
      </c>
      <c r="C19" s="3">
        <f t="shared" ref="C19:D19" si="9">SUM(C14:C18)</f>
        <v>8327675.5099999998</v>
      </c>
      <c r="D19" s="3">
        <f t="shared" si="9"/>
        <v>6225636.9299999997</v>
      </c>
      <c r="E19" s="3">
        <f t="shared" ref="E19:J19" si="10">SUM(E14:E18)</f>
        <v>10196687.73</v>
      </c>
      <c r="F19" s="3">
        <f t="shared" si="10"/>
        <v>12331618.85</v>
      </c>
      <c r="G19" s="3">
        <f t="shared" si="10"/>
        <v>23189797.239999998</v>
      </c>
      <c r="H19" s="3">
        <f t="shared" si="10"/>
        <v>18868057.569999997</v>
      </c>
      <c r="I19" s="3">
        <f t="shared" si="10"/>
        <v>22438484.890000001</v>
      </c>
      <c r="J19" s="3">
        <f t="shared" si="10"/>
        <v>28195233.300000001</v>
      </c>
    </row>
    <row r="20" spans="1:11" x14ac:dyDescent="0.3">
      <c r="A20" s="4" t="s">
        <v>3</v>
      </c>
      <c r="B20" s="3">
        <v>8650984.5899999999</v>
      </c>
      <c r="C20" s="3">
        <v>7862688.79</v>
      </c>
      <c r="D20" s="3">
        <v>7786608.7199999997</v>
      </c>
      <c r="E20" s="3">
        <v>271861.49</v>
      </c>
      <c r="F20" s="3">
        <v>2134878.08</v>
      </c>
      <c r="G20" s="3">
        <v>1535790.96</v>
      </c>
      <c r="H20" s="3">
        <v>1170254.47</v>
      </c>
      <c r="I20" s="3">
        <v>313360.03000000003</v>
      </c>
      <c r="J20" s="3">
        <v>96291.74</v>
      </c>
    </row>
    <row r="21" spans="1:11" x14ac:dyDescent="0.3">
      <c r="A21" s="66" t="s">
        <v>4</v>
      </c>
      <c r="B21" s="35">
        <f t="shared" ref="B21:C21" si="11">B7-B13-B19-B20</f>
        <v>3936599.4199999813</v>
      </c>
      <c r="C21" s="35">
        <f t="shared" si="11"/>
        <v>9233555.5100000054</v>
      </c>
      <c r="D21" s="35">
        <f t="shared" ref="D21:J21" si="12">D7-D13-D19-D20</f>
        <v>9373582.9300000295</v>
      </c>
      <c r="E21" s="35">
        <f t="shared" si="12"/>
        <v>16462917.960000021</v>
      </c>
      <c r="F21" s="35">
        <f t="shared" si="12"/>
        <v>24681099.970000036</v>
      </c>
      <c r="G21" s="35">
        <f t="shared" si="12"/>
        <v>11020364.440000016</v>
      </c>
      <c r="H21" s="35">
        <f t="shared" si="12"/>
        <v>7747363.0100000305</v>
      </c>
      <c r="I21" s="35">
        <f t="shared" ref="I21" si="13">I7-I13-I19-I20</f>
        <v>6428469.7199999997</v>
      </c>
      <c r="J21" s="35">
        <f t="shared" si="12"/>
        <v>9450285.5999999847</v>
      </c>
    </row>
    <row r="22" spans="1:11" x14ac:dyDescent="0.3">
      <c r="A22" t="s">
        <v>357</v>
      </c>
      <c r="B22" s="1"/>
      <c r="C22" s="1">
        <v>-7134669.0899999999</v>
      </c>
      <c r="D22" s="1">
        <v>-624028.43999999994</v>
      </c>
      <c r="E22" s="1">
        <v>-2932092.11</v>
      </c>
      <c r="F22" s="1">
        <v>-9754068.7200000007</v>
      </c>
      <c r="G22" s="104">
        <v>-2243479.2400000002</v>
      </c>
      <c r="H22" s="104">
        <v>1269747.08</v>
      </c>
      <c r="I22" s="104">
        <v>-687273.62999999896</v>
      </c>
      <c r="J22" s="104">
        <v>-6369025.8399999999</v>
      </c>
      <c r="K22" s="1"/>
    </row>
    <row r="23" spans="1:11" x14ac:dyDescent="0.3">
      <c r="A23" t="s">
        <v>356</v>
      </c>
      <c r="B23" s="6">
        <f t="shared" ref="B23:J23" si="14">B8/B3*100</f>
        <v>15.810636296346933</v>
      </c>
      <c r="C23" s="6">
        <f t="shared" si="14"/>
        <v>28.342386863313518</v>
      </c>
      <c r="D23" s="6">
        <f t="shared" si="14"/>
        <v>40.295739692206219</v>
      </c>
      <c r="E23" s="6">
        <f t="shared" si="14"/>
        <v>41.661125204137527</v>
      </c>
      <c r="F23" s="6">
        <f t="shared" si="14"/>
        <v>34.079960189828896</v>
      </c>
      <c r="G23" s="105">
        <f t="shared" ref="G23:I23" si="15">G8/G3*100</f>
        <v>42.797293113161885</v>
      </c>
      <c r="H23" s="105">
        <f t="shared" si="15"/>
        <v>49.564262221157563</v>
      </c>
      <c r="I23" s="105">
        <f t="shared" si="15"/>
        <v>55.461775503444109</v>
      </c>
      <c r="J23" s="105">
        <f t="shared" si="14"/>
        <v>56.06703333569466</v>
      </c>
      <c r="K23" s="6"/>
    </row>
  </sheetData>
  <conditionalFormatting sqref="B21:F21 J21">
    <cfRule type="cellIs" dxfId="106" priority="24" operator="greaterThan">
      <formula>0</formula>
    </cfRule>
  </conditionalFormatting>
  <conditionalFormatting sqref="B21:F21 J21">
    <cfRule type="cellIs" dxfId="105" priority="21" operator="greaterThan">
      <formula>0</formula>
    </cfRule>
    <cfRule type="cellIs" dxfId="104" priority="22" operator="lessThan">
      <formula>0</formula>
    </cfRule>
  </conditionalFormatting>
  <conditionalFormatting sqref="G21">
    <cfRule type="cellIs" dxfId="103" priority="9" operator="greaterThan">
      <formula>0</formula>
    </cfRule>
  </conditionalFormatting>
  <conditionalFormatting sqref="G21">
    <cfRule type="cellIs" dxfId="102" priority="7" operator="greaterThan">
      <formula>0</formula>
    </cfRule>
    <cfRule type="cellIs" dxfId="101" priority="8" operator="lessThan">
      <formula>0</formula>
    </cfRule>
  </conditionalFormatting>
  <conditionalFormatting sqref="H21">
    <cfRule type="cellIs" dxfId="100" priority="6" operator="greaterThan">
      <formula>0</formula>
    </cfRule>
  </conditionalFormatting>
  <conditionalFormatting sqref="H21">
    <cfRule type="cellIs" dxfId="99" priority="4" operator="greaterThan">
      <formula>0</formula>
    </cfRule>
    <cfRule type="cellIs" dxfId="98" priority="5" operator="lessThan">
      <formula>0</formula>
    </cfRule>
  </conditionalFormatting>
  <conditionalFormatting sqref="I21">
    <cfRule type="cellIs" dxfId="97" priority="3" operator="greaterThan">
      <formula>0</formula>
    </cfRule>
  </conditionalFormatting>
  <conditionalFormatting sqref="I21">
    <cfRule type="cellIs" dxfId="96" priority="1" operator="greaterThan">
      <formula>0</formula>
    </cfRule>
    <cfRule type="cellIs" dxfId="95" priority="2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pane xSplit="2" ySplit="1" topLeftCell="F2" activePane="bottomRight" state="frozen"/>
      <selection pane="topRight" activeCell="C1" sqref="C1"/>
      <selection pane="bottomLeft" activeCell="A2" sqref="A2"/>
      <selection pane="bottomRight" activeCell="K2" sqref="K2:K29"/>
    </sheetView>
  </sheetViews>
  <sheetFormatPr defaultRowHeight="14.4" x14ac:dyDescent="0.3"/>
  <cols>
    <col min="1" max="1" width="65.33203125" bestFit="1" customWidth="1"/>
    <col min="2" max="2" width="10.88671875" customWidth="1"/>
    <col min="3" max="7" width="11.109375" bestFit="1" customWidth="1"/>
    <col min="8" max="11" width="11.109375" style="103" bestFit="1" customWidth="1"/>
    <col min="12" max="12" width="12.33203125" style="103" bestFit="1" customWidth="1"/>
  </cols>
  <sheetData>
    <row r="1" spans="1:12" x14ac:dyDescent="0.3">
      <c r="C1" s="98">
        <v>2015</v>
      </c>
      <c r="D1" s="96">
        <v>2016</v>
      </c>
      <c r="E1" s="12">
        <v>2017</v>
      </c>
      <c r="F1" s="99">
        <v>2018</v>
      </c>
      <c r="G1" s="12">
        <v>2019</v>
      </c>
      <c r="H1" s="121">
        <v>2020</v>
      </c>
      <c r="I1" s="123">
        <v>2021</v>
      </c>
      <c r="J1" s="127">
        <v>2022</v>
      </c>
      <c r="K1" s="116">
        <v>2023</v>
      </c>
      <c r="L1" s="112" t="s">
        <v>266</v>
      </c>
    </row>
    <row r="2" spans="1:12" x14ac:dyDescent="0.3">
      <c r="A2" t="s">
        <v>236</v>
      </c>
      <c r="B2" s="24" t="s">
        <v>260</v>
      </c>
      <c r="C2" s="91">
        <v>111477018.04000001</v>
      </c>
      <c r="D2" s="1">
        <v>103430625.55</v>
      </c>
      <c r="E2" s="1">
        <v>112543881.56</v>
      </c>
      <c r="F2" s="1">
        <v>131606484.3</v>
      </c>
      <c r="G2" s="1">
        <v>109898224.73</v>
      </c>
      <c r="H2" s="104">
        <v>109976348.62</v>
      </c>
      <c r="I2" s="104">
        <v>111865662.51000001</v>
      </c>
      <c r="J2" s="104">
        <v>103338703.45999999</v>
      </c>
      <c r="K2" s="104">
        <v>109901010.31</v>
      </c>
      <c r="L2" s="104">
        <f>K2-J2</f>
        <v>6562306.8500000089</v>
      </c>
    </row>
    <row r="3" spans="1:12" x14ac:dyDescent="0.3">
      <c r="A3" t="s">
        <v>237</v>
      </c>
      <c r="B3" s="24" t="s">
        <v>260</v>
      </c>
      <c r="C3" s="91">
        <v>8427142.8900000006</v>
      </c>
      <c r="D3" s="1">
        <v>19387626.690000001</v>
      </c>
      <c r="E3" s="1">
        <v>20380126.829999998</v>
      </c>
      <c r="F3" s="1">
        <v>20615143.41</v>
      </c>
      <c r="G3" s="1">
        <v>20613802.489999998</v>
      </c>
      <c r="H3" s="104">
        <v>21324050.75</v>
      </c>
      <c r="I3" s="104">
        <v>22870438.09</v>
      </c>
      <c r="J3" s="104">
        <v>23672780.420000002</v>
      </c>
      <c r="K3" s="104">
        <v>22921498.280000001</v>
      </c>
      <c r="L3" s="104">
        <f t="shared" ref="L3:L29" si="0">K3-J3</f>
        <v>-751282.1400000006</v>
      </c>
    </row>
    <row r="4" spans="1:12" x14ac:dyDescent="0.3">
      <c r="A4" t="s">
        <v>238</v>
      </c>
      <c r="B4" s="24" t="s">
        <v>260</v>
      </c>
      <c r="C4" s="91">
        <v>28040031.73</v>
      </c>
      <c r="D4" s="1">
        <v>28460480.640000001</v>
      </c>
      <c r="E4" s="1">
        <v>35061080.640000001</v>
      </c>
      <c r="F4" s="1">
        <v>32616191.649999999</v>
      </c>
      <c r="G4" s="1">
        <v>32268976.530000001</v>
      </c>
      <c r="H4" s="104">
        <v>46380799.609999999</v>
      </c>
      <c r="I4" s="104">
        <v>43943244.649999999</v>
      </c>
      <c r="J4" s="104">
        <v>40626424.090000004</v>
      </c>
      <c r="K4" s="104">
        <v>39058483.670000002</v>
      </c>
      <c r="L4" s="104">
        <f t="shared" si="0"/>
        <v>-1567940.4200000018</v>
      </c>
    </row>
    <row r="5" spans="1:12" x14ac:dyDescent="0.3">
      <c r="A5" t="s">
        <v>239</v>
      </c>
      <c r="B5" s="24" t="s">
        <v>260</v>
      </c>
      <c r="C5" s="91">
        <v>12314679.890000001</v>
      </c>
      <c r="D5" s="1">
        <v>13129218.890000001</v>
      </c>
      <c r="E5" s="1">
        <v>13467008.369999999</v>
      </c>
      <c r="F5" s="1">
        <v>14251493.390000001</v>
      </c>
      <c r="G5" s="1">
        <v>13965448.77</v>
      </c>
      <c r="H5" s="104">
        <v>9362900.3000000007</v>
      </c>
      <c r="I5" s="104">
        <v>14432053.25</v>
      </c>
      <c r="J5" s="104">
        <v>15744373.109999999</v>
      </c>
      <c r="K5" s="104">
        <v>18408785.489999998</v>
      </c>
      <c r="L5" s="104">
        <f t="shared" si="0"/>
        <v>2664412.379999999</v>
      </c>
    </row>
    <row r="6" spans="1:12" x14ac:dyDescent="0.3">
      <c r="A6" t="s">
        <v>240</v>
      </c>
      <c r="B6" s="24" t="s">
        <v>260</v>
      </c>
      <c r="C6" s="91">
        <v>0</v>
      </c>
      <c r="D6" s="91">
        <v>0</v>
      </c>
      <c r="E6" s="91">
        <v>0</v>
      </c>
      <c r="F6" s="91">
        <v>0</v>
      </c>
      <c r="G6" s="91">
        <v>0</v>
      </c>
      <c r="H6" s="91">
        <v>0</v>
      </c>
      <c r="I6" s="91">
        <v>0</v>
      </c>
      <c r="J6" s="91">
        <v>0</v>
      </c>
      <c r="K6" s="104">
        <v>0</v>
      </c>
      <c r="L6" s="104">
        <f t="shared" si="0"/>
        <v>0</v>
      </c>
    </row>
    <row r="7" spans="1:12" x14ac:dyDescent="0.3">
      <c r="A7" t="s">
        <v>241</v>
      </c>
      <c r="B7" s="24" t="s">
        <v>260</v>
      </c>
      <c r="C7" s="91">
        <v>0</v>
      </c>
      <c r="D7" s="91">
        <v>0</v>
      </c>
      <c r="E7" s="91">
        <v>0</v>
      </c>
      <c r="F7" s="91">
        <v>0</v>
      </c>
      <c r="G7" s="91">
        <v>0</v>
      </c>
      <c r="H7" s="91">
        <v>0</v>
      </c>
      <c r="I7" s="91">
        <v>0</v>
      </c>
      <c r="J7" s="91">
        <v>0</v>
      </c>
      <c r="K7" s="104">
        <v>0</v>
      </c>
      <c r="L7" s="104">
        <f t="shared" si="0"/>
        <v>0</v>
      </c>
    </row>
    <row r="8" spans="1:12" x14ac:dyDescent="0.3">
      <c r="A8" t="s">
        <v>242</v>
      </c>
      <c r="B8" s="24" t="s">
        <v>260</v>
      </c>
      <c r="C8" s="91">
        <v>0</v>
      </c>
      <c r="D8" s="91">
        <v>0</v>
      </c>
      <c r="E8" s="91">
        <v>0</v>
      </c>
      <c r="F8" s="91">
        <v>0</v>
      </c>
      <c r="G8" s="91">
        <v>0</v>
      </c>
      <c r="H8" s="91">
        <v>0</v>
      </c>
      <c r="I8" s="91">
        <v>0</v>
      </c>
      <c r="J8" s="91">
        <v>0</v>
      </c>
      <c r="K8" s="104">
        <v>0</v>
      </c>
      <c r="L8" s="104">
        <f t="shared" si="0"/>
        <v>0</v>
      </c>
    </row>
    <row r="9" spans="1:12" x14ac:dyDescent="0.3">
      <c r="A9" s="30" t="s">
        <v>243</v>
      </c>
      <c r="B9" s="31" t="s">
        <v>260</v>
      </c>
      <c r="C9" s="92">
        <v>12438386.26</v>
      </c>
      <c r="D9" s="32">
        <v>11544716.800000001</v>
      </c>
      <c r="E9" s="32">
        <v>11590891.109999999</v>
      </c>
      <c r="F9" s="32">
        <v>15379541.300000001</v>
      </c>
      <c r="G9" s="32">
        <v>16733376.6</v>
      </c>
      <c r="H9" s="32">
        <v>13829080.93</v>
      </c>
      <c r="I9" s="32">
        <v>15837385.76</v>
      </c>
      <c r="J9" s="32">
        <v>17463738.719999999</v>
      </c>
      <c r="K9" s="104">
        <v>18081554.370000001</v>
      </c>
      <c r="L9" s="104">
        <f t="shared" si="0"/>
        <v>617815.65000000224</v>
      </c>
    </row>
    <row r="10" spans="1:12" x14ac:dyDescent="0.3">
      <c r="A10" s="33" t="s">
        <v>264</v>
      </c>
      <c r="B10" s="34" t="s">
        <v>260</v>
      </c>
      <c r="C10" s="90">
        <f t="shared" ref="C10:F10" si="1">SUM(C2:C9)</f>
        <v>172697258.81</v>
      </c>
      <c r="D10" s="90">
        <f t="shared" si="1"/>
        <v>175952668.56999999</v>
      </c>
      <c r="E10" s="90">
        <f t="shared" si="1"/>
        <v>193042988.50999999</v>
      </c>
      <c r="F10" s="90">
        <f t="shared" si="1"/>
        <v>214468854.05000001</v>
      </c>
      <c r="G10" s="90">
        <f t="shared" ref="G10:K10" si="2">SUM(G2:G9)</f>
        <v>193479829.12</v>
      </c>
      <c r="H10" s="90">
        <f t="shared" ref="H10:J10" si="3">SUM(H2:H9)</f>
        <v>200873180.21000004</v>
      </c>
      <c r="I10" s="90">
        <f t="shared" si="3"/>
        <v>208948784.25999999</v>
      </c>
      <c r="J10" s="90">
        <f t="shared" si="3"/>
        <v>200846019.79999998</v>
      </c>
      <c r="K10" s="90">
        <f t="shared" si="2"/>
        <v>208371332.12</v>
      </c>
      <c r="L10" s="11">
        <f t="shared" si="0"/>
        <v>7525312.3200000226</v>
      </c>
    </row>
    <row r="11" spans="1:12" x14ac:dyDescent="0.3">
      <c r="A11" t="s">
        <v>244</v>
      </c>
      <c r="B11" s="24" t="s">
        <v>261</v>
      </c>
      <c r="C11" s="91">
        <v>650208.03</v>
      </c>
      <c r="D11" s="1">
        <v>637108.03</v>
      </c>
      <c r="E11" s="1">
        <v>661133.4</v>
      </c>
      <c r="F11" s="1">
        <v>705418.94</v>
      </c>
      <c r="G11" s="1">
        <v>738721.11</v>
      </c>
      <c r="H11" s="104">
        <v>878544.08</v>
      </c>
      <c r="I11" s="104">
        <v>836111.42</v>
      </c>
      <c r="J11" s="104">
        <v>758953.82</v>
      </c>
      <c r="K11" s="104">
        <v>1048865.94</v>
      </c>
      <c r="L11" s="104">
        <f t="shared" si="0"/>
        <v>289912.12</v>
      </c>
    </row>
    <row r="12" spans="1:12" x14ac:dyDescent="0.3">
      <c r="A12" t="s">
        <v>245</v>
      </c>
      <c r="B12" s="24" t="s">
        <v>261</v>
      </c>
      <c r="C12" s="91">
        <v>100439210.45999999</v>
      </c>
      <c r="D12" s="1">
        <v>98518179.579999998</v>
      </c>
      <c r="E12" s="1">
        <v>104675313.39</v>
      </c>
      <c r="F12" s="1">
        <v>93668469.959999993</v>
      </c>
      <c r="G12" s="1">
        <v>93494923.670000002</v>
      </c>
      <c r="H12" s="104">
        <v>86618589.150000006</v>
      </c>
      <c r="I12" s="104">
        <v>95798296.75</v>
      </c>
      <c r="J12" s="104">
        <v>103610662.53</v>
      </c>
      <c r="K12" s="104">
        <v>104254051.77</v>
      </c>
      <c r="L12" s="104">
        <f t="shared" si="0"/>
        <v>643389.23999999464</v>
      </c>
    </row>
    <row r="13" spans="1:12" x14ac:dyDescent="0.3">
      <c r="A13" t="s">
        <v>246</v>
      </c>
      <c r="B13" s="24" t="s">
        <v>261</v>
      </c>
      <c r="C13" s="91">
        <v>1982164.2</v>
      </c>
      <c r="D13" s="1">
        <v>1802357.95</v>
      </c>
      <c r="E13" s="1">
        <v>1981665.36</v>
      </c>
      <c r="F13" s="1">
        <v>1900222.2</v>
      </c>
      <c r="G13" s="1">
        <v>2063872.35</v>
      </c>
      <c r="H13" s="104">
        <v>2181505.2200000002</v>
      </c>
      <c r="I13" s="104">
        <v>1912372.87</v>
      </c>
      <c r="J13" s="104">
        <v>2218096.44</v>
      </c>
      <c r="K13" s="104">
        <v>2057218.34</v>
      </c>
      <c r="L13" s="104">
        <f t="shared" si="0"/>
        <v>-160878.09999999986</v>
      </c>
    </row>
    <row r="14" spans="1:12" x14ac:dyDescent="0.3">
      <c r="A14" t="s">
        <v>247</v>
      </c>
      <c r="B14" s="24" t="s">
        <v>261</v>
      </c>
      <c r="C14" s="91">
        <v>13830505.52</v>
      </c>
      <c r="D14" s="1">
        <v>12611121.060000001</v>
      </c>
      <c r="E14" s="1">
        <v>17156563.879999999</v>
      </c>
      <c r="F14" s="1">
        <v>29044881.949999999</v>
      </c>
      <c r="G14" s="1">
        <v>32029461.829999998</v>
      </c>
      <c r="H14" s="104">
        <v>37266803.700000003</v>
      </c>
      <c r="I14" s="104">
        <v>39101226.049999997</v>
      </c>
      <c r="J14" s="104">
        <v>35327280.329999998</v>
      </c>
      <c r="K14" s="104">
        <v>35223215.549999997</v>
      </c>
      <c r="L14" s="104">
        <f t="shared" si="0"/>
        <v>-104064.78000000119</v>
      </c>
    </row>
    <row r="15" spans="1:12" x14ac:dyDescent="0.3">
      <c r="A15" t="s">
        <v>248</v>
      </c>
      <c r="B15" s="24" t="s">
        <v>261</v>
      </c>
      <c r="C15" s="91">
        <v>41194747.990000002</v>
      </c>
      <c r="D15" s="1">
        <v>39155083.670000002</v>
      </c>
      <c r="E15" s="1">
        <v>41474663.68</v>
      </c>
      <c r="F15" s="1">
        <v>42848196.390000001</v>
      </c>
      <c r="G15" s="1">
        <v>43226230.5</v>
      </c>
      <c r="H15" s="104">
        <v>44476348.159999996</v>
      </c>
      <c r="I15" s="104">
        <v>44330060.299999997</v>
      </c>
      <c r="J15" s="104">
        <v>44584664.409999996</v>
      </c>
      <c r="K15" s="104">
        <v>45763290.869999997</v>
      </c>
      <c r="L15" s="104">
        <f t="shared" si="0"/>
        <v>1178626.4600000009</v>
      </c>
    </row>
    <row r="16" spans="1:12" x14ac:dyDescent="0.3">
      <c r="A16" t="s">
        <v>249</v>
      </c>
      <c r="B16" s="24" t="s">
        <v>261</v>
      </c>
      <c r="C16" s="91">
        <v>29607454.670000002</v>
      </c>
      <c r="D16" s="1">
        <v>25058007.620000001</v>
      </c>
      <c r="E16" s="1">
        <v>31659250.670000002</v>
      </c>
      <c r="F16" s="1">
        <v>32728066.649999999</v>
      </c>
      <c r="G16" s="1">
        <v>18715821.210000001</v>
      </c>
      <c r="H16" s="104">
        <v>45519715.450000003</v>
      </c>
      <c r="I16" s="104">
        <v>45236707.240000002</v>
      </c>
      <c r="J16" s="104">
        <v>46691024.060000002</v>
      </c>
      <c r="K16" s="104">
        <v>28336323.07</v>
      </c>
      <c r="L16" s="104">
        <f t="shared" si="0"/>
        <v>-18354700.990000002</v>
      </c>
    </row>
    <row r="17" spans="1:12" x14ac:dyDescent="0.3">
      <c r="A17" t="s">
        <v>250</v>
      </c>
      <c r="B17" s="24" t="s">
        <v>261</v>
      </c>
      <c r="C17" s="91">
        <v>-24751.93</v>
      </c>
      <c r="D17" s="1">
        <v>24137.63</v>
      </c>
      <c r="E17" s="1">
        <v>-13775.74</v>
      </c>
      <c r="F17" s="1">
        <v>-14322.26</v>
      </c>
      <c r="G17" s="1">
        <v>14842.14</v>
      </c>
      <c r="H17" s="104">
        <v>-87984.18</v>
      </c>
      <c r="I17" s="104">
        <v>-32725.97</v>
      </c>
      <c r="J17" s="104">
        <v>-23106.53</v>
      </c>
      <c r="K17" s="104">
        <v>2779.6</v>
      </c>
      <c r="L17" s="104">
        <f t="shared" si="0"/>
        <v>25886.129999999997</v>
      </c>
    </row>
    <row r="18" spans="1:12" x14ac:dyDescent="0.3">
      <c r="A18" t="s">
        <v>251</v>
      </c>
      <c r="B18" s="24" t="s">
        <v>261</v>
      </c>
      <c r="C18" s="91">
        <v>0</v>
      </c>
      <c r="D18" s="1">
        <v>0</v>
      </c>
      <c r="E18" s="1">
        <v>1661219.39</v>
      </c>
      <c r="F18" s="1">
        <v>500000</v>
      </c>
      <c r="G18" s="1">
        <v>400000</v>
      </c>
      <c r="H18" s="104">
        <v>300000</v>
      </c>
      <c r="I18" s="104">
        <v>100000</v>
      </c>
      <c r="J18" s="104">
        <v>0</v>
      </c>
      <c r="K18" s="104">
        <v>100000</v>
      </c>
      <c r="L18" s="104">
        <f t="shared" si="0"/>
        <v>100000</v>
      </c>
    </row>
    <row r="19" spans="1:12" x14ac:dyDescent="0.3">
      <c r="A19" t="s">
        <v>14</v>
      </c>
      <c r="B19" s="24" t="s">
        <v>261</v>
      </c>
      <c r="C19" s="91">
        <v>0</v>
      </c>
      <c r="D19" s="1">
        <v>0</v>
      </c>
      <c r="E19" s="1">
        <v>1110819</v>
      </c>
      <c r="F19" s="1">
        <v>1330424.43</v>
      </c>
      <c r="G19" s="1">
        <v>456238.65</v>
      </c>
      <c r="H19" s="32">
        <v>1347016.79</v>
      </c>
      <c r="I19" s="32">
        <v>1851640</v>
      </c>
      <c r="J19" s="32">
        <v>494143.28</v>
      </c>
      <c r="K19" s="104">
        <v>4148089.77</v>
      </c>
      <c r="L19" s="104">
        <f t="shared" si="0"/>
        <v>3653946.49</v>
      </c>
    </row>
    <row r="20" spans="1:12" x14ac:dyDescent="0.3">
      <c r="A20" s="30" t="s">
        <v>252</v>
      </c>
      <c r="B20" s="31" t="s">
        <v>261</v>
      </c>
      <c r="C20" s="92">
        <v>0</v>
      </c>
      <c r="D20" s="32">
        <v>997797.07</v>
      </c>
      <c r="E20" s="32">
        <v>1311608.95</v>
      </c>
      <c r="F20" s="32">
        <v>1125912.75</v>
      </c>
      <c r="G20" s="32">
        <v>1411254.2</v>
      </c>
      <c r="H20" s="32">
        <v>1446532.2</v>
      </c>
      <c r="I20" s="32">
        <v>1274118.56</v>
      </c>
      <c r="J20" s="32">
        <v>1502050.44</v>
      </c>
      <c r="K20" s="104">
        <v>1417760.26</v>
      </c>
      <c r="L20" s="104">
        <f t="shared" si="0"/>
        <v>-84290.179999999935</v>
      </c>
    </row>
    <row r="21" spans="1:12" x14ac:dyDescent="0.3">
      <c r="A21" s="33" t="s">
        <v>265</v>
      </c>
      <c r="B21" s="34" t="s">
        <v>261</v>
      </c>
      <c r="C21" s="90">
        <f>SUM(C11:C20)</f>
        <v>187679538.94</v>
      </c>
      <c r="D21" s="90">
        <f>SUM(D11:D20)</f>
        <v>178803792.61000001</v>
      </c>
      <c r="E21" s="90">
        <f t="shared" ref="E21:F21" si="4">SUM(E11:E20)</f>
        <v>201678461.97999996</v>
      </c>
      <c r="F21" s="90">
        <f t="shared" si="4"/>
        <v>203837271.01000002</v>
      </c>
      <c r="G21" s="90">
        <f t="shared" ref="G21:K21" si="5">SUM(G11:G20)</f>
        <v>192551365.65999997</v>
      </c>
      <c r="H21" s="90">
        <f t="shared" ref="H21:J21" si="6">SUM(H11:H20)</f>
        <v>219947070.56999996</v>
      </c>
      <c r="I21" s="90">
        <f t="shared" si="6"/>
        <v>230407807.22</v>
      </c>
      <c r="J21" s="90">
        <f t="shared" si="6"/>
        <v>235163768.78</v>
      </c>
      <c r="K21" s="90">
        <f t="shared" si="5"/>
        <v>222351595.16999999</v>
      </c>
      <c r="L21" s="11">
        <f t="shared" si="0"/>
        <v>-12812173.610000014</v>
      </c>
    </row>
    <row r="22" spans="1:12" x14ac:dyDescent="0.3">
      <c r="A22" t="s">
        <v>253</v>
      </c>
      <c r="B22" s="24" t="s">
        <v>260</v>
      </c>
      <c r="C22" s="91">
        <v>6334480.3899999997</v>
      </c>
      <c r="D22" s="1">
        <v>6346787.3399999999</v>
      </c>
      <c r="E22" s="1">
        <v>6349089.2000000002</v>
      </c>
      <c r="F22" s="1">
        <v>6392840.8700000001</v>
      </c>
      <c r="G22" s="1">
        <v>6398319.7400000002</v>
      </c>
      <c r="H22" s="104">
        <v>10499848.65</v>
      </c>
      <c r="I22" s="104">
        <v>10017009.52</v>
      </c>
      <c r="J22" s="104">
        <v>7720031.1200000001</v>
      </c>
      <c r="K22" s="104">
        <v>8470042.0199999996</v>
      </c>
      <c r="L22" s="104">
        <f t="shared" si="0"/>
        <v>750010.89999999944</v>
      </c>
    </row>
    <row r="23" spans="1:12" x14ac:dyDescent="0.3">
      <c r="A23" t="s">
        <v>254</v>
      </c>
      <c r="B23" s="24" t="s">
        <v>261</v>
      </c>
      <c r="C23" s="91">
        <v>532193.76</v>
      </c>
      <c r="D23" s="1">
        <v>403679.42</v>
      </c>
      <c r="E23" s="1">
        <v>363503.1</v>
      </c>
      <c r="F23" s="1">
        <v>332139.31</v>
      </c>
      <c r="G23" s="1">
        <v>299474.18</v>
      </c>
      <c r="H23" s="104">
        <v>265460.25</v>
      </c>
      <c r="I23" s="104">
        <v>230041.09</v>
      </c>
      <c r="J23" s="104">
        <v>206082.66</v>
      </c>
      <c r="K23" s="104">
        <v>401566.87</v>
      </c>
      <c r="L23" s="104">
        <f t="shared" si="0"/>
        <v>195484.21</v>
      </c>
    </row>
    <row r="24" spans="1:12" x14ac:dyDescent="0.3">
      <c r="A24" t="s">
        <v>255</v>
      </c>
      <c r="B24" s="24" t="s">
        <v>260</v>
      </c>
      <c r="C24" s="91">
        <v>0</v>
      </c>
      <c r="D24" s="1">
        <v>-561654</v>
      </c>
      <c r="E24" s="1">
        <v>-1514384.78</v>
      </c>
      <c r="F24" s="1">
        <v>0</v>
      </c>
      <c r="G24" s="1">
        <v>-1814728.83</v>
      </c>
      <c r="H24" s="104">
        <v>0</v>
      </c>
      <c r="I24" s="104">
        <v>0</v>
      </c>
      <c r="J24" s="104">
        <v>0</v>
      </c>
      <c r="K24" s="104">
        <v>-4062</v>
      </c>
      <c r="L24" s="104">
        <f t="shared" si="0"/>
        <v>-4062</v>
      </c>
    </row>
    <row r="25" spans="1:12" x14ac:dyDescent="0.3">
      <c r="A25" t="s">
        <v>256</v>
      </c>
      <c r="B25" s="24" t="s">
        <v>260</v>
      </c>
      <c r="C25" s="91">
        <v>45142186.090000004</v>
      </c>
      <c r="D25" s="1">
        <v>5952787.3799999999</v>
      </c>
      <c r="E25" s="1">
        <v>7146653.9400000004</v>
      </c>
      <c r="F25" s="1">
        <v>9208144.7899999991</v>
      </c>
      <c r="G25" s="1">
        <v>32729298.34</v>
      </c>
      <c r="H25" s="104">
        <v>17849727.48</v>
      </c>
      <c r="I25" s="104">
        <v>15049066.41</v>
      </c>
      <c r="J25" s="104">
        <v>35279967.090000004</v>
      </c>
      <c r="K25" s="104">
        <v>13374098.76</v>
      </c>
      <c r="L25" s="104">
        <f t="shared" si="0"/>
        <v>-21905868.330000006</v>
      </c>
    </row>
    <row r="26" spans="1:12" x14ac:dyDescent="0.3">
      <c r="A26" t="s">
        <v>257</v>
      </c>
      <c r="B26" s="24" t="s">
        <v>261</v>
      </c>
      <c r="C26" s="91">
        <v>25815498.629999999</v>
      </c>
      <c r="D26" s="1">
        <v>2238380.2999999998</v>
      </c>
      <c r="E26" s="1">
        <v>2693475.62</v>
      </c>
      <c r="F26" s="1">
        <v>7374244.9000000004</v>
      </c>
      <c r="G26" s="1">
        <v>15618945.4</v>
      </c>
      <c r="H26" s="104">
        <v>10447331.43</v>
      </c>
      <c r="I26" s="104">
        <v>7058886.04</v>
      </c>
      <c r="J26" s="104">
        <v>15480584.609999999</v>
      </c>
      <c r="K26" s="104">
        <v>15080188.42</v>
      </c>
      <c r="L26" s="104">
        <f t="shared" si="0"/>
        <v>-400396.18999999948</v>
      </c>
    </row>
    <row r="27" spans="1:12" x14ac:dyDescent="0.3">
      <c r="A27" t="s">
        <v>258</v>
      </c>
      <c r="B27" s="24" t="s">
        <v>261</v>
      </c>
      <c r="C27" s="91">
        <v>3918445.01</v>
      </c>
      <c r="D27" s="1">
        <v>2214858.85</v>
      </c>
      <c r="E27" s="1">
        <v>2063324.23</v>
      </c>
      <c r="F27" s="1">
        <v>2116605.88</v>
      </c>
      <c r="G27" s="1">
        <v>2265019.27</v>
      </c>
      <c r="H27" s="104">
        <v>2285917.48</v>
      </c>
      <c r="I27" s="104">
        <v>2289344.67</v>
      </c>
      <c r="J27" s="104">
        <v>2404703.21</v>
      </c>
      <c r="K27" s="104">
        <v>2435560.02</v>
      </c>
      <c r="L27" s="104">
        <f t="shared" si="0"/>
        <v>30856.810000000056</v>
      </c>
    </row>
    <row r="28" spans="1:12" x14ac:dyDescent="0.3">
      <c r="A28" s="10" t="s">
        <v>259</v>
      </c>
      <c r="B28" s="34" t="s">
        <v>262</v>
      </c>
      <c r="C28" s="93">
        <f>SUM(C2:C9)-SUM(C11:C20)+C22-C23+C24+C25-C26-C27</f>
        <v>6228248.9500000123</v>
      </c>
      <c r="D28" s="35">
        <f>D10-D21+D22-D23+D24+D25-D26-D27</f>
        <v>4029878.1099999794</v>
      </c>
      <c r="E28" s="35">
        <f t="shared" ref="E28:F28" si="7">E10-E21+E22-E23+E24+E25-E26-E27</f>
        <v>-1774418.0599999684</v>
      </c>
      <c r="F28" s="35">
        <f t="shared" si="7"/>
        <v>16409578.609999996</v>
      </c>
      <c r="G28" s="35">
        <f t="shared" ref="G28:K28" si="8">G10-G21+G22-G23+G24+G25-G26-G27</f>
        <v>20057913.86000004</v>
      </c>
      <c r="H28" s="35">
        <f t="shared" ref="H28:J28" si="9">H10-H21+H22-H23+H24+H25-H26-H27</f>
        <v>-3723023.3899999238</v>
      </c>
      <c r="I28" s="35">
        <f t="shared" si="9"/>
        <v>-5971218.8300000085</v>
      </c>
      <c r="J28" s="35">
        <f t="shared" si="9"/>
        <v>-9409121.2500000149</v>
      </c>
      <c r="K28" s="35">
        <f t="shared" si="8"/>
        <v>-10057499.579999983</v>
      </c>
      <c r="L28" s="35">
        <f t="shared" si="0"/>
        <v>-648378.32999996841</v>
      </c>
    </row>
    <row r="29" spans="1:12" s="103" customFormat="1" x14ac:dyDescent="0.3">
      <c r="A29" s="68" t="s">
        <v>365</v>
      </c>
      <c r="B29" s="125"/>
      <c r="C29" s="126">
        <f>C10-SUM(C11:C15)+C17</f>
        <v>14575670.680000015</v>
      </c>
      <c r="D29" s="126">
        <f t="shared" ref="D29:K29" si="10">D10-SUM(D11:D15)+D17</f>
        <v>23252955.90999997</v>
      </c>
      <c r="E29" s="126">
        <f t="shared" si="10"/>
        <v>27079873.059999984</v>
      </c>
      <c r="F29" s="126">
        <f t="shared" si="10"/>
        <v>46287342.350000016</v>
      </c>
      <c r="G29" s="126">
        <f t="shared" si="10"/>
        <v>21941461.800000027</v>
      </c>
      <c r="H29" s="126">
        <f t="shared" si="10"/>
        <v>29363405.720000036</v>
      </c>
      <c r="I29" s="126">
        <f t="shared" si="10"/>
        <v>26937990.900000006</v>
      </c>
      <c r="J29" s="126">
        <f t="shared" ref="J29" si="11">J10-SUM(J11:J15)+J17</f>
        <v>14323255.739999982</v>
      </c>
      <c r="K29" s="126">
        <f t="shared" si="10"/>
        <v>20027469.250000007</v>
      </c>
      <c r="L29" s="126">
        <f t="shared" si="0"/>
        <v>5704213.5100000259</v>
      </c>
    </row>
  </sheetData>
  <conditionalFormatting sqref="C28:G28 K28:L28">
    <cfRule type="cellIs" dxfId="94" priority="21" operator="greaterThan">
      <formula>0</formula>
    </cfRule>
  </conditionalFormatting>
  <conditionalFormatting sqref="H28">
    <cfRule type="cellIs" dxfId="93" priority="11" operator="greaterThan">
      <formula>0</formula>
    </cfRule>
  </conditionalFormatting>
  <conditionalFormatting sqref="I28">
    <cfRule type="cellIs" dxfId="92" priority="10" operator="greaterThan">
      <formula>0</formula>
    </cfRule>
  </conditionalFormatting>
  <conditionalFormatting sqref="C29:I29 K29:L29">
    <cfRule type="cellIs" dxfId="91" priority="9" operator="greaterThan">
      <formula>0</formula>
    </cfRule>
  </conditionalFormatting>
  <conditionalFormatting sqref="C29:I29 K29">
    <cfRule type="cellIs" dxfId="90" priority="8" operator="greaterThan">
      <formula>0</formula>
    </cfRule>
  </conditionalFormatting>
  <conditionalFormatting sqref="C29:I29 K29">
    <cfRule type="cellIs" dxfId="89" priority="7" operator="greaterThan">
      <formula>0</formula>
    </cfRule>
  </conditionalFormatting>
  <conditionalFormatting sqref="C29:I29 K29">
    <cfRule type="cellIs" dxfId="88" priority="6" operator="greaterThan">
      <formula>0</formula>
    </cfRule>
  </conditionalFormatting>
  <conditionalFormatting sqref="J28">
    <cfRule type="cellIs" dxfId="87" priority="5" operator="greaterThan">
      <formula>0</formula>
    </cfRule>
  </conditionalFormatting>
  <conditionalFormatting sqref="J29">
    <cfRule type="cellIs" dxfId="86" priority="4" operator="greaterThan">
      <formula>0</formula>
    </cfRule>
  </conditionalFormatting>
  <conditionalFormatting sqref="J29">
    <cfRule type="cellIs" dxfId="85" priority="3" operator="greaterThan">
      <formula>0</formula>
    </cfRule>
  </conditionalFormatting>
  <conditionalFormatting sqref="J29">
    <cfRule type="cellIs" dxfId="84" priority="2" operator="greaterThan">
      <formula>0</formula>
    </cfRule>
  </conditionalFormatting>
  <conditionalFormatting sqref="J29">
    <cfRule type="cellIs" dxfId="83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workbookViewId="0">
      <selection activeCell="K2" sqref="K2"/>
    </sheetView>
  </sheetViews>
  <sheetFormatPr defaultRowHeight="14.4" x14ac:dyDescent="0.3"/>
  <cols>
    <col min="1" max="1" width="32.5546875" bestFit="1" customWidth="1"/>
    <col min="2" max="6" width="11.5546875" bestFit="1" customWidth="1"/>
    <col min="7" max="10" width="11.5546875" style="103" bestFit="1" customWidth="1"/>
    <col min="11" max="11" width="11.21875" style="103" bestFit="1" customWidth="1"/>
  </cols>
  <sheetData>
    <row r="1" spans="1:11" x14ac:dyDescent="0.3">
      <c r="A1" s="39"/>
      <c r="B1" s="40">
        <v>2015</v>
      </c>
      <c r="C1" s="40">
        <v>2016</v>
      </c>
      <c r="D1" s="40">
        <v>2017</v>
      </c>
      <c r="E1" s="40">
        <v>2018</v>
      </c>
      <c r="F1" s="40">
        <v>2019</v>
      </c>
      <c r="G1" s="114">
        <v>2020</v>
      </c>
      <c r="H1" s="114">
        <v>2021</v>
      </c>
      <c r="I1" s="114">
        <v>2022</v>
      </c>
      <c r="J1" s="114">
        <v>2023</v>
      </c>
      <c r="K1" s="114" t="s">
        <v>266</v>
      </c>
    </row>
    <row r="2" spans="1:11" x14ac:dyDescent="0.3">
      <c r="A2" s="67" t="s">
        <v>346</v>
      </c>
      <c r="B2" s="61">
        <f>Conto_economico!C10</f>
        <v>172697258.81</v>
      </c>
      <c r="C2" s="61">
        <f>Conto_economico!D10</f>
        <v>175952668.56999999</v>
      </c>
      <c r="D2" s="61">
        <f>Conto_economico!E10</f>
        <v>193042988.50999999</v>
      </c>
      <c r="E2" s="61">
        <f>Conto_economico!F10</f>
        <v>214468854.05000001</v>
      </c>
      <c r="F2" s="61">
        <f>Conto_economico!G10</f>
        <v>193479829.12</v>
      </c>
      <c r="G2" s="61">
        <f>Conto_economico!H10</f>
        <v>200873180.21000004</v>
      </c>
      <c r="H2" s="61">
        <f>Conto_economico!I10</f>
        <v>208948784.25999999</v>
      </c>
      <c r="I2" s="61">
        <f>Conto_economico!J10</f>
        <v>200846019.79999998</v>
      </c>
      <c r="J2" s="61">
        <f>Conto_economico!K10</f>
        <v>208371332.12</v>
      </c>
      <c r="K2" s="61">
        <f t="shared" ref="K2:K16" si="0">J2-I2</f>
        <v>7525312.3200000226</v>
      </c>
    </row>
    <row r="3" spans="1:11" x14ac:dyDescent="0.3">
      <c r="A3" s="67" t="s">
        <v>341</v>
      </c>
      <c r="B3" s="61">
        <f>Conto_economico!C2</f>
        <v>111477018.04000001</v>
      </c>
      <c r="C3" s="61">
        <f>Conto_economico!D2</f>
        <v>103430625.55</v>
      </c>
      <c r="D3" s="61">
        <f>Conto_economico!E2</f>
        <v>112543881.56</v>
      </c>
      <c r="E3" s="61">
        <f>Conto_economico!F2</f>
        <v>131606484.3</v>
      </c>
      <c r="F3" s="61">
        <f>Conto_economico!G2</f>
        <v>109898224.73</v>
      </c>
      <c r="G3" s="61">
        <f>Conto_economico!H2</f>
        <v>109976348.62</v>
      </c>
      <c r="H3" s="61">
        <f>Conto_economico!I2</f>
        <v>111865662.51000001</v>
      </c>
      <c r="I3" s="61">
        <f>Conto_economico!J2</f>
        <v>103338703.45999999</v>
      </c>
      <c r="J3" s="61">
        <f>Conto_economico!K2</f>
        <v>109901010.31</v>
      </c>
      <c r="K3" s="61">
        <f t="shared" si="0"/>
        <v>6562306.8500000089</v>
      </c>
    </row>
    <row r="4" spans="1:11" x14ac:dyDescent="0.3">
      <c r="A4" s="67" t="s">
        <v>342</v>
      </c>
      <c r="B4" s="61">
        <f>Conto_economico!C4</f>
        <v>28040031.73</v>
      </c>
      <c r="C4" s="61">
        <f>Conto_economico!D4</f>
        <v>28460480.640000001</v>
      </c>
      <c r="D4" s="61">
        <f>Conto_economico!E4</f>
        <v>35061080.640000001</v>
      </c>
      <c r="E4" s="61">
        <f>Conto_economico!F4</f>
        <v>32616191.649999999</v>
      </c>
      <c r="F4" s="61">
        <f>Conto_economico!G4</f>
        <v>32268976.530000001</v>
      </c>
      <c r="G4" s="61">
        <f>Conto_economico!H4</f>
        <v>46380799.609999999</v>
      </c>
      <c r="H4" s="61">
        <f>Conto_economico!I4</f>
        <v>43943244.649999999</v>
      </c>
      <c r="I4" s="61">
        <f>Conto_economico!J4</f>
        <v>40626424.090000004</v>
      </c>
      <c r="J4" s="61">
        <f>Conto_economico!K4</f>
        <v>39058483.670000002</v>
      </c>
      <c r="K4" s="61">
        <f t="shared" si="0"/>
        <v>-1567940.4200000018</v>
      </c>
    </row>
    <row r="5" spans="1:11" x14ac:dyDescent="0.3">
      <c r="A5" s="67" t="s">
        <v>347</v>
      </c>
      <c r="B5" s="62">
        <f>Conto_economico!C21</f>
        <v>187679538.94</v>
      </c>
      <c r="C5" s="62">
        <f>Conto_economico!D21</f>
        <v>178803792.61000001</v>
      </c>
      <c r="D5" s="62">
        <f>Conto_economico!E21</f>
        <v>201678461.97999996</v>
      </c>
      <c r="E5" s="62">
        <f>Conto_economico!F21</f>
        <v>203837271.01000002</v>
      </c>
      <c r="F5" s="62">
        <f>Conto_economico!G21</f>
        <v>192551365.65999997</v>
      </c>
      <c r="G5" s="62">
        <f>Conto_economico!H21</f>
        <v>219947070.56999996</v>
      </c>
      <c r="H5" s="62">
        <f>Conto_economico!I21</f>
        <v>230407807.22</v>
      </c>
      <c r="I5" s="62">
        <f>Conto_economico!J21</f>
        <v>235163768.78</v>
      </c>
      <c r="J5" s="62">
        <f>Conto_economico!K21</f>
        <v>222351595.16999999</v>
      </c>
      <c r="K5" s="61">
        <f t="shared" si="0"/>
        <v>-12812173.610000014</v>
      </c>
    </row>
    <row r="6" spans="1:11" x14ac:dyDescent="0.3">
      <c r="A6" s="67" t="s">
        <v>343</v>
      </c>
      <c r="B6" s="61">
        <f>Conto_economico!C12</f>
        <v>100439210.45999999</v>
      </c>
      <c r="C6" s="61">
        <f>Conto_economico!D12</f>
        <v>98518179.579999998</v>
      </c>
      <c r="D6" s="61">
        <f>Conto_economico!E12</f>
        <v>104675313.39</v>
      </c>
      <c r="E6" s="61">
        <f>Conto_economico!F12</f>
        <v>93668469.959999993</v>
      </c>
      <c r="F6" s="61">
        <f>Conto_economico!G12</f>
        <v>93494923.670000002</v>
      </c>
      <c r="G6" s="61">
        <f>Conto_economico!H12</f>
        <v>86618589.150000006</v>
      </c>
      <c r="H6" s="61">
        <f>Conto_economico!I12</f>
        <v>95798296.75</v>
      </c>
      <c r="I6" s="61">
        <f>Conto_economico!J12</f>
        <v>103610662.53</v>
      </c>
      <c r="J6" s="61">
        <f>Conto_economico!K12</f>
        <v>104254051.77</v>
      </c>
      <c r="K6" s="61">
        <f t="shared" si="0"/>
        <v>643389.23999999464</v>
      </c>
    </row>
    <row r="7" spans="1:11" x14ac:dyDescent="0.3">
      <c r="A7" s="67" t="s">
        <v>344</v>
      </c>
      <c r="B7" s="61">
        <f>Conto_economico!C15</f>
        <v>41194747.990000002</v>
      </c>
      <c r="C7" s="61">
        <f>Conto_economico!D15</f>
        <v>39155083.670000002</v>
      </c>
      <c r="D7" s="61">
        <f>Conto_economico!E15</f>
        <v>41474663.68</v>
      </c>
      <c r="E7" s="61">
        <f>Conto_economico!F15</f>
        <v>42848196.390000001</v>
      </c>
      <c r="F7" s="61">
        <f>Conto_economico!G15</f>
        <v>43226230.5</v>
      </c>
      <c r="G7" s="61">
        <f>Conto_economico!H15</f>
        <v>44476348.159999996</v>
      </c>
      <c r="H7" s="61">
        <f>Conto_economico!I15</f>
        <v>44330060.299999997</v>
      </c>
      <c r="I7" s="61">
        <f>Conto_economico!J15</f>
        <v>44584664.409999996</v>
      </c>
      <c r="J7" s="61">
        <f>Conto_economico!K15</f>
        <v>45763290.869999997</v>
      </c>
      <c r="K7" s="61">
        <f t="shared" si="0"/>
        <v>1178626.4600000009</v>
      </c>
    </row>
    <row r="8" spans="1:11" x14ac:dyDescent="0.3">
      <c r="A8" s="67" t="s">
        <v>345</v>
      </c>
      <c r="B8" s="61">
        <f>Conto_economico!C16</f>
        <v>29607454.670000002</v>
      </c>
      <c r="C8" s="61">
        <f>Conto_economico!D16</f>
        <v>25058007.620000001</v>
      </c>
      <c r="D8" s="61">
        <f>Conto_economico!E16</f>
        <v>31659250.670000002</v>
      </c>
      <c r="E8" s="61">
        <f>Conto_economico!F16</f>
        <v>32728066.649999999</v>
      </c>
      <c r="F8" s="61">
        <f>Conto_economico!G16</f>
        <v>18715821.210000001</v>
      </c>
      <c r="G8" s="61">
        <f>Conto_economico!H16</f>
        <v>45519715.450000003</v>
      </c>
      <c r="H8" s="61">
        <f>Conto_economico!I16</f>
        <v>45236707.240000002</v>
      </c>
      <c r="I8" s="61">
        <f>Conto_economico!J16</f>
        <v>46691024.060000002</v>
      </c>
      <c r="J8" s="61">
        <f>Conto_economico!K16</f>
        <v>28336323.07</v>
      </c>
      <c r="K8" s="61">
        <f t="shared" si="0"/>
        <v>-18354700.990000002</v>
      </c>
    </row>
    <row r="9" spans="1:11" s="103" customFormat="1" x14ac:dyDescent="0.3">
      <c r="A9" s="45" t="s">
        <v>365</v>
      </c>
      <c r="B9" s="63">
        <f>Conto_economico!C29</f>
        <v>14575670.680000015</v>
      </c>
      <c r="C9" s="63">
        <f>Conto_economico!D29</f>
        <v>23252955.90999997</v>
      </c>
      <c r="D9" s="63">
        <f>Conto_economico!E29</f>
        <v>27079873.059999984</v>
      </c>
      <c r="E9" s="63">
        <f>Conto_economico!F29</f>
        <v>46287342.350000016</v>
      </c>
      <c r="F9" s="63">
        <f>Conto_economico!G29</f>
        <v>21941461.800000027</v>
      </c>
      <c r="G9" s="63">
        <f>Conto_economico!H29</f>
        <v>29363405.720000036</v>
      </c>
      <c r="H9" s="63">
        <f>Conto_economico!I29</f>
        <v>26937990.900000006</v>
      </c>
      <c r="I9" s="63">
        <f>Conto_economico!J29</f>
        <v>14323255.739999982</v>
      </c>
      <c r="J9" s="63">
        <f>Conto_economico!K29</f>
        <v>20027469.250000007</v>
      </c>
      <c r="K9" s="63">
        <f t="shared" si="0"/>
        <v>5704213.5100000259</v>
      </c>
    </row>
    <row r="10" spans="1:11" x14ac:dyDescent="0.3">
      <c r="A10" s="45" t="s">
        <v>307</v>
      </c>
      <c r="B10" s="63">
        <f>B2-B5</f>
        <v>-14982280.129999995</v>
      </c>
      <c r="C10" s="63">
        <f t="shared" ref="C10:E10" si="1">C2-C5</f>
        <v>-2851124.0400000215</v>
      </c>
      <c r="D10" s="63">
        <f t="shared" si="1"/>
        <v>-8635473.469999969</v>
      </c>
      <c r="E10" s="63">
        <f t="shared" si="1"/>
        <v>10631583.039999992</v>
      </c>
      <c r="F10" s="63">
        <f t="shared" ref="F10:J10" si="2">F2-F5</f>
        <v>928463.46000003815</v>
      </c>
      <c r="G10" s="63">
        <f t="shared" ref="G10:I10" si="3">G2-G5</f>
        <v>-19073890.359999925</v>
      </c>
      <c r="H10" s="63">
        <f t="shared" si="3"/>
        <v>-21459022.960000008</v>
      </c>
      <c r="I10" s="63">
        <f t="shared" si="3"/>
        <v>-34317748.980000019</v>
      </c>
      <c r="J10" s="63">
        <f t="shared" si="2"/>
        <v>-13980263.049999982</v>
      </c>
      <c r="K10" s="63">
        <f t="shared" si="0"/>
        <v>20337485.930000037</v>
      </c>
    </row>
    <row r="11" spans="1:11" x14ac:dyDescent="0.3">
      <c r="A11" s="67" t="s">
        <v>308</v>
      </c>
      <c r="B11" s="61">
        <f>Conto_economico!C22-Conto_economico!C23</f>
        <v>5802286.6299999999</v>
      </c>
      <c r="C11" s="61">
        <f>Conto_economico!D22-Conto_economico!D23</f>
        <v>5943107.9199999999</v>
      </c>
      <c r="D11" s="61">
        <f>Conto_economico!E22-Conto_economico!E23</f>
        <v>5985586.1000000006</v>
      </c>
      <c r="E11" s="61">
        <f>Conto_economico!F22-Conto_economico!F23</f>
        <v>6060701.5600000005</v>
      </c>
      <c r="F11" s="61">
        <f>Conto_economico!G22-Conto_economico!G23</f>
        <v>6098845.5600000005</v>
      </c>
      <c r="G11" s="61">
        <f>Conto_economico!H22-Conto_economico!H23</f>
        <v>10234388.4</v>
      </c>
      <c r="H11" s="61">
        <f>Conto_economico!I22-Conto_economico!I23</f>
        <v>9786968.4299999997</v>
      </c>
      <c r="I11" s="61">
        <f>Conto_economico!J22-Conto_economico!J23</f>
        <v>7513948.46</v>
      </c>
      <c r="J11" s="61">
        <f>Conto_economico!K22-Conto_economico!K23</f>
        <v>8068475.1499999994</v>
      </c>
      <c r="K11" s="61">
        <f t="shared" si="0"/>
        <v>554526.68999999948</v>
      </c>
    </row>
    <row r="12" spans="1:11" x14ac:dyDescent="0.3">
      <c r="A12" s="67" t="s">
        <v>309</v>
      </c>
      <c r="B12" s="62">
        <f>Conto_economico!C25-Conto_economico!C26</f>
        <v>19326687.460000005</v>
      </c>
      <c r="C12" s="62">
        <f>Conto_economico!D25-Conto_economico!D26</f>
        <v>3714407.08</v>
      </c>
      <c r="D12" s="62">
        <f>Conto_economico!E25-Conto_economico!E26</f>
        <v>4453178.32</v>
      </c>
      <c r="E12" s="62">
        <f>Conto_economico!F25-Conto_economico!F26</f>
        <v>1833899.8899999987</v>
      </c>
      <c r="F12" s="62">
        <f>Conto_economico!G25-Conto_economico!G26</f>
        <v>17110352.939999998</v>
      </c>
      <c r="G12" s="62">
        <f>Conto_economico!H25-Conto_economico!H26</f>
        <v>7402396.0500000007</v>
      </c>
      <c r="H12" s="62">
        <f>Conto_economico!I25-Conto_economico!I26</f>
        <v>7990180.3700000001</v>
      </c>
      <c r="I12" s="62">
        <f>Conto_economico!J25-Conto_economico!J26</f>
        <v>19799382.480000004</v>
      </c>
      <c r="J12" s="62">
        <f>Conto_economico!K25-Conto_economico!K26</f>
        <v>-1706089.6600000001</v>
      </c>
      <c r="K12" s="61">
        <f t="shared" si="0"/>
        <v>-21505472.140000004</v>
      </c>
    </row>
    <row r="13" spans="1:11" x14ac:dyDescent="0.3">
      <c r="A13" s="67" t="s">
        <v>255</v>
      </c>
      <c r="B13" s="62">
        <f>Conto_economico!C24</f>
        <v>0</v>
      </c>
      <c r="C13" s="62">
        <f>Conto_economico!D24</f>
        <v>-561654</v>
      </c>
      <c r="D13" s="62">
        <f>Conto_economico!E24</f>
        <v>-1514384.78</v>
      </c>
      <c r="E13" s="62">
        <f>Conto_economico!F24</f>
        <v>0</v>
      </c>
      <c r="F13" s="62">
        <f>Conto_economico!G24</f>
        <v>-1814728.83</v>
      </c>
      <c r="G13" s="62">
        <f>Conto_economico!H24</f>
        <v>0</v>
      </c>
      <c r="H13" s="62">
        <f>Conto_economico!I24</f>
        <v>0</v>
      </c>
      <c r="I13" s="62">
        <f>Conto_economico!J24</f>
        <v>0</v>
      </c>
      <c r="J13" s="62">
        <f>Conto_economico!K24</f>
        <v>-4062</v>
      </c>
      <c r="K13" s="61">
        <f t="shared" si="0"/>
        <v>-4062</v>
      </c>
    </row>
    <row r="14" spans="1:11" x14ac:dyDescent="0.3">
      <c r="A14" s="45" t="s">
        <v>310</v>
      </c>
      <c r="B14" s="63">
        <f>SUM(B10:B13)</f>
        <v>10146693.960000008</v>
      </c>
      <c r="C14" s="63">
        <f t="shared" ref="C14:E14" si="4">SUM(C10:C13)</f>
        <v>6244736.9599999785</v>
      </c>
      <c r="D14" s="63">
        <f t="shared" si="4"/>
        <v>288906.17000003182</v>
      </c>
      <c r="E14" s="63">
        <f t="shared" si="4"/>
        <v>18526184.489999991</v>
      </c>
      <c r="F14" s="63">
        <f t="shared" ref="F14:J14" si="5">SUM(F10:F13)</f>
        <v>22322933.13000004</v>
      </c>
      <c r="G14" s="63">
        <f t="shared" ref="G14:I14" si="6">SUM(G10:G13)</f>
        <v>-1437105.9099999238</v>
      </c>
      <c r="H14" s="63">
        <f t="shared" si="6"/>
        <v>-3681874.1600000085</v>
      </c>
      <c r="I14" s="63">
        <f t="shared" si="6"/>
        <v>-7004418.040000014</v>
      </c>
      <c r="J14" s="63">
        <f t="shared" si="5"/>
        <v>-7621939.5599999828</v>
      </c>
      <c r="K14" s="63">
        <f t="shared" si="0"/>
        <v>-617521.51999996882</v>
      </c>
    </row>
    <row r="15" spans="1:11" x14ac:dyDescent="0.3">
      <c r="A15" s="67" t="s">
        <v>258</v>
      </c>
      <c r="B15" s="61">
        <f>Conto_economico!C27</f>
        <v>3918445.01</v>
      </c>
      <c r="C15" s="61">
        <f>Conto_economico!D27</f>
        <v>2214858.85</v>
      </c>
      <c r="D15" s="61">
        <f>Conto_economico!E27</f>
        <v>2063324.23</v>
      </c>
      <c r="E15" s="61">
        <f>Conto_economico!F27</f>
        <v>2116605.88</v>
      </c>
      <c r="F15" s="61">
        <f>Conto_economico!G27</f>
        <v>2265019.27</v>
      </c>
      <c r="G15" s="61">
        <f>Conto_economico!H27</f>
        <v>2285917.48</v>
      </c>
      <c r="H15" s="61">
        <f>Conto_economico!I27</f>
        <v>2289344.67</v>
      </c>
      <c r="I15" s="61">
        <f>Conto_economico!J27</f>
        <v>2404703.21</v>
      </c>
      <c r="J15" s="61">
        <f>Conto_economico!K27</f>
        <v>2435560.02</v>
      </c>
      <c r="K15" s="61">
        <f t="shared" si="0"/>
        <v>30856.810000000056</v>
      </c>
    </row>
    <row r="16" spans="1:11" x14ac:dyDescent="0.3">
      <c r="A16" s="66" t="s">
        <v>259</v>
      </c>
      <c r="B16" s="64">
        <f>B14-B15</f>
        <v>6228248.9500000086</v>
      </c>
      <c r="C16" s="64">
        <f t="shared" ref="C16:E16" si="7">C14-C15</f>
        <v>4029878.1099999784</v>
      </c>
      <c r="D16" s="64">
        <f t="shared" si="7"/>
        <v>-1774418.0599999682</v>
      </c>
      <c r="E16" s="64">
        <f t="shared" si="7"/>
        <v>16409578.609999992</v>
      </c>
      <c r="F16" s="64">
        <f t="shared" ref="F16:J16" si="8">F14-F15</f>
        <v>20057913.86000004</v>
      </c>
      <c r="G16" s="64">
        <f t="shared" ref="G16:I16" si="9">G14-G15</f>
        <v>-3723023.3899999238</v>
      </c>
      <c r="H16" s="64">
        <f t="shared" si="9"/>
        <v>-5971218.8300000085</v>
      </c>
      <c r="I16" s="64">
        <f t="shared" si="9"/>
        <v>-9409121.2500000149</v>
      </c>
      <c r="J16" s="64">
        <f t="shared" si="8"/>
        <v>-10057499.579999983</v>
      </c>
      <c r="K16" s="64">
        <f t="shared" si="0"/>
        <v>-648378.32999996841</v>
      </c>
    </row>
    <row r="18" spans="2:2" x14ac:dyDescent="0.3">
      <c r="B18" s="94"/>
    </row>
    <row r="19" spans="2:2" x14ac:dyDescent="0.3">
      <c r="B19" s="62"/>
    </row>
    <row r="20" spans="2:2" x14ac:dyDescent="0.3">
      <c r="B20" s="94"/>
    </row>
  </sheetData>
  <conditionalFormatting sqref="B16:F16 J16:K16">
    <cfRule type="cellIs" dxfId="82" priority="17" operator="greaterThan">
      <formula>0</formula>
    </cfRule>
  </conditionalFormatting>
  <conditionalFormatting sqref="B10:F10 B14:F14 J14:K14 J10:K10">
    <cfRule type="cellIs" dxfId="81" priority="16" operator="lessThan">
      <formula>0</formula>
    </cfRule>
  </conditionalFormatting>
  <conditionalFormatting sqref="G16">
    <cfRule type="cellIs" dxfId="80" priority="8" operator="greaterThan">
      <formula>0</formula>
    </cfRule>
  </conditionalFormatting>
  <conditionalFormatting sqref="G14 G10">
    <cfRule type="cellIs" dxfId="79" priority="7" operator="lessThan">
      <formula>0</formula>
    </cfRule>
  </conditionalFormatting>
  <conditionalFormatting sqref="H16">
    <cfRule type="cellIs" dxfId="78" priority="6" operator="greaterThan">
      <formula>0</formula>
    </cfRule>
  </conditionalFormatting>
  <conditionalFormatting sqref="H14 H10">
    <cfRule type="cellIs" dxfId="77" priority="5" operator="lessThan">
      <formula>0</formula>
    </cfRule>
  </conditionalFormatting>
  <conditionalFormatting sqref="B9:H9 J9:K9">
    <cfRule type="cellIs" dxfId="76" priority="4" operator="lessThan">
      <formula>0</formula>
    </cfRule>
  </conditionalFormatting>
  <conditionalFormatting sqref="I16">
    <cfRule type="cellIs" dxfId="75" priority="3" operator="greaterThan">
      <formula>0</formula>
    </cfRule>
  </conditionalFormatting>
  <conditionalFormatting sqref="I14 I10">
    <cfRule type="cellIs" dxfId="74" priority="2" operator="lessThan">
      <formula>0</formula>
    </cfRule>
  </conditionalFormatting>
  <conditionalFormatting sqref="I9">
    <cfRule type="cellIs" dxfId="73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workbookViewId="0">
      <selection activeCell="J2" sqref="J2:J28"/>
    </sheetView>
  </sheetViews>
  <sheetFormatPr defaultRowHeight="14.4" x14ac:dyDescent="0.3"/>
  <cols>
    <col min="1" max="1" width="51.6640625" style="30" bestFit="1" customWidth="1"/>
    <col min="2" max="6" width="12.6640625" bestFit="1" customWidth="1"/>
    <col min="7" max="10" width="12.6640625" style="103" bestFit="1" customWidth="1"/>
    <col min="11" max="12" width="12.6640625" bestFit="1" customWidth="1"/>
  </cols>
  <sheetData>
    <row r="1" spans="1:10" x14ac:dyDescent="0.3">
      <c r="A1" s="69"/>
      <c r="B1" s="97">
        <v>2015</v>
      </c>
      <c r="C1" s="97">
        <v>2016</v>
      </c>
      <c r="D1" s="97">
        <v>2017</v>
      </c>
      <c r="E1" s="97">
        <v>2018</v>
      </c>
      <c r="F1" s="97">
        <v>2019</v>
      </c>
      <c r="G1" s="97">
        <v>2020</v>
      </c>
      <c r="H1" s="97">
        <v>2021</v>
      </c>
      <c r="I1" s="97">
        <v>2022</v>
      </c>
      <c r="J1" s="97">
        <v>2023</v>
      </c>
    </row>
    <row r="2" spans="1:10" x14ac:dyDescent="0.3">
      <c r="A2" s="30" t="s">
        <v>212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04">
        <v>0</v>
      </c>
      <c r="H2" s="104">
        <v>0</v>
      </c>
      <c r="I2" s="104">
        <v>0</v>
      </c>
      <c r="J2" s="104">
        <v>0</v>
      </c>
    </row>
    <row r="3" spans="1:10" x14ac:dyDescent="0.3">
      <c r="A3" s="30" t="s">
        <v>213</v>
      </c>
      <c r="B3" s="1">
        <v>3663955.41</v>
      </c>
      <c r="C3" s="1">
        <v>2782147.08</v>
      </c>
      <c r="D3" s="1">
        <v>3397488.24</v>
      </c>
      <c r="E3" s="1">
        <v>3811962.06</v>
      </c>
      <c r="F3" s="1">
        <v>5951191.5700000003</v>
      </c>
      <c r="G3" s="104">
        <v>9832649.1699999999</v>
      </c>
      <c r="H3" s="104">
        <v>8079013.2699999996</v>
      </c>
      <c r="I3" s="104">
        <v>9918408.6199999992</v>
      </c>
      <c r="J3" s="104">
        <v>9938392.9000000004</v>
      </c>
    </row>
    <row r="4" spans="1:10" x14ac:dyDescent="0.3">
      <c r="A4" s="30" t="s">
        <v>214</v>
      </c>
      <c r="B4" s="1">
        <v>553422557.34000003</v>
      </c>
      <c r="C4" s="1">
        <v>567004969.57000005</v>
      </c>
      <c r="D4" s="1">
        <v>570813009.00999999</v>
      </c>
      <c r="E4" s="1">
        <v>582649659.34000003</v>
      </c>
      <c r="F4" s="1">
        <v>590223406.32000005</v>
      </c>
      <c r="G4" s="104">
        <v>598562933.22000003</v>
      </c>
      <c r="H4" s="104">
        <v>607573489.44000006</v>
      </c>
      <c r="I4" s="104">
        <v>610791869.55999994</v>
      </c>
      <c r="J4" s="104">
        <v>618063833.55999994</v>
      </c>
    </row>
    <row r="5" spans="1:10" x14ac:dyDescent="0.3">
      <c r="A5" s="30" t="s">
        <v>228</v>
      </c>
      <c r="B5" s="1">
        <v>392903394.67000002</v>
      </c>
      <c r="C5" s="1">
        <v>385361952.67000002</v>
      </c>
      <c r="D5" s="1">
        <v>376428065.08999997</v>
      </c>
      <c r="E5" s="1">
        <v>377406123.62</v>
      </c>
      <c r="F5" s="1">
        <v>363733994.69</v>
      </c>
      <c r="G5" s="104">
        <v>364618643.06</v>
      </c>
      <c r="H5" s="104">
        <v>372282403.27999997</v>
      </c>
      <c r="I5" s="104">
        <v>375041044.11000001</v>
      </c>
      <c r="J5" s="104">
        <v>376404902.00999999</v>
      </c>
    </row>
    <row r="6" spans="1:10" x14ac:dyDescent="0.3">
      <c r="A6" s="30" t="s">
        <v>229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04">
        <v>0</v>
      </c>
      <c r="H6" s="104">
        <v>0</v>
      </c>
      <c r="I6" s="104">
        <v>0</v>
      </c>
      <c r="J6" s="104">
        <v>0</v>
      </c>
    </row>
    <row r="7" spans="1:10" x14ac:dyDescent="0.3">
      <c r="A7" s="30" t="s">
        <v>230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04">
        <v>0</v>
      </c>
      <c r="H7" s="104">
        <v>0</v>
      </c>
      <c r="I7" s="104">
        <v>0</v>
      </c>
      <c r="J7" s="104">
        <v>0</v>
      </c>
    </row>
    <row r="8" spans="1:10" x14ac:dyDescent="0.3">
      <c r="A8" s="30" t="s">
        <v>231</v>
      </c>
      <c r="B8" s="1">
        <v>208023.43</v>
      </c>
      <c r="C8" s="1">
        <v>183885.8</v>
      </c>
      <c r="D8" s="1">
        <v>197661.54</v>
      </c>
      <c r="E8" s="1">
        <v>211983.8</v>
      </c>
      <c r="F8" s="1">
        <v>197141.66</v>
      </c>
      <c r="G8" s="104">
        <v>285125.84000000003</v>
      </c>
      <c r="H8" s="104">
        <v>317851.81</v>
      </c>
      <c r="I8" s="104">
        <v>340958.34</v>
      </c>
      <c r="J8" s="104">
        <v>338178.74</v>
      </c>
    </row>
    <row r="9" spans="1:10" x14ac:dyDescent="0.3">
      <c r="A9" s="30" t="s">
        <v>215</v>
      </c>
      <c r="B9" s="1">
        <v>44950791.969999999</v>
      </c>
      <c r="C9" s="1">
        <v>42547764.640000001</v>
      </c>
      <c r="D9" s="1">
        <v>47508919.829999998</v>
      </c>
      <c r="E9" s="1">
        <v>66490839.579999998</v>
      </c>
      <c r="F9" s="1">
        <v>77480850.430000007</v>
      </c>
      <c r="G9" s="104">
        <v>84267827.640000001</v>
      </c>
      <c r="H9" s="104">
        <v>81834772.159999996</v>
      </c>
      <c r="I9" s="104">
        <v>87690205.170000002</v>
      </c>
      <c r="J9" s="104">
        <v>76635240.469999999</v>
      </c>
    </row>
    <row r="10" spans="1:10" x14ac:dyDescent="0.3">
      <c r="A10" s="30" t="s">
        <v>232</v>
      </c>
      <c r="B10" s="1">
        <v>212</v>
      </c>
      <c r="C10" s="1">
        <v>0</v>
      </c>
      <c r="D10" s="1">
        <v>0</v>
      </c>
      <c r="E10" s="1">
        <v>0</v>
      </c>
      <c r="F10" s="1">
        <v>0</v>
      </c>
      <c r="G10" s="104">
        <v>6556</v>
      </c>
      <c r="H10" s="104">
        <v>6556</v>
      </c>
      <c r="I10" s="104">
        <v>6556</v>
      </c>
      <c r="J10" s="104">
        <v>2494</v>
      </c>
    </row>
    <row r="11" spans="1:10" x14ac:dyDescent="0.3">
      <c r="A11" s="30" t="s">
        <v>216</v>
      </c>
      <c r="B11" s="1">
        <v>73958568.879999995</v>
      </c>
      <c r="C11" s="1">
        <v>58921444.229999997</v>
      </c>
      <c r="D11" s="1">
        <v>65713873.32</v>
      </c>
      <c r="E11" s="1">
        <v>67412668.340000004</v>
      </c>
      <c r="F11" s="1">
        <v>75721280.5</v>
      </c>
      <c r="G11" s="104">
        <v>74197782.950000003</v>
      </c>
      <c r="H11" s="104">
        <v>67471219.239999995</v>
      </c>
      <c r="I11" s="104">
        <v>50535782.200000003</v>
      </c>
      <c r="J11" s="104">
        <v>85406578.730000004</v>
      </c>
    </row>
    <row r="12" spans="1:10" x14ac:dyDescent="0.3">
      <c r="A12" s="30" t="s">
        <v>217</v>
      </c>
      <c r="B12" s="1">
        <v>154214.72</v>
      </c>
      <c r="C12" s="1">
        <v>173560.08</v>
      </c>
      <c r="D12" s="1">
        <v>214365.9</v>
      </c>
      <c r="E12" s="1">
        <v>364246.8</v>
      </c>
      <c r="F12" s="1">
        <v>387909.93</v>
      </c>
      <c r="G12" s="104">
        <v>148774.89000000001</v>
      </c>
      <c r="H12" s="104">
        <v>279458.17</v>
      </c>
      <c r="I12" s="104">
        <v>283568.78999999998</v>
      </c>
      <c r="J12" s="104">
        <v>177797.19</v>
      </c>
    </row>
    <row r="13" spans="1:10" x14ac:dyDescent="0.3">
      <c r="A13" s="10" t="s">
        <v>218</v>
      </c>
      <c r="B13" s="11">
        <f t="shared" ref="B13:E13" si="0">SUM(B2:B12)</f>
        <v>1069261718.4200001</v>
      </c>
      <c r="C13" s="11">
        <f t="shared" si="0"/>
        <v>1056975724.0700002</v>
      </c>
      <c r="D13" s="11">
        <f t="shared" si="0"/>
        <v>1064273382.9299999</v>
      </c>
      <c r="E13" s="11">
        <f t="shared" si="0"/>
        <v>1098347483.54</v>
      </c>
      <c r="F13" s="11">
        <f t="shared" ref="F13:J13" si="1">SUM(F2:F12)</f>
        <v>1113695775.1000001</v>
      </c>
      <c r="G13" s="11">
        <f t="shared" ref="G13:I13" si="2">SUM(G2:G12)</f>
        <v>1131920292.7700002</v>
      </c>
      <c r="H13" s="11">
        <f t="shared" si="2"/>
        <v>1137844763.3699999</v>
      </c>
      <c r="I13" s="11">
        <f t="shared" si="2"/>
        <v>1134608392.79</v>
      </c>
      <c r="J13" s="11">
        <f t="shared" si="1"/>
        <v>1166967417.5999999</v>
      </c>
    </row>
    <row r="14" spans="1:10" x14ac:dyDescent="0.3">
      <c r="A14" s="30" t="s">
        <v>219</v>
      </c>
      <c r="B14" s="1">
        <v>815031832.27999997</v>
      </c>
      <c r="C14" s="1">
        <v>815031832.27999997</v>
      </c>
      <c r="D14" s="1">
        <v>302968535.02999997</v>
      </c>
      <c r="E14" s="1">
        <v>302968535.02999997</v>
      </c>
      <c r="F14" s="1">
        <v>302968535.02999997</v>
      </c>
      <c r="G14" s="104">
        <v>302968535.02999997</v>
      </c>
      <c r="H14" s="104">
        <v>302968535.02999997</v>
      </c>
      <c r="I14" s="104">
        <v>302968535.02999997</v>
      </c>
      <c r="J14" s="104">
        <v>302968535.02999997</v>
      </c>
    </row>
    <row r="15" spans="1:10" x14ac:dyDescent="0.3">
      <c r="A15" s="30" t="s">
        <v>220</v>
      </c>
      <c r="B15" s="1">
        <v>57463652.710000001</v>
      </c>
      <c r="C15" s="1">
        <v>61325169.32</v>
      </c>
      <c r="D15" s="1">
        <v>581992453.22000003</v>
      </c>
      <c r="E15" s="1">
        <v>593028722.90999997</v>
      </c>
      <c r="F15" s="1">
        <v>611385746.30999994</v>
      </c>
      <c r="G15" s="104">
        <v>635957872.80999994</v>
      </c>
      <c r="H15" s="104">
        <v>615522271.00999999</v>
      </c>
      <c r="I15" s="104">
        <v>624154673.19000006</v>
      </c>
      <c r="J15" s="104">
        <v>626096708.02999997</v>
      </c>
    </row>
    <row r="16" spans="1:10" x14ac:dyDescent="0.3">
      <c r="A16" s="30" t="s">
        <v>235</v>
      </c>
      <c r="B16" s="1">
        <v>50525623.780000001</v>
      </c>
      <c r="C16" s="1">
        <v>54387140.390000001</v>
      </c>
      <c r="D16" s="1">
        <v>58073954.07</v>
      </c>
      <c r="E16" s="1">
        <v>62660508.020000003</v>
      </c>
      <c r="F16" s="1">
        <v>67939584.340000004</v>
      </c>
      <c r="G16" s="120">
        <v>2327038.5699999998</v>
      </c>
      <c r="H16" s="91">
        <v>10516065.41</v>
      </c>
      <c r="I16" s="91">
        <v>15636285.24</v>
      </c>
      <c r="J16" s="104">
        <v>19635214.989999998</v>
      </c>
    </row>
    <row r="17" spans="1:12" x14ac:dyDescent="0.3">
      <c r="A17" s="30" t="s">
        <v>221</v>
      </c>
      <c r="B17" s="1">
        <v>0</v>
      </c>
      <c r="C17" s="1">
        <v>4029878.11</v>
      </c>
      <c r="D17" s="1">
        <v>-1774418.06</v>
      </c>
      <c r="E17" s="1">
        <v>16409578.609999999</v>
      </c>
      <c r="F17" s="1">
        <v>20057913.859999999</v>
      </c>
      <c r="G17" s="104">
        <v>-3723023.39</v>
      </c>
      <c r="H17" s="104">
        <v>-5971218.8300000001</v>
      </c>
      <c r="I17" s="104">
        <v>-9409121.25</v>
      </c>
      <c r="J17" s="104">
        <v>-10057499.58</v>
      </c>
    </row>
    <row r="18" spans="1:12" s="103" customFormat="1" x14ac:dyDescent="0.3">
      <c r="A18" s="30" t="s">
        <v>362</v>
      </c>
      <c r="B18" s="104"/>
      <c r="C18" s="104"/>
      <c r="D18" s="104"/>
      <c r="E18" s="104"/>
      <c r="F18" s="104"/>
      <c r="G18" s="104">
        <v>0</v>
      </c>
      <c r="H18" s="104">
        <v>29511106.309999999</v>
      </c>
      <c r="I18" s="104">
        <v>23539887.48</v>
      </c>
      <c r="J18" s="104">
        <v>14130766.23</v>
      </c>
      <c r="K18" s="104"/>
    </row>
    <row r="19" spans="1:12" s="103" customFormat="1" x14ac:dyDescent="0.3">
      <c r="A19" s="30" t="s">
        <v>363</v>
      </c>
      <c r="B19" s="104"/>
      <c r="C19" s="104"/>
      <c r="D19" s="104"/>
      <c r="E19" s="104"/>
      <c r="F19" s="104"/>
      <c r="G19" s="104">
        <v>0</v>
      </c>
      <c r="H19" s="104">
        <v>0</v>
      </c>
      <c r="I19" s="104">
        <v>0</v>
      </c>
      <c r="J19" s="104">
        <v>0</v>
      </c>
      <c r="K19" s="104"/>
    </row>
    <row r="20" spans="1:12" x14ac:dyDescent="0.3">
      <c r="A20" s="30" t="s">
        <v>222</v>
      </c>
      <c r="B20" s="1">
        <v>1465564.28</v>
      </c>
      <c r="C20" s="1">
        <v>1466835.61</v>
      </c>
      <c r="D20" s="1">
        <v>4213874</v>
      </c>
      <c r="E20" s="1">
        <v>4939298.43</v>
      </c>
      <c r="F20" s="1">
        <f>5401284.41+20512</f>
        <v>5421796.4100000001</v>
      </c>
      <c r="G20" s="104">
        <f>6689385.21+26331</f>
        <v>6715716.21</v>
      </c>
      <c r="H20" s="104">
        <f>7044764.78+1395.3</f>
        <v>7046160.0800000001</v>
      </c>
      <c r="I20" s="104">
        <f>5032129.21+9985.3</f>
        <v>5042114.51</v>
      </c>
      <c r="J20" s="104">
        <f>10632226.73+20003.3</f>
        <v>10652230.030000001</v>
      </c>
    </row>
    <row r="21" spans="1:12" x14ac:dyDescent="0.3">
      <c r="A21" s="30" t="s">
        <v>209</v>
      </c>
      <c r="B21" s="1">
        <v>32440402.800000001</v>
      </c>
      <c r="C21" s="1">
        <v>24301245.73</v>
      </c>
      <c r="D21" s="1">
        <v>21511601.300000001</v>
      </c>
      <c r="E21" s="1">
        <v>18610242.16</v>
      </c>
      <c r="F21" s="1">
        <v>16424103.470000001</v>
      </c>
      <c r="G21" s="104">
        <v>14347044.949999999</v>
      </c>
      <c r="H21" s="104">
        <v>14067638.640000001</v>
      </c>
      <c r="I21" s="104">
        <v>12204351.300000001</v>
      </c>
      <c r="J21" s="104">
        <v>17940838.649999999</v>
      </c>
    </row>
    <row r="22" spans="1:12" x14ac:dyDescent="0.3">
      <c r="A22" s="30" t="s">
        <v>223</v>
      </c>
      <c r="B22" s="1">
        <v>35211701.420000002</v>
      </c>
      <c r="C22" s="1">
        <v>32184988.399999999</v>
      </c>
      <c r="D22" s="1">
        <v>33444591.140000001</v>
      </c>
      <c r="E22" s="1">
        <v>30497769.280000001</v>
      </c>
      <c r="F22" s="1">
        <v>25238006.010000002</v>
      </c>
      <c r="G22" s="104">
        <v>27705539.190000001</v>
      </c>
      <c r="H22" s="104">
        <v>28047230.41</v>
      </c>
      <c r="I22" s="104">
        <v>32514277.579999998</v>
      </c>
      <c r="J22" s="104">
        <v>34931960.399999999</v>
      </c>
    </row>
    <row r="23" spans="1:12" x14ac:dyDescent="0.3">
      <c r="A23" s="30" t="s">
        <v>224</v>
      </c>
      <c r="B23" s="1">
        <v>3221287.2</v>
      </c>
      <c r="C23" s="1">
        <v>2083391.14</v>
      </c>
      <c r="D23" s="1">
        <v>4175706.7</v>
      </c>
      <c r="E23" s="1">
        <v>8393280.8100000005</v>
      </c>
      <c r="F23" s="1">
        <v>5630176.2400000002</v>
      </c>
      <c r="G23" s="104">
        <v>6611312.9500000002</v>
      </c>
      <c r="H23" s="104">
        <v>8287612.5099999998</v>
      </c>
      <c r="I23" s="104">
        <v>8316376.2199999997</v>
      </c>
      <c r="J23" s="104">
        <v>6946540.1900000004</v>
      </c>
    </row>
    <row r="24" spans="1:12" x14ac:dyDescent="0.3">
      <c r="A24" s="30" t="s">
        <v>225</v>
      </c>
      <c r="B24" s="1">
        <v>15185306.92</v>
      </c>
      <c r="C24" s="1">
        <v>6712532.6600000001</v>
      </c>
      <c r="D24" s="1">
        <v>9907649.4399999995</v>
      </c>
      <c r="E24" s="1">
        <v>13692770.83</v>
      </c>
      <c r="F24" s="1">
        <v>16241681.35</v>
      </c>
      <c r="G24" s="104">
        <v>17855252.449999999</v>
      </c>
      <c r="H24" s="104">
        <v>18944299.899999999</v>
      </c>
      <c r="I24" s="104">
        <v>9631184.5099999998</v>
      </c>
      <c r="J24" s="104">
        <v>11933551.439999999</v>
      </c>
      <c r="K24" s="1"/>
      <c r="L24" s="1"/>
    </row>
    <row r="25" spans="1:12" x14ac:dyDescent="0.3">
      <c r="A25" s="30" t="s">
        <v>226</v>
      </c>
      <c r="B25" s="1">
        <v>109241970.81</v>
      </c>
      <c r="C25" s="1">
        <v>109839850.81999999</v>
      </c>
      <c r="D25" s="1">
        <v>107833390.16</v>
      </c>
      <c r="E25" s="1">
        <v>109807285.48</v>
      </c>
      <c r="F25" s="1">
        <v>110327816.42</v>
      </c>
      <c r="G25" s="104">
        <v>123482042.56999999</v>
      </c>
      <c r="H25" s="104">
        <v>119421128.31</v>
      </c>
      <c r="I25" s="104">
        <v>125646114.22</v>
      </c>
      <c r="J25" s="104">
        <v>151423787.18000001</v>
      </c>
    </row>
    <row r="26" spans="1:12" x14ac:dyDescent="0.3">
      <c r="A26" s="68" t="s">
        <v>227</v>
      </c>
      <c r="B26" s="3">
        <f>SUM(B14:B25)-B16</f>
        <v>1069261718.4199998</v>
      </c>
      <c r="C26" s="3">
        <f>SUM(C14:C25)-C16</f>
        <v>1056975724.0700001</v>
      </c>
      <c r="D26" s="3">
        <f t="shared" ref="D26:E26" si="3">SUM(D14:D25)-D16</f>
        <v>1064273382.9300002</v>
      </c>
      <c r="E26" s="3">
        <f t="shared" si="3"/>
        <v>1098347483.5399997</v>
      </c>
      <c r="F26" s="3">
        <f t="shared" ref="F26:J26" si="4">SUM(F14:F25)-F16</f>
        <v>1113695775.1000001</v>
      </c>
      <c r="G26" s="3">
        <f t="shared" ref="G26" si="5">SUM(G14:G25)-G16</f>
        <v>1131920292.7700002</v>
      </c>
      <c r="H26" s="3">
        <f t="shared" ref="H26" si="6">SUM(H14:H25)-H16</f>
        <v>1137844763.3699996</v>
      </c>
      <c r="I26" s="3">
        <f t="shared" ref="I26" si="7">SUM(I14:I25)-I16</f>
        <v>1134608392.79</v>
      </c>
      <c r="J26" s="3">
        <f t="shared" si="4"/>
        <v>1166967417.5999999</v>
      </c>
    </row>
    <row r="27" spans="1:12" x14ac:dyDescent="0.3">
      <c r="A27" s="10" t="s">
        <v>267</v>
      </c>
      <c r="B27" s="11">
        <f t="shared" ref="B27:J27" si="8">B14+B15+B17+B18+B19</f>
        <v>872495484.99000001</v>
      </c>
      <c r="C27" s="11">
        <f t="shared" si="8"/>
        <v>880386879.71000004</v>
      </c>
      <c r="D27" s="11">
        <f t="shared" si="8"/>
        <v>883186570.19000006</v>
      </c>
      <c r="E27" s="11">
        <f t="shared" si="8"/>
        <v>912406836.54999995</v>
      </c>
      <c r="F27" s="11">
        <f t="shared" si="8"/>
        <v>934412195.19999993</v>
      </c>
      <c r="G27" s="11">
        <f t="shared" ref="G27:I27" si="9">G14+G15+G17+G18+G19</f>
        <v>935203384.44999993</v>
      </c>
      <c r="H27" s="11">
        <f t="shared" si="9"/>
        <v>942030693.51999986</v>
      </c>
      <c r="I27" s="11">
        <f t="shared" si="9"/>
        <v>941253974.45000005</v>
      </c>
      <c r="J27" s="11">
        <f t="shared" si="8"/>
        <v>933138509.70999992</v>
      </c>
    </row>
    <row r="28" spans="1:12" x14ac:dyDescent="0.3">
      <c r="B28" s="105">
        <f t="shared" ref="B28:D28" si="10">B27/B26*100</f>
        <v>81.597935281854802</v>
      </c>
      <c r="C28" s="105">
        <f t="shared" si="10"/>
        <v>83.293008501649837</v>
      </c>
      <c r="D28" s="105">
        <f t="shared" si="10"/>
        <v>82.984934543654688</v>
      </c>
      <c r="E28" s="105">
        <f t="shared" ref="E28:J28" si="11">E27/E26*100</f>
        <v>83.070872399078226</v>
      </c>
      <c r="F28" s="105">
        <f t="shared" si="11"/>
        <v>83.901925112008072</v>
      </c>
      <c r="G28" s="105">
        <f t="shared" si="11"/>
        <v>82.62095753769016</v>
      </c>
      <c r="H28" s="105">
        <f t="shared" si="11"/>
        <v>82.790792192948231</v>
      </c>
      <c r="I28" s="105">
        <f t="shared" si="11"/>
        <v>82.958488623150245</v>
      </c>
      <c r="J28" s="105">
        <f t="shared" si="11"/>
        <v>79.962687529794479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8"/>
  <sheetViews>
    <sheetView tabSelected="1" topLeftCell="B71" workbookViewId="0">
      <selection activeCell="K89" sqref="K89:K93"/>
    </sheetView>
  </sheetViews>
  <sheetFormatPr defaultRowHeight="14.4" x14ac:dyDescent="0.3"/>
  <cols>
    <col min="2" max="2" width="83.33203125" bestFit="1" customWidth="1"/>
    <col min="3" max="3" width="11.88671875" customWidth="1"/>
    <col min="7" max="7" width="9.109375" style="103"/>
    <col min="8" max="10" width="8.88671875" style="103"/>
    <col min="11" max="11" width="9.109375" style="103"/>
  </cols>
  <sheetData>
    <row r="1" spans="1:11" x14ac:dyDescent="0.3">
      <c r="A1" s="133" t="s">
        <v>210</v>
      </c>
      <c r="B1" s="133"/>
      <c r="C1" s="2" t="s">
        <v>211</v>
      </c>
      <c r="D1" s="100">
        <v>2016</v>
      </c>
      <c r="E1" s="2">
        <v>2017</v>
      </c>
      <c r="F1" s="100">
        <v>2018</v>
      </c>
      <c r="G1" s="117">
        <v>2019</v>
      </c>
      <c r="H1" s="122">
        <v>2020</v>
      </c>
      <c r="I1" s="124">
        <v>2021</v>
      </c>
      <c r="J1" s="128">
        <v>2022</v>
      </c>
      <c r="K1" s="101">
        <v>2023</v>
      </c>
    </row>
    <row r="2" spans="1:11" x14ac:dyDescent="0.3">
      <c r="A2" t="s">
        <v>77</v>
      </c>
    </row>
    <row r="3" spans="1:11" x14ac:dyDescent="0.3">
      <c r="A3" s="8" t="s">
        <v>78</v>
      </c>
      <c r="B3" s="8" t="s">
        <v>79</v>
      </c>
      <c r="C3" s="9">
        <v>48</v>
      </c>
      <c r="D3" s="7">
        <v>28.04</v>
      </c>
      <c r="E3" s="7">
        <v>23.77</v>
      </c>
      <c r="F3" s="7">
        <v>22.39</v>
      </c>
      <c r="G3" s="7">
        <v>24.74</v>
      </c>
      <c r="H3" s="7">
        <v>22.69</v>
      </c>
      <c r="I3" s="7">
        <v>23.53</v>
      </c>
      <c r="J3" s="7">
        <v>25.03</v>
      </c>
      <c r="K3" s="7">
        <v>23.48</v>
      </c>
    </row>
    <row r="4" spans="1:11" x14ac:dyDescent="0.3">
      <c r="A4" t="s">
        <v>80</v>
      </c>
      <c r="D4" s="7"/>
      <c r="E4" s="7"/>
      <c r="F4" s="7"/>
      <c r="G4" s="7"/>
      <c r="H4" s="7"/>
      <c r="I4" s="7"/>
      <c r="J4" s="7"/>
      <c r="K4" s="7"/>
    </row>
    <row r="5" spans="1:11" x14ac:dyDescent="0.3">
      <c r="A5" t="s">
        <v>81</v>
      </c>
      <c r="B5" t="s">
        <v>82</v>
      </c>
      <c r="D5" s="7">
        <v>103.97</v>
      </c>
      <c r="E5" s="7">
        <v>101.34</v>
      </c>
      <c r="F5" s="7">
        <v>108.13</v>
      </c>
      <c r="G5" s="7">
        <v>90.78</v>
      </c>
      <c r="H5" s="7">
        <v>102.05</v>
      </c>
      <c r="I5" s="7">
        <v>100.42</v>
      </c>
      <c r="J5" s="7">
        <v>99.75</v>
      </c>
      <c r="K5" s="7">
        <v>101.81</v>
      </c>
    </row>
    <row r="6" spans="1:11" x14ac:dyDescent="0.3">
      <c r="A6" t="s">
        <v>83</v>
      </c>
      <c r="B6" t="s">
        <v>84</v>
      </c>
      <c r="D6" s="7">
        <v>99.27</v>
      </c>
      <c r="E6" s="7">
        <v>97.11</v>
      </c>
      <c r="F6" s="7">
        <v>96.54</v>
      </c>
      <c r="G6" s="7">
        <v>88.82</v>
      </c>
      <c r="H6" s="7">
        <v>99.44</v>
      </c>
      <c r="I6" s="7">
        <v>97.33</v>
      </c>
      <c r="J6" s="7">
        <v>95.53</v>
      </c>
      <c r="K6" s="7">
        <v>96.82</v>
      </c>
    </row>
    <row r="7" spans="1:11" x14ac:dyDescent="0.3">
      <c r="A7" t="s">
        <v>85</v>
      </c>
      <c r="B7" t="s">
        <v>86</v>
      </c>
      <c r="D7" s="7">
        <v>79.430000000000007</v>
      </c>
      <c r="E7" s="7">
        <v>75.540000000000006</v>
      </c>
      <c r="F7" s="7">
        <v>83.94</v>
      </c>
      <c r="G7" s="7">
        <v>69.12</v>
      </c>
      <c r="H7" s="7">
        <v>69.06</v>
      </c>
      <c r="I7" s="7">
        <v>73.39</v>
      </c>
      <c r="J7" s="7">
        <v>71.34</v>
      </c>
      <c r="K7" s="7">
        <v>73.39</v>
      </c>
    </row>
    <row r="8" spans="1:11" x14ac:dyDescent="0.3">
      <c r="A8" t="s">
        <v>87</v>
      </c>
      <c r="B8" t="s">
        <v>88</v>
      </c>
      <c r="D8" s="7">
        <v>75.84</v>
      </c>
      <c r="E8" s="7">
        <v>72.38</v>
      </c>
      <c r="F8" s="7">
        <v>74.94</v>
      </c>
      <c r="G8" s="7">
        <v>67.63</v>
      </c>
      <c r="H8" s="7">
        <v>67.3</v>
      </c>
      <c r="I8" s="7">
        <v>71.13</v>
      </c>
      <c r="J8" s="7">
        <v>68.319999999999993</v>
      </c>
      <c r="K8" s="7">
        <v>69.8</v>
      </c>
    </row>
    <row r="9" spans="1:11" x14ac:dyDescent="0.3">
      <c r="A9" t="s">
        <v>89</v>
      </c>
      <c r="B9" t="s">
        <v>90</v>
      </c>
      <c r="D9" s="7">
        <v>86.85</v>
      </c>
      <c r="E9" s="7">
        <v>90.14</v>
      </c>
      <c r="F9" s="7">
        <v>90.46</v>
      </c>
      <c r="G9" s="7">
        <v>87.29</v>
      </c>
      <c r="H9" s="7">
        <v>87.54</v>
      </c>
      <c r="I9" s="7">
        <v>86.6</v>
      </c>
      <c r="J9" s="7">
        <v>74.03</v>
      </c>
      <c r="K9" s="7">
        <v>94.34</v>
      </c>
    </row>
    <row r="10" spans="1:11" x14ac:dyDescent="0.3">
      <c r="A10" t="s">
        <v>91</v>
      </c>
      <c r="B10" t="s">
        <v>92</v>
      </c>
      <c r="D10" s="7">
        <v>81.27</v>
      </c>
      <c r="E10" s="7">
        <v>76.930000000000007</v>
      </c>
      <c r="F10" s="7">
        <v>69.03</v>
      </c>
      <c r="G10" s="7">
        <v>71.16</v>
      </c>
      <c r="H10" s="7">
        <v>74.13</v>
      </c>
      <c r="I10" s="7">
        <v>69.650000000000006</v>
      </c>
      <c r="J10" s="7">
        <v>67.66</v>
      </c>
      <c r="K10" s="7">
        <v>79.39</v>
      </c>
    </row>
    <row r="11" spans="1:11" x14ac:dyDescent="0.3">
      <c r="A11" t="s">
        <v>93</v>
      </c>
      <c r="B11" t="s">
        <v>94</v>
      </c>
      <c r="D11" s="7">
        <v>64.959999999999994</v>
      </c>
      <c r="E11" s="7">
        <v>69.02</v>
      </c>
      <c r="F11" s="7">
        <v>66.34</v>
      </c>
      <c r="G11" s="7">
        <v>64.349999999999994</v>
      </c>
      <c r="H11" s="7">
        <v>56.19</v>
      </c>
      <c r="I11" s="7">
        <v>62.4</v>
      </c>
      <c r="J11" s="7">
        <v>50.2</v>
      </c>
      <c r="K11" s="7">
        <v>68.930000000000007</v>
      </c>
    </row>
    <row r="12" spans="1:11" x14ac:dyDescent="0.3">
      <c r="A12" s="8" t="s">
        <v>95</v>
      </c>
      <c r="B12" s="8" t="s">
        <v>96</v>
      </c>
      <c r="C12" s="9">
        <v>22</v>
      </c>
      <c r="D12" s="7">
        <v>60.78</v>
      </c>
      <c r="E12" s="7">
        <v>58.9</v>
      </c>
      <c r="F12" s="7">
        <v>50.64</v>
      </c>
      <c r="G12" s="7">
        <v>52.47</v>
      </c>
      <c r="H12" s="7">
        <v>47.61</v>
      </c>
      <c r="I12" s="7">
        <v>50.2</v>
      </c>
      <c r="J12" s="7">
        <v>45.89</v>
      </c>
      <c r="K12" s="7">
        <v>58.01</v>
      </c>
    </row>
    <row r="13" spans="1:11" x14ac:dyDescent="0.3">
      <c r="A13" t="s">
        <v>97</v>
      </c>
      <c r="D13" s="7"/>
      <c r="E13" s="7"/>
      <c r="F13" s="7"/>
      <c r="G13" s="7"/>
      <c r="H13" s="7"/>
      <c r="I13" s="7"/>
      <c r="J13" s="7"/>
      <c r="K13" s="7"/>
    </row>
    <row r="14" spans="1:11" x14ac:dyDescent="0.3">
      <c r="A14" t="s">
        <v>98</v>
      </c>
      <c r="B14" t="s">
        <v>99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</row>
    <row r="15" spans="1:11" x14ac:dyDescent="0.3">
      <c r="A15" s="8" t="s">
        <v>100</v>
      </c>
      <c r="B15" s="8" t="s">
        <v>101</v>
      </c>
      <c r="C15" s="9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</row>
    <row r="16" spans="1:11" x14ac:dyDescent="0.3">
      <c r="A16" t="s">
        <v>102</v>
      </c>
      <c r="D16" s="7"/>
      <c r="E16" s="7"/>
      <c r="F16" s="7"/>
      <c r="G16" s="7"/>
      <c r="H16" s="7"/>
      <c r="I16" s="7"/>
      <c r="J16" s="7"/>
      <c r="K16" s="7"/>
    </row>
    <row r="17" spans="1:11" x14ac:dyDescent="0.3">
      <c r="A17" t="s">
        <v>103</v>
      </c>
      <c r="B17" t="s">
        <v>104</v>
      </c>
      <c r="D17" s="7">
        <v>26.19</v>
      </c>
      <c r="E17" s="7">
        <v>25.26</v>
      </c>
      <c r="F17" s="7">
        <v>26.196000000000002</v>
      </c>
      <c r="G17" s="7">
        <v>25.76</v>
      </c>
      <c r="H17" s="7">
        <v>26.35</v>
      </c>
      <c r="I17" s="7">
        <v>25.23</v>
      </c>
      <c r="J17" s="7">
        <v>25.17</v>
      </c>
      <c r="K17" s="7">
        <v>24.78</v>
      </c>
    </row>
    <row r="18" spans="1:11" x14ac:dyDescent="0.3">
      <c r="A18" t="s">
        <v>105</v>
      </c>
      <c r="B18" t="s">
        <v>106</v>
      </c>
      <c r="D18" s="7">
        <v>13.39</v>
      </c>
      <c r="E18" s="7">
        <v>12.02</v>
      </c>
      <c r="F18" s="7">
        <v>11.88</v>
      </c>
      <c r="G18" s="7">
        <v>14.27</v>
      </c>
      <c r="H18" s="7">
        <v>13.08</v>
      </c>
      <c r="I18" s="7">
        <v>13.33</v>
      </c>
      <c r="J18" s="7">
        <v>13.07</v>
      </c>
      <c r="K18" s="7">
        <v>14.19</v>
      </c>
    </row>
    <row r="19" spans="1:11" x14ac:dyDescent="0.3">
      <c r="A19" t="s">
        <v>107</v>
      </c>
      <c r="B19" t="s">
        <v>108</v>
      </c>
      <c r="D19" s="7">
        <v>1.54</v>
      </c>
      <c r="E19" s="7">
        <v>2.02</v>
      </c>
      <c r="F19" s="7">
        <v>1.99</v>
      </c>
      <c r="G19" s="7">
        <v>1.82</v>
      </c>
      <c r="H19" s="7">
        <v>1.68</v>
      </c>
      <c r="I19" s="7">
        <v>1.49</v>
      </c>
      <c r="J19" s="7">
        <v>1.86</v>
      </c>
      <c r="K19" s="7">
        <v>1.9</v>
      </c>
    </row>
    <row r="20" spans="1:11" x14ac:dyDescent="0.3">
      <c r="A20" t="s">
        <v>109</v>
      </c>
      <c r="B20" t="s">
        <v>110</v>
      </c>
      <c r="D20" s="7">
        <v>260.19</v>
      </c>
      <c r="E20" s="7">
        <v>273.27</v>
      </c>
      <c r="F20" s="7">
        <v>290.07</v>
      </c>
      <c r="G20" s="7">
        <v>292.74</v>
      </c>
      <c r="H20" s="7">
        <v>295.73</v>
      </c>
      <c r="I20" s="7">
        <v>304.37</v>
      </c>
      <c r="J20" s="7">
        <v>315.25</v>
      </c>
      <c r="K20" s="7">
        <v>309.83</v>
      </c>
    </row>
    <row r="21" spans="1:11" x14ac:dyDescent="0.3">
      <c r="A21" t="s">
        <v>111</v>
      </c>
      <c r="D21" s="7"/>
      <c r="E21" s="7"/>
      <c r="F21" s="7"/>
      <c r="G21" s="7"/>
      <c r="H21" s="7"/>
      <c r="I21" s="7"/>
      <c r="J21" s="7"/>
      <c r="K21" s="7"/>
    </row>
    <row r="22" spans="1:11" x14ac:dyDescent="0.3">
      <c r="A22" t="s">
        <v>112</v>
      </c>
      <c r="B22" t="s">
        <v>113</v>
      </c>
      <c r="D22" s="7">
        <v>44.19</v>
      </c>
      <c r="E22" s="7">
        <v>42.24</v>
      </c>
      <c r="F22" s="7">
        <v>32.92</v>
      </c>
      <c r="G22" s="7">
        <v>33.94</v>
      </c>
      <c r="H22" s="7">
        <v>33.11</v>
      </c>
      <c r="I22" s="7">
        <v>34.659999999999997</v>
      </c>
      <c r="J22" s="7">
        <v>36.159999999999997</v>
      </c>
      <c r="K22" s="7">
        <v>37.47</v>
      </c>
    </row>
    <row r="23" spans="1:11" x14ac:dyDescent="0.3">
      <c r="A23" t="s">
        <v>114</v>
      </c>
      <c r="D23" s="7"/>
      <c r="E23" s="7"/>
      <c r="F23" s="7"/>
      <c r="G23" s="7"/>
      <c r="H23" s="7"/>
      <c r="I23" s="7"/>
      <c r="J23" s="7"/>
      <c r="K23" s="7"/>
    </row>
    <row r="24" spans="1:11" x14ac:dyDescent="0.3">
      <c r="A24" t="s">
        <v>115</v>
      </c>
      <c r="B24" t="s">
        <v>116</v>
      </c>
      <c r="D24" s="7">
        <v>0.23</v>
      </c>
      <c r="E24" s="7">
        <v>0.19</v>
      </c>
      <c r="F24" s="7">
        <v>0.15</v>
      </c>
      <c r="G24" s="7">
        <v>0.15</v>
      </c>
      <c r="H24" s="7">
        <v>-0.12</v>
      </c>
      <c r="I24" s="7">
        <v>0.11</v>
      </c>
      <c r="J24" s="7">
        <v>0.1</v>
      </c>
      <c r="K24" s="7">
        <v>0.19</v>
      </c>
    </row>
    <row r="25" spans="1:11" x14ac:dyDescent="0.3">
      <c r="A25" t="s">
        <v>117</v>
      </c>
      <c r="B25" t="s">
        <v>118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</row>
    <row r="26" spans="1:11" x14ac:dyDescent="0.3">
      <c r="A26" t="s">
        <v>119</v>
      </c>
      <c r="B26" t="s">
        <v>120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</row>
    <row r="27" spans="1:11" x14ac:dyDescent="0.3">
      <c r="A27" t="s">
        <v>121</v>
      </c>
      <c r="D27" s="7"/>
      <c r="E27" s="7"/>
      <c r="F27" s="7"/>
      <c r="G27" s="7"/>
      <c r="H27" s="7"/>
      <c r="I27" s="7"/>
      <c r="J27" s="7"/>
      <c r="K27" s="7"/>
    </row>
    <row r="28" spans="1:11" x14ac:dyDescent="0.3">
      <c r="A28" t="s">
        <v>122</v>
      </c>
      <c r="B28" t="s">
        <v>123</v>
      </c>
      <c r="D28" s="7">
        <v>15.84</v>
      </c>
      <c r="E28" s="7">
        <v>10.97</v>
      </c>
      <c r="F28" s="7">
        <v>11.36</v>
      </c>
      <c r="G28" s="7">
        <v>13.72</v>
      </c>
      <c r="H28" s="7">
        <v>15.72</v>
      </c>
      <c r="I28" s="7">
        <v>13.9</v>
      </c>
      <c r="J28" s="7">
        <v>10.41</v>
      </c>
      <c r="K28" s="7">
        <v>15.15</v>
      </c>
    </row>
    <row r="29" spans="1:11" x14ac:dyDescent="0.3">
      <c r="A29" t="s">
        <v>124</v>
      </c>
      <c r="B29" t="s">
        <v>125</v>
      </c>
      <c r="D29" s="7">
        <v>183.29</v>
      </c>
      <c r="E29" s="7">
        <v>132.28</v>
      </c>
      <c r="F29" s="7">
        <v>140.54</v>
      </c>
      <c r="G29" s="7">
        <v>180.07</v>
      </c>
      <c r="H29" s="7">
        <v>205.05</v>
      </c>
      <c r="I29" s="7">
        <v>187.86</v>
      </c>
      <c r="J29" s="7">
        <v>142.05000000000001</v>
      </c>
      <c r="K29" s="7">
        <v>220.04</v>
      </c>
    </row>
    <row r="30" spans="1:11" x14ac:dyDescent="0.3">
      <c r="A30" t="s">
        <v>126</v>
      </c>
      <c r="B30" t="s">
        <v>127</v>
      </c>
      <c r="D30" s="7">
        <v>3.58</v>
      </c>
      <c r="E30" s="7">
        <v>1.39</v>
      </c>
      <c r="F30" s="7">
        <v>1.78</v>
      </c>
      <c r="G30" s="7">
        <v>0.17</v>
      </c>
      <c r="H30" s="7">
        <v>4.63</v>
      </c>
      <c r="I30" s="7">
        <v>6.82</v>
      </c>
      <c r="J30" s="7">
        <v>3.46</v>
      </c>
      <c r="K30" s="7">
        <v>2.94</v>
      </c>
    </row>
    <row r="31" spans="1:11" x14ac:dyDescent="0.3">
      <c r="A31" t="s">
        <v>128</v>
      </c>
      <c r="B31" t="s">
        <v>129</v>
      </c>
      <c r="D31" s="7">
        <v>186.88</v>
      </c>
      <c r="E31" s="7">
        <v>133.68</v>
      </c>
      <c r="F31" s="7">
        <v>142.31</v>
      </c>
      <c r="G31" s="7">
        <v>180.23</v>
      </c>
      <c r="H31" s="7">
        <v>209.68</v>
      </c>
      <c r="I31" s="7">
        <v>194.67</v>
      </c>
      <c r="J31" s="7">
        <v>145.51</v>
      </c>
      <c r="K31" s="7">
        <v>222.99</v>
      </c>
    </row>
    <row r="32" spans="1:11" x14ac:dyDescent="0.3">
      <c r="A32" t="s">
        <v>130</v>
      </c>
      <c r="B32" t="s">
        <v>131</v>
      </c>
      <c r="D32" s="7">
        <v>1.19</v>
      </c>
      <c r="E32" s="7">
        <v>20.75</v>
      </c>
      <c r="F32" s="7">
        <v>40.380000000000003</v>
      </c>
      <c r="G32" s="7">
        <v>4.5199999999999996</v>
      </c>
      <c r="H32" s="7">
        <v>6.69</v>
      </c>
      <c r="I32" s="7">
        <v>6.07</v>
      </c>
      <c r="J32" s="7">
        <v>6.65</v>
      </c>
      <c r="K32" s="7">
        <v>2.4900000000000002</v>
      </c>
    </row>
    <row r="33" spans="1:11" x14ac:dyDescent="0.3">
      <c r="A33" t="s">
        <v>132</v>
      </c>
      <c r="B33" t="s">
        <v>133</v>
      </c>
      <c r="D33" s="7">
        <v>29.58</v>
      </c>
      <c r="E33" s="7">
        <v>33.26</v>
      </c>
      <c r="F33" s="7">
        <v>0.43</v>
      </c>
      <c r="G33" s="7">
        <v>28.6</v>
      </c>
      <c r="H33" s="7">
        <v>0</v>
      </c>
      <c r="I33" s="7">
        <v>0</v>
      </c>
      <c r="J33" s="7">
        <v>0</v>
      </c>
      <c r="K33" s="7">
        <v>0</v>
      </c>
    </row>
    <row r="34" spans="1:11" x14ac:dyDescent="0.3">
      <c r="A34" t="s">
        <v>134</v>
      </c>
      <c r="B34" t="s">
        <v>135</v>
      </c>
      <c r="D34" s="7">
        <v>0.1</v>
      </c>
      <c r="E34" s="7">
        <v>0</v>
      </c>
      <c r="F34" s="7">
        <v>0</v>
      </c>
      <c r="G34" s="7">
        <v>0</v>
      </c>
      <c r="H34" s="7">
        <v>0</v>
      </c>
      <c r="I34" s="7">
        <v>7.55</v>
      </c>
      <c r="J34" s="7">
        <v>1.3</v>
      </c>
      <c r="K34" s="7">
        <v>18.78</v>
      </c>
    </row>
    <row r="35" spans="1:11" x14ac:dyDescent="0.3">
      <c r="A35" t="s">
        <v>136</v>
      </c>
      <c r="D35" s="7"/>
      <c r="E35" s="7"/>
      <c r="F35" s="7"/>
      <c r="G35" s="7"/>
      <c r="H35" s="7"/>
      <c r="I35" s="7"/>
      <c r="J35" s="7"/>
      <c r="K35" s="7"/>
    </row>
    <row r="36" spans="1:11" x14ac:dyDescent="0.3">
      <c r="A36" t="s">
        <v>137</v>
      </c>
      <c r="B36" t="s">
        <v>138</v>
      </c>
      <c r="D36" s="7">
        <v>98.44</v>
      </c>
      <c r="E36" s="7">
        <v>99.16</v>
      </c>
      <c r="F36" s="7">
        <v>98.96</v>
      </c>
      <c r="G36" s="7">
        <v>97.31</v>
      </c>
      <c r="H36" s="7">
        <v>97.71</v>
      </c>
      <c r="I36" s="7">
        <v>98.31</v>
      </c>
      <c r="J36" s="7">
        <v>97.36</v>
      </c>
      <c r="K36" s="7">
        <v>97.95</v>
      </c>
    </row>
    <row r="37" spans="1:11" x14ac:dyDescent="0.3">
      <c r="A37" t="s">
        <v>139</v>
      </c>
      <c r="B37" t="s">
        <v>140</v>
      </c>
      <c r="D37" s="7">
        <v>99.22</v>
      </c>
      <c r="E37" s="7">
        <v>100</v>
      </c>
      <c r="F37" s="7">
        <v>99.55</v>
      </c>
      <c r="G37" s="7">
        <v>99.92</v>
      </c>
      <c r="H37" s="7">
        <v>99.87</v>
      </c>
      <c r="I37" s="7">
        <v>95.14</v>
      </c>
      <c r="J37" s="7">
        <v>94.4</v>
      </c>
      <c r="K37" s="7">
        <v>96.84</v>
      </c>
    </row>
    <row r="38" spans="1:11" x14ac:dyDescent="0.3">
      <c r="A38" t="s">
        <v>141</v>
      </c>
      <c r="B38" t="s">
        <v>142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100</v>
      </c>
      <c r="K38" s="7">
        <v>0</v>
      </c>
    </row>
    <row r="39" spans="1:11" x14ac:dyDescent="0.3">
      <c r="A39" t="s">
        <v>143</v>
      </c>
      <c r="B39" t="s">
        <v>144</v>
      </c>
      <c r="D39" s="7">
        <v>79.02</v>
      </c>
      <c r="E39" s="7">
        <v>70.52</v>
      </c>
      <c r="F39" s="7">
        <v>71.11</v>
      </c>
      <c r="G39" s="7">
        <v>43.83</v>
      </c>
      <c r="H39" s="7">
        <v>46.59</v>
      </c>
      <c r="I39" s="7">
        <v>40.03</v>
      </c>
      <c r="J39" s="7">
        <v>37.020000000000003</v>
      </c>
      <c r="K39" s="7">
        <v>32.1</v>
      </c>
    </row>
    <row r="40" spans="1:11" x14ac:dyDescent="0.3">
      <c r="A40" t="s">
        <v>145</v>
      </c>
      <c r="B40" t="s">
        <v>146</v>
      </c>
      <c r="D40" s="7">
        <v>56.66</v>
      </c>
      <c r="E40" s="7">
        <v>42.47</v>
      </c>
      <c r="F40" s="7">
        <v>43.76</v>
      </c>
      <c r="G40" s="7">
        <v>51.82</v>
      </c>
      <c r="H40" s="7">
        <v>55.22</v>
      </c>
      <c r="I40" s="7">
        <v>26.65</v>
      </c>
      <c r="J40" s="7">
        <v>34.979999999999997</v>
      </c>
      <c r="K40" s="7">
        <v>68.41</v>
      </c>
    </row>
    <row r="41" spans="1:11" x14ac:dyDescent="0.3">
      <c r="A41" t="s">
        <v>147</v>
      </c>
      <c r="B41" t="s">
        <v>148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100</v>
      </c>
      <c r="J41" s="7">
        <v>3.15</v>
      </c>
      <c r="K41" s="7">
        <v>80.66</v>
      </c>
    </row>
    <row r="42" spans="1:11" x14ac:dyDescent="0.3">
      <c r="A42" t="s">
        <v>149</v>
      </c>
      <c r="D42" s="7"/>
      <c r="E42" s="7"/>
      <c r="F42" s="7"/>
      <c r="G42" s="7"/>
      <c r="H42" s="7"/>
      <c r="I42" s="7"/>
      <c r="J42" s="7"/>
      <c r="K42" s="7"/>
    </row>
    <row r="43" spans="1:11" x14ac:dyDescent="0.3">
      <c r="A43" t="s">
        <v>150</v>
      </c>
      <c r="B43" t="s">
        <v>151</v>
      </c>
      <c r="D43" s="7">
        <v>74.75</v>
      </c>
      <c r="E43" s="7">
        <v>73.31</v>
      </c>
      <c r="F43" s="7">
        <v>73.7</v>
      </c>
      <c r="G43" s="7">
        <v>78.790000000000006</v>
      </c>
      <c r="H43" s="7">
        <v>76.03</v>
      </c>
      <c r="I43" s="7">
        <v>77.37</v>
      </c>
      <c r="J43" s="7">
        <v>74.95</v>
      </c>
      <c r="K43" s="7">
        <v>75.11</v>
      </c>
    </row>
    <row r="44" spans="1:11" x14ac:dyDescent="0.3">
      <c r="A44" t="s">
        <v>152</v>
      </c>
      <c r="B44" t="s">
        <v>153</v>
      </c>
      <c r="D44" s="7">
        <v>94.93</v>
      </c>
      <c r="E44" s="7">
        <v>96.08</v>
      </c>
      <c r="F44" s="7">
        <v>95.29</v>
      </c>
      <c r="G44" s="7">
        <v>93.68</v>
      </c>
      <c r="H44" s="7">
        <v>94.82</v>
      </c>
      <c r="I44" s="7">
        <v>90.69</v>
      </c>
      <c r="J44" s="7">
        <v>92.57</v>
      </c>
      <c r="K44" s="7">
        <v>95.15</v>
      </c>
    </row>
    <row r="45" spans="1:11" x14ac:dyDescent="0.3">
      <c r="A45" t="s">
        <v>154</v>
      </c>
      <c r="B45" t="s">
        <v>155</v>
      </c>
      <c r="D45" s="7">
        <v>92.45</v>
      </c>
      <c r="E45" s="7">
        <v>89.63</v>
      </c>
      <c r="F45" s="7">
        <v>60.72</v>
      </c>
      <c r="G45" s="7">
        <v>74.41</v>
      </c>
      <c r="H45" s="7">
        <v>89.01</v>
      </c>
      <c r="I45" s="7">
        <v>75</v>
      </c>
      <c r="J45" s="7">
        <v>61.03</v>
      </c>
      <c r="K45" s="7">
        <v>61.84</v>
      </c>
    </row>
    <row r="46" spans="1:11" x14ac:dyDescent="0.3">
      <c r="A46" t="s">
        <v>156</v>
      </c>
      <c r="B46" t="s">
        <v>157</v>
      </c>
      <c r="D46" s="7">
        <v>97.65</v>
      </c>
      <c r="E46" s="7">
        <v>98.46</v>
      </c>
      <c r="F46" s="7">
        <v>98.21</v>
      </c>
      <c r="G46" s="7">
        <v>92.38</v>
      </c>
      <c r="H46" s="7">
        <v>94.81</v>
      </c>
      <c r="I46" s="7">
        <v>84.39</v>
      </c>
      <c r="J46" s="7">
        <v>94.24</v>
      </c>
      <c r="K46" s="7">
        <v>86.31</v>
      </c>
    </row>
    <row r="47" spans="1:11" x14ac:dyDescent="0.3">
      <c r="A47" t="s">
        <v>158</v>
      </c>
      <c r="B47" t="s">
        <v>159</v>
      </c>
      <c r="D47" s="7">
        <v>0.65</v>
      </c>
      <c r="E47" s="7">
        <v>2.21</v>
      </c>
      <c r="F47" s="7">
        <v>2.61</v>
      </c>
      <c r="G47" s="7">
        <v>-11.79</v>
      </c>
      <c r="H47" s="7">
        <v>-9.8000000000000007</v>
      </c>
      <c r="I47" s="7">
        <v>-11.86</v>
      </c>
      <c r="J47" s="7">
        <v>-12</v>
      </c>
      <c r="K47" s="7">
        <v>-11.55</v>
      </c>
    </row>
    <row r="48" spans="1:11" x14ac:dyDescent="0.3">
      <c r="A48" t="s">
        <v>160</v>
      </c>
      <c r="D48" s="7"/>
      <c r="E48" s="7"/>
      <c r="F48" s="7"/>
      <c r="G48" s="7"/>
      <c r="H48" s="7"/>
      <c r="I48" s="7"/>
      <c r="J48" s="7"/>
      <c r="K48" s="7"/>
    </row>
    <row r="49" spans="1:11" x14ac:dyDescent="0.3">
      <c r="A49" t="s">
        <v>161</v>
      </c>
      <c r="B49" t="s">
        <v>162</v>
      </c>
      <c r="D49" s="7">
        <v>13.79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</row>
    <row r="50" spans="1:11" x14ac:dyDescent="0.3">
      <c r="A50" t="s">
        <v>163</v>
      </c>
      <c r="B50" t="s">
        <v>164</v>
      </c>
      <c r="D50" s="7">
        <v>11.3</v>
      </c>
      <c r="E50" s="7">
        <v>11.48</v>
      </c>
      <c r="F50" s="7">
        <v>13.49</v>
      </c>
      <c r="G50" s="7">
        <v>11.75</v>
      </c>
      <c r="H50" s="7">
        <v>12.65</v>
      </c>
      <c r="I50" s="7">
        <v>15.04</v>
      </c>
      <c r="J50" s="7">
        <v>14.47</v>
      </c>
      <c r="K50" s="7">
        <v>17.61</v>
      </c>
    </row>
    <row r="51" spans="1:11" x14ac:dyDescent="0.3">
      <c r="A51" s="8" t="s">
        <v>165</v>
      </c>
      <c r="B51" s="8" t="s">
        <v>166</v>
      </c>
      <c r="C51" s="9">
        <v>16</v>
      </c>
      <c r="D51" s="7">
        <v>4.8</v>
      </c>
      <c r="E51" s="7">
        <v>1.61</v>
      </c>
      <c r="F51" s="7">
        <v>1.48</v>
      </c>
      <c r="G51" s="7">
        <v>1.26</v>
      </c>
      <c r="H51" s="7">
        <v>1.0900000000000001</v>
      </c>
      <c r="I51" s="7">
        <v>1.1299999999999999</v>
      </c>
      <c r="J51" s="7">
        <v>1.0900000000000001</v>
      </c>
      <c r="K51" s="7">
        <v>1.18</v>
      </c>
    </row>
    <row r="52" spans="1:11" x14ac:dyDescent="0.3">
      <c r="A52" t="s">
        <v>167</v>
      </c>
      <c r="B52" t="s">
        <v>168</v>
      </c>
      <c r="D52" s="7">
        <v>152.78</v>
      </c>
      <c r="E52" s="7">
        <v>135.19999999999999</v>
      </c>
      <c r="F52" s="7">
        <v>118.04</v>
      </c>
      <c r="G52" s="7">
        <v>104.1</v>
      </c>
      <c r="H52" s="7">
        <v>91.53</v>
      </c>
      <c r="I52" s="7">
        <v>90.22</v>
      </c>
      <c r="J52" s="7">
        <v>78.28</v>
      </c>
      <c r="K52" s="7">
        <v>115.17</v>
      </c>
    </row>
    <row r="53" spans="1:11" x14ac:dyDescent="0.3">
      <c r="A53" t="s">
        <v>169</v>
      </c>
      <c r="D53" s="7">
        <v>39.088825062076594</v>
      </c>
      <c r="E53" s="7">
        <v>28.755131066051547</v>
      </c>
      <c r="F53" s="7">
        <v>21.08781215122222</v>
      </c>
      <c r="G53" s="7">
        <v>31.680560281317852</v>
      </c>
      <c r="H53" s="7">
        <v>11.660590412941874</v>
      </c>
      <c r="I53" s="7">
        <v>7.2265149034845928</v>
      </c>
      <c r="J53" s="7">
        <v>4.6246329847766212</v>
      </c>
      <c r="K53" s="7">
        <v>5.8433312427942745</v>
      </c>
    </row>
    <row r="54" spans="1:11" x14ac:dyDescent="0.3">
      <c r="A54" t="s">
        <v>170</v>
      </c>
      <c r="B54" t="s">
        <v>171</v>
      </c>
      <c r="D54" s="7">
        <v>21.111586246539744</v>
      </c>
      <c r="E54" s="7">
        <v>15.707202530611216</v>
      </c>
      <c r="F54" s="7">
        <v>20.745234344959506</v>
      </c>
      <c r="G54" s="7">
        <v>29.158402276094396</v>
      </c>
      <c r="H54" s="7">
        <v>10.234339401070933</v>
      </c>
      <c r="I54" s="7">
        <v>6.2781829765667725</v>
      </c>
      <c r="J54" s="7">
        <v>4.409680192346852</v>
      </c>
      <c r="K54" s="7">
        <v>5.7843923673496196</v>
      </c>
    </row>
    <row r="55" spans="1:11" x14ac:dyDescent="0.3">
      <c r="A55" t="s">
        <v>172</v>
      </c>
      <c r="B55" t="s">
        <v>173</v>
      </c>
      <c r="D55" s="7">
        <v>17.977238815536847</v>
      </c>
      <c r="E55" s="7">
        <v>13.047928535440331</v>
      </c>
      <c r="F55" s="7">
        <v>0.34257780626271539</v>
      </c>
      <c r="G55" s="7">
        <v>2.5221580052234578</v>
      </c>
      <c r="H55" s="7">
        <v>1.4262510118709406</v>
      </c>
      <c r="I55" s="7">
        <v>0.94833192691781998</v>
      </c>
      <c r="J55" s="7">
        <v>0.21495279242976906</v>
      </c>
      <c r="K55" s="7">
        <v>5.8938875444654815E-2</v>
      </c>
    </row>
    <row r="56" spans="1:11" x14ac:dyDescent="0.3">
      <c r="A56" t="s">
        <v>174</v>
      </c>
      <c r="B56" t="s">
        <v>175</v>
      </c>
      <c r="D56" s="7">
        <v>41.870791244755814</v>
      </c>
      <c r="E56" s="7">
        <v>60.812642444694717</v>
      </c>
      <c r="F56" s="7">
        <v>66.063148752842025</v>
      </c>
      <c r="G56" s="7">
        <v>53.750789878082351</v>
      </c>
      <c r="H56" s="7">
        <v>66.803619469741676</v>
      </c>
      <c r="I56" s="7">
        <v>77.483493174882796</v>
      </c>
      <c r="J56" s="7">
        <v>79.983439126402729</v>
      </c>
      <c r="K56" s="7">
        <v>76.898746700737703</v>
      </c>
    </row>
    <row r="57" spans="1:11" x14ac:dyDescent="0.3">
      <c r="A57" t="s">
        <v>176</v>
      </c>
      <c r="B57" t="s">
        <v>177</v>
      </c>
      <c r="D57" s="7">
        <v>19.040383693167591</v>
      </c>
      <c r="E57" s="7">
        <v>10.432226489253736</v>
      </c>
      <c r="F57" s="7">
        <v>12.849039095935755</v>
      </c>
      <c r="G57" s="7">
        <v>14.56864984059979</v>
      </c>
      <c r="H57" s="7">
        <v>21.535790117316449</v>
      </c>
      <c r="I57" s="7">
        <v>15.289991921632613</v>
      </c>
      <c r="J57" s="7">
        <v>15.391927888820661</v>
      </c>
      <c r="K57" s="7">
        <v>17.257922056468018</v>
      </c>
    </row>
    <row r="58" spans="1:11" x14ac:dyDescent="0.3">
      <c r="A58" t="s">
        <v>178</v>
      </c>
      <c r="D58" s="7"/>
      <c r="E58" s="7"/>
      <c r="F58" s="7"/>
      <c r="G58" s="7"/>
      <c r="H58" s="7"/>
      <c r="I58" s="7"/>
      <c r="J58" s="7"/>
      <c r="K58" s="7"/>
    </row>
    <row r="59" spans="1:11" x14ac:dyDescent="0.3">
      <c r="A59" t="s">
        <v>179</v>
      </c>
      <c r="B59" t="s">
        <v>180</v>
      </c>
      <c r="D59" s="7" t="s">
        <v>355</v>
      </c>
      <c r="E59" s="7" t="s">
        <v>355</v>
      </c>
      <c r="F59" s="7" t="s">
        <v>355</v>
      </c>
      <c r="G59" s="7" t="s">
        <v>355</v>
      </c>
      <c r="H59" s="7" t="s">
        <v>355</v>
      </c>
      <c r="I59" s="7" t="s">
        <v>355</v>
      </c>
      <c r="J59" s="7" t="s">
        <v>355</v>
      </c>
      <c r="K59" s="7" t="s">
        <v>355</v>
      </c>
    </row>
    <row r="60" spans="1:11" x14ac:dyDescent="0.3">
      <c r="A60" t="s">
        <v>181</v>
      </c>
      <c r="B60" t="s">
        <v>182</v>
      </c>
      <c r="D60" s="7" t="s">
        <v>355</v>
      </c>
      <c r="E60" s="7" t="s">
        <v>355</v>
      </c>
      <c r="F60" s="7" t="s">
        <v>355</v>
      </c>
      <c r="G60" s="7" t="s">
        <v>355</v>
      </c>
      <c r="H60" s="7" t="s">
        <v>355</v>
      </c>
      <c r="I60" s="7" t="s">
        <v>355</v>
      </c>
      <c r="J60" s="7" t="s">
        <v>355</v>
      </c>
      <c r="K60" s="7" t="s">
        <v>355</v>
      </c>
    </row>
    <row r="61" spans="1:11" x14ac:dyDescent="0.3">
      <c r="A61" t="s">
        <v>183</v>
      </c>
      <c r="B61" t="s">
        <v>184</v>
      </c>
      <c r="D61" s="7">
        <v>-1.0488065784262419</v>
      </c>
      <c r="E61" s="7">
        <v>-1.061336669553689</v>
      </c>
      <c r="F61" s="7">
        <v>-1.8043396104143343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</row>
    <row r="62" spans="1:11" x14ac:dyDescent="0.3">
      <c r="A62" s="8" t="s">
        <v>185</v>
      </c>
      <c r="B62" s="8" t="s">
        <v>186</v>
      </c>
      <c r="C62" s="9">
        <v>1.2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</row>
    <row r="63" spans="1:11" x14ac:dyDescent="0.3">
      <c r="A63" t="s">
        <v>187</v>
      </c>
      <c r="D63" s="7"/>
      <c r="E63" s="7"/>
      <c r="F63" s="7"/>
      <c r="G63" s="7"/>
      <c r="H63" s="7"/>
      <c r="I63" s="7"/>
      <c r="J63" s="7"/>
      <c r="K63" s="7"/>
    </row>
    <row r="64" spans="1:11" x14ac:dyDescent="0.3">
      <c r="A64" s="8" t="s">
        <v>188</v>
      </c>
      <c r="B64" s="8" t="s">
        <v>189</v>
      </c>
      <c r="C64" s="9">
        <v>1</v>
      </c>
      <c r="D64" s="7">
        <v>0.01</v>
      </c>
      <c r="E64" s="7">
        <v>0.02</v>
      </c>
      <c r="F64" s="7">
        <v>0</v>
      </c>
      <c r="G64" s="7">
        <v>7.0000000000000007E-2</v>
      </c>
      <c r="H64" s="7">
        <v>0</v>
      </c>
      <c r="I64" s="7">
        <v>0.01</v>
      </c>
      <c r="J64" s="7">
        <v>0.03</v>
      </c>
      <c r="K64" s="7">
        <v>1.17</v>
      </c>
    </row>
    <row r="65" spans="1:11" x14ac:dyDescent="0.3">
      <c r="A65" s="8" t="s">
        <v>190</v>
      </c>
      <c r="B65" s="8" t="s">
        <v>191</v>
      </c>
      <c r="C65" s="9"/>
      <c r="D65" s="7">
        <v>0.04</v>
      </c>
      <c r="E65" s="7">
        <v>0.03</v>
      </c>
      <c r="F65" s="7">
        <v>0.04</v>
      </c>
      <c r="G65" s="7">
        <v>0.04</v>
      </c>
      <c r="H65" s="7">
        <v>0.02</v>
      </c>
      <c r="I65" s="7">
        <v>0.02</v>
      </c>
      <c r="J65" s="7">
        <v>0.02</v>
      </c>
      <c r="K65" s="7">
        <v>0</v>
      </c>
    </row>
    <row r="66" spans="1:11" x14ac:dyDescent="0.3">
      <c r="A66" s="8" t="s">
        <v>192</v>
      </c>
      <c r="B66" s="8" t="s">
        <v>193</v>
      </c>
      <c r="C66" s="9">
        <v>0.6</v>
      </c>
      <c r="D66" s="7">
        <v>0.05</v>
      </c>
      <c r="E66" s="7">
        <v>0.05</v>
      </c>
      <c r="F66" s="7">
        <v>0.05</v>
      </c>
      <c r="G66" s="7">
        <v>0.11</v>
      </c>
      <c r="H66" s="7">
        <v>0.03</v>
      </c>
      <c r="I66" s="7">
        <v>0.02</v>
      </c>
      <c r="J66" s="7">
        <v>0.05</v>
      </c>
      <c r="K66" s="7">
        <v>1.24</v>
      </c>
    </row>
    <row r="67" spans="1:11" x14ac:dyDescent="0.3">
      <c r="A67" t="s">
        <v>194</v>
      </c>
      <c r="D67" s="7"/>
      <c r="E67" s="7"/>
      <c r="F67" s="7"/>
      <c r="G67" s="7"/>
      <c r="H67" s="7"/>
      <c r="I67" s="7"/>
      <c r="J67" s="7"/>
      <c r="K67" s="7"/>
    </row>
    <row r="68" spans="1:11" x14ac:dyDescent="0.3">
      <c r="A68" t="s">
        <v>195</v>
      </c>
      <c r="B68" t="s">
        <v>196</v>
      </c>
      <c r="D68" s="7">
        <v>67.56</v>
      </c>
      <c r="E68" s="7">
        <v>50.3</v>
      </c>
      <c r="F68" s="28">
        <v>47.75</v>
      </c>
      <c r="G68" s="28">
        <v>44.01</v>
      </c>
      <c r="H68" s="28">
        <v>40.700000000000003</v>
      </c>
      <c r="I68" s="28">
        <v>46.08</v>
      </c>
      <c r="J68" s="28">
        <v>37.75</v>
      </c>
      <c r="K68" s="28">
        <v>46.66</v>
      </c>
    </row>
    <row r="69" spans="1:11" x14ac:dyDescent="0.3">
      <c r="A69" t="s">
        <v>197</v>
      </c>
      <c r="D69" s="7"/>
      <c r="E69" s="7"/>
      <c r="F69" s="7"/>
      <c r="G69" s="7"/>
      <c r="H69" s="7"/>
      <c r="I69" s="7"/>
      <c r="J69" s="7"/>
      <c r="K69" s="7"/>
    </row>
    <row r="70" spans="1:11" x14ac:dyDescent="0.3">
      <c r="A70" t="s">
        <v>198</v>
      </c>
      <c r="B70" t="s">
        <v>199</v>
      </c>
      <c r="D70" s="7">
        <v>14.75</v>
      </c>
      <c r="E70" s="28">
        <v>13.87</v>
      </c>
      <c r="F70" s="7">
        <v>15.22</v>
      </c>
      <c r="G70" s="7">
        <v>17.350000000000001</v>
      </c>
      <c r="H70" s="7">
        <v>15.84</v>
      </c>
      <c r="I70" s="7">
        <v>15.72</v>
      </c>
      <c r="J70" s="7">
        <v>12.69</v>
      </c>
      <c r="K70" s="7">
        <v>14.18</v>
      </c>
    </row>
    <row r="71" spans="1:11" x14ac:dyDescent="0.3">
      <c r="A71" t="s">
        <v>200</v>
      </c>
      <c r="B71" t="s">
        <v>201</v>
      </c>
      <c r="D71" s="7">
        <v>16.66</v>
      </c>
      <c r="E71" s="28">
        <v>15.8</v>
      </c>
      <c r="F71" s="7">
        <v>19.03</v>
      </c>
      <c r="G71" s="7">
        <v>19.11</v>
      </c>
      <c r="H71" s="7">
        <v>19.309999999999999</v>
      </c>
      <c r="I71" s="7">
        <v>17.73</v>
      </c>
      <c r="J71" s="7">
        <v>13.36</v>
      </c>
      <c r="K71" s="7">
        <v>15.8</v>
      </c>
    </row>
    <row r="72" spans="1:11" x14ac:dyDescent="0.3">
      <c r="A72" t="s">
        <v>305</v>
      </c>
      <c r="D72" s="7"/>
      <c r="E72" s="7"/>
      <c r="F72" s="7"/>
      <c r="G72" s="7"/>
      <c r="H72" s="7"/>
      <c r="I72" s="7"/>
      <c r="J72" s="7"/>
      <c r="K72" s="7"/>
    </row>
    <row r="73" spans="1:11" x14ac:dyDescent="0.3">
      <c r="B73" t="s">
        <v>202</v>
      </c>
      <c r="D73" s="7">
        <v>78.42</v>
      </c>
      <c r="E73" s="7">
        <v>79.86</v>
      </c>
      <c r="F73" s="7">
        <v>68.94</v>
      </c>
      <c r="G73" s="7">
        <v>66.89</v>
      </c>
      <c r="H73" s="7">
        <v>56.52</v>
      </c>
      <c r="I73" s="7">
        <v>56.37</v>
      </c>
      <c r="J73" s="7">
        <v>48.912818780611204</v>
      </c>
      <c r="K73" s="7">
        <v>59.145639921018841</v>
      </c>
    </row>
    <row r="74" spans="1:11" x14ac:dyDescent="0.3">
      <c r="B74" t="s">
        <v>203</v>
      </c>
      <c r="D74" s="7">
        <v>78.319999999999993</v>
      </c>
      <c r="E74" s="7">
        <v>82.2</v>
      </c>
      <c r="F74" s="7">
        <v>70.87</v>
      </c>
      <c r="G74" s="7">
        <v>81.37</v>
      </c>
      <c r="H74" s="7">
        <v>69.11</v>
      </c>
      <c r="I74" s="7">
        <v>70.430000000000007</v>
      </c>
      <c r="J74" s="7">
        <v>63.914008498287636</v>
      </c>
      <c r="K74" s="7">
        <v>75.574523970697626</v>
      </c>
    </row>
    <row r="75" spans="1:11" x14ac:dyDescent="0.3">
      <c r="B75" t="s">
        <v>204</v>
      </c>
      <c r="D75" s="7">
        <v>78.989999999999995</v>
      </c>
      <c r="E75" s="7">
        <v>69.680000000000007</v>
      </c>
      <c r="F75" s="7">
        <v>59.87</v>
      </c>
      <c r="G75" s="7">
        <v>34.51</v>
      </c>
      <c r="H75" s="7">
        <v>30.4</v>
      </c>
      <c r="I75" s="7">
        <v>34.159999999999997</v>
      </c>
      <c r="J75" s="7">
        <v>29.529423029328672</v>
      </c>
      <c r="K75" s="7">
        <v>39.63385823070395</v>
      </c>
    </row>
    <row r="76" spans="1:11" x14ac:dyDescent="0.3">
      <c r="A76" s="8" t="s">
        <v>37</v>
      </c>
      <c r="B76" s="8"/>
      <c r="C76" s="9">
        <v>47</v>
      </c>
      <c r="D76" s="7">
        <v>78.057376632839478</v>
      </c>
      <c r="E76" s="7">
        <v>73.657371778234079</v>
      </c>
      <c r="F76" s="28">
        <v>66.60708500051075</v>
      </c>
      <c r="G76" s="28">
        <v>67.980421127512116</v>
      </c>
      <c r="H76" s="28">
        <v>59.938239861188571</v>
      </c>
      <c r="I76" s="28">
        <v>56.876127941598874</v>
      </c>
      <c r="J76" s="28">
        <v>53.147403559456549</v>
      </c>
      <c r="K76" s="28">
        <v>58.511282132891949</v>
      </c>
    </row>
    <row r="77" spans="1:11" x14ac:dyDescent="0.3">
      <c r="A77" s="29" t="s">
        <v>338</v>
      </c>
      <c r="B77" s="29"/>
      <c r="C77" s="60"/>
      <c r="D77" s="28">
        <v>76.117089102093587</v>
      </c>
      <c r="E77" s="28">
        <v>71.790415848390168</v>
      </c>
      <c r="F77" s="28">
        <v>65.088660472754384</v>
      </c>
      <c r="G77" s="28">
        <v>66.838021987540046</v>
      </c>
      <c r="H77" s="28">
        <v>58.278493700165903</v>
      </c>
      <c r="I77" s="28">
        <v>55.383366685534199</v>
      </c>
      <c r="J77" s="28">
        <v>50.295879418439036</v>
      </c>
      <c r="K77" s="28">
        <v>56.640920039754562</v>
      </c>
    </row>
    <row r="78" spans="1:11" x14ac:dyDescent="0.3">
      <c r="A78" t="s">
        <v>268</v>
      </c>
      <c r="D78" s="7"/>
      <c r="E78" s="7"/>
      <c r="F78" s="7"/>
      <c r="G78" s="7"/>
      <c r="H78" s="7"/>
      <c r="I78" s="7"/>
      <c r="J78" s="7"/>
      <c r="K78" s="7"/>
    </row>
    <row r="79" spans="1:11" x14ac:dyDescent="0.3">
      <c r="A79">
        <v>4</v>
      </c>
      <c r="B79" t="s">
        <v>205</v>
      </c>
      <c r="D79" s="7">
        <v>17.0177198261451</v>
      </c>
      <c r="E79" s="7">
        <v>15.243834393482873</v>
      </c>
      <c r="F79" s="28">
        <v>13.973254759746148</v>
      </c>
      <c r="G79" s="28">
        <v>13.264272041436776</v>
      </c>
      <c r="H79" s="28">
        <v>11.394538712214857</v>
      </c>
      <c r="I79" s="28">
        <v>13.207336166405724</v>
      </c>
      <c r="J79" s="28">
        <v>14.029131529952906</v>
      </c>
      <c r="K79" s="28">
        <v>13.767636684303353</v>
      </c>
    </row>
    <row r="80" spans="1:11" x14ac:dyDescent="0.3">
      <c r="A80">
        <v>9</v>
      </c>
      <c r="B80" t="s">
        <v>350</v>
      </c>
      <c r="D80" s="7">
        <v>17.184887997325308</v>
      </c>
      <c r="E80" s="7">
        <v>18.100658408659747</v>
      </c>
      <c r="F80" s="28">
        <v>17.282411604714415</v>
      </c>
      <c r="G80" s="28">
        <v>16.698569980858011</v>
      </c>
      <c r="H80" s="28">
        <v>16.732217103045286</v>
      </c>
      <c r="I80" s="28">
        <v>14.82889733840304</v>
      </c>
      <c r="J80" s="28">
        <v>15.069543313985323</v>
      </c>
      <c r="K80" s="28">
        <v>15.928130511463845</v>
      </c>
    </row>
    <row r="81" spans="1:11" x14ac:dyDescent="0.3">
      <c r="A81">
        <v>10</v>
      </c>
      <c r="B81" t="s">
        <v>206</v>
      </c>
      <c r="D81" s="7">
        <v>14.877967235038447</v>
      </c>
      <c r="E81" s="7">
        <v>14.71933935944649</v>
      </c>
      <c r="F81" s="28">
        <v>15.43517679057117</v>
      </c>
      <c r="G81" s="28">
        <v>15.685170588897645</v>
      </c>
      <c r="H81" s="28">
        <v>17.058096415327565</v>
      </c>
      <c r="I81" s="28">
        <v>16.528740773876088</v>
      </c>
      <c r="J81" s="28">
        <v>16.756105574416821</v>
      </c>
      <c r="K81" s="28">
        <v>15.895061728395063</v>
      </c>
    </row>
    <row r="82" spans="1:11" x14ac:dyDescent="0.3">
      <c r="A82">
        <v>12</v>
      </c>
      <c r="B82" t="s">
        <v>207</v>
      </c>
      <c r="D82" s="7">
        <v>14.911400869274491</v>
      </c>
      <c r="E82" s="7">
        <v>18.14529628389689</v>
      </c>
      <c r="F82" s="28">
        <v>15.843155031731643</v>
      </c>
      <c r="G82" s="28">
        <v>14.48035131178921</v>
      </c>
      <c r="H82" s="28">
        <v>14.496010787728961</v>
      </c>
      <c r="I82" s="28">
        <v>15.93603220755983</v>
      </c>
      <c r="J82" s="28">
        <v>15.474756324608476</v>
      </c>
      <c r="K82" s="28">
        <v>15.244708994708994</v>
      </c>
    </row>
    <row r="83" spans="1:11" x14ac:dyDescent="0.3">
      <c r="A83" t="s">
        <v>208</v>
      </c>
      <c r="D83" s="7"/>
      <c r="E83" s="7"/>
      <c r="F83" s="7"/>
      <c r="G83" s="7"/>
      <c r="H83" s="7"/>
      <c r="I83" s="7"/>
      <c r="J83" s="7"/>
      <c r="K83" s="7"/>
    </row>
    <row r="84" spans="1:11" x14ac:dyDescent="0.3">
      <c r="A84">
        <v>4</v>
      </c>
      <c r="B84" t="s">
        <v>205</v>
      </c>
      <c r="D84" s="7">
        <v>86.17</v>
      </c>
      <c r="E84" s="7">
        <v>82.32</v>
      </c>
      <c r="F84" s="7">
        <v>79.8</v>
      </c>
      <c r="G84" s="7">
        <v>86.89</v>
      </c>
      <c r="H84" s="7">
        <v>77.84</v>
      </c>
      <c r="I84" s="7">
        <v>85.61</v>
      </c>
      <c r="J84" s="7">
        <v>82.970021434449521</v>
      </c>
      <c r="K84" s="7">
        <v>83.543865036296395</v>
      </c>
    </row>
    <row r="85" spans="1:11" x14ac:dyDescent="0.3">
      <c r="A85">
        <v>9</v>
      </c>
      <c r="B85" t="s">
        <v>350</v>
      </c>
      <c r="D85" s="7">
        <v>81.3</v>
      </c>
      <c r="E85" s="7">
        <v>81.709999999999994</v>
      </c>
      <c r="F85" s="7">
        <v>81.760000000000005</v>
      </c>
      <c r="G85" s="7">
        <v>83.56</v>
      </c>
      <c r="H85" s="7">
        <v>83.47</v>
      </c>
      <c r="I85" s="7">
        <v>82.89</v>
      </c>
      <c r="J85" s="7">
        <v>82.029187980318142</v>
      </c>
      <c r="K85" s="7">
        <v>83.855799124512728</v>
      </c>
    </row>
    <row r="86" spans="1:11" x14ac:dyDescent="0.3">
      <c r="A86">
        <v>10</v>
      </c>
      <c r="B86" t="s">
        <v>206</v>
      </c>
      <c r="D86" s="7">
        <v>74.45</v>
      </c>
      <c r="E86" s="7">
        <v>79.48</v>
      </c>
      <c r="F86" s="7">
        <v>77.209999999999994</v>
      </c>
      <c r="G86" s="7">
        <v>81.03</v>
      </c>
      <c r="H86" s="7">
        <v>78.510000000000005</v>
      </c>
      <c r="I86" s="7">
        <v>79.430000000000007</v>
      </c>
      <c r="J86" s="7">
        <v>71.631327743824187</v>
      </c>
      <c r="K86" s="7">
        <v>75.637157477551739</v>
      </c>
    </row>
    <row r="87" spans="1:11" x14ac:dyDescent="0.3">
      <c r="A87">
        <v>12</v>
      </c>
      <c r="B87" t="s">
        <v>207</v>
      </c>
      <c r="D87" s="7">
        <v>81.89</v>
      </c>
      <c r="E87" s="7">
        <v>74.260000000000005</v>
      </c>
      <c r="F87" s="7">
        <v>80.069999999999993</v>
      </c>
      <c r="G87" s="7">
        <v>85.47</v>
      </c>
      <c r="H87" s="7">
        <v>85.25</v>
      </c>
      <c r="I87" s="7">
        <v>80.38</v>
      </c>
      <c r="J87" s="7">
        <v>82.631868226860391</v>
      </c>
      <c r="K87" s="7">
        <v>86.266184157821684</v>
      </c>
    </row>
    <row r="88" spans="1:11" x14ac:dyDescent="0.3">
      <c r="B88" s="65" t="s">
        <v>306</v>
      </c>
      <c r="D88" s="7"/>
      <c r="E88" s="7"/>
      <c r="F88" s="7"/>
      <c r="G88" s="7"/>
      <c r="H88" s="7"/>
      <c r="I88" s="7"/>
      <c r="J88" s="7"/>
      <c r="K88" s="7"/>
    </row>
    <row r="89" spans="1:11" x14ac:dyDescent="0.3">
      <c r="B89" t="s">
        <v>110</v>
      </c>
      <c r="D89" s="7">
        <v>367.13226833883101</v>
      </c>
      <c r="E89" s="7">
        <v>350.14826884227551</v>
      </c>
      <c r="F89" s="7">
        <v>362.58510068602214</v>
      </c>
      <c r="G89" s="7">
        <v>355.01394750014094</v>
      </c>
      <c r="H89" s="7">
        <v>354.72657825926274</v>
      </c>
      <c r="I89" s="7">
        <v>352.25227220007974</v>
      </c>
      <c r="J89" s="7">
        <v>369.77947768871218</v>
      </c>
      <c r="K89" s="7">
        <v>368.56431741147844</v>
      </c>
    </row>
    <row r="90" spans="1:11" x14ac:dyDescent="0.3">
      <c r="B90" t="s">
        <v>129</v>
      </c>
      <c r="D90" s="7">
        <v>157.51675807997006</v>
      </c>
      <c r="E90" s="7">
        <v>150.44420956890005</v>
      </c>
      <c r="F90" s="7">
        <v>170.92035541980178</v>
      </c>
      <c r="G90" s="7">
        <v>180.492157874811</v>
      </c>
      <c r="H90" s="7">
        <v>204.57029658165237</v>
      </c>
      <c r="I90" s="7">
        <v>209.21258224469867</v>
      </c>
      <c r="J90" s="7">
        <v>229.38618194069946</v>
      </c>
      <c r="K90" s="7">
        <v>334.14493954817681</v>
      </c>
    </row>
    <row r="91" spans="1:11" x14ac:dyDescent="0.3">
      <c r="B91" t="s">
        <v>159</v>
      </c>
      <c r="D91" s="7">
        <v>30.939403225806455</v>
      </c>
      <c r="E91" s="7">
        <v>36.337096774193533</v>
      </c>
      <c r="F91" s="7">
        <v>36.521612903225808</v>
      </c>
      <c r="G91" s="7">
        <v>24.474374999999998</v>
      </c>
      <c r="H91" s="7">
        <v>18.420312500000001</v>
      </c>
      <c r="I91" s="7">
        <v>10.619375</v>
      </c>
      <c r="J91" s="7">
        <v>3.849687499999999</v>
      </c>
      <c r="K91" s="7">
        <v>1.0896875000000004</v>
      </c>
    </row>
    <row r="92" spans="1:11" x14ac:dyDescent="0.3">
      <c r="B92" t="s">
        <v>168</v>
      </c>
      <c r="D92" s="7">
        <v>1806.715247780151</v>
      </c>
      <c r="E92" s="7">
        <v>1760.2223341478993</v>
      </c>
      <c r="F92" s="7">
        <v>1723.4313709635639</v>
      </c>
      <c r="G92" s="7">
        <v>1688.3834954123995</v>
      </c>
      <c r="H92" s="7">
        <v>1744.0187221199872</v>
      </c>
      <c r="I92" s="7">
        <v>1744.7789254873785</v>
      </c>
      <c r="J92" s="7">
        <v>1726.9557160967668</v>
      </c>
      <c r="K92" s="7">
        <v>1697.0701833805592</v>
      </c>
    </row>
    <row r="93" spans="1:11" x14ac:dyDescent="0.3">
      <c r="D93" s="7"/>
      <c r="E93" s="7"/>
      <c r="F93" s="7"/>
      <c r="G93" s="7"/>
      <c r="H93" s="7"/>
      <c r="I93" s="7"/>
      <c r="J93" s="7"/>
      <c r="K93" s="7"/>
    </row>
    <row r="94" spans="1:11" x14ac:dyDescent="0.3">
      <c r="B94" s="37" t="s">
        <v>303</v>
      </c>
      <c r="D94" s="7"/>
      <c r="E94" s="7"/>
      <c r="F94" s="7"/>
      <c r="G94" s="7"/>
      <c r="H94" s="7"/>
      <c r="I94" s="7"/>
      <c r="J94" s="7"/>
      <c r="K94" s="7"/>
    </row>
    <row r="95" spans="1:11" x14ac:dyDescent="0.3">
      <c r="D95" s="7"/>
      <c r="E95" s="7"/>
      <c r="F95" s="7"/>
      <c r="G95" s="7"/>
      <c r="H95" s="7"/>
      <c r="I95" s="7"/>
      <c r="J95" s="7"/>
      <c r="K95" s="7"/>
    </row>
    <row r="96" spans="1:11" x14ac:dyDescent="0.3">
      <c r="D96" s="7"/>
      <c r="E96" s="7"/>
      <c r="F96" s="7"/>
      <c r="G96" s="7"/>
      <c r="H96" s="7"/>
      <c r="I96" s="7"/>
      <c r="J96" s="7"/>
      <c r="K96" s="7"/>
    </row>
    <row r="97" spans="4:11" x14ac:dyDescent="0.3">
      <c r="D97" s="7"/>
      <c r="E97" s="7"/>
      <c r="F97" s="7"/>
      <c r="G97" s="7"/>
      <c r="H97" s="7"/>
      <c r="I97" s="7"/>
      <c r="J97" s="7"/>
      <c r="K97" s="7"/>
    </row>
    <row r="98" spans="4:11" x14ac:dyDescent="0.3">
      <c r="D98" s="7"/>
      <c r="E98" s="7"/>
      <c r="F98" s="7"/>
      <c r="G98" s="7"/>
      <c r="H98" s="7"/>
      <c r="I98" s="7"/>
      <c r="J98" s="7"/>
      <c r="K98" s="7"/>
    </row>
    <row r="99" spans="4:11" x14ac:dyDescent="0.3">
      <c r="D99" s="7"/>
      <c r="E99" s="7"/>
      <c r="F99" s="7"/>
      <c r="G99" s="7"/>
      <c r="H99" s="7"/>
      <c r="I99" s="7"/>
      <c r="J99" s="7"/>
      <c r="K99" s="7"/>
    </row>
    <row r="100" spans="4:11" x14ac:dyDescent="0.3">
      <c r="D100" s="7"/>
      <c r="E100" s="7"/>
      <c r="F100" s="7"/>
      <c r="G100" s="7"/>
      <c r="H100" s="7"/>
      <c r="I100" s="7"/>
      <c r="J100" s="7"/>
      <c r="K100" s="7"/>
    </row>
    <row r="101" spans="4:11" x14ac:dyDescent="0.3">
      <c r="D101" s="7"/>
      <c r="E101" s="7"/>
      <c r="F101" s="7"/>
      <c r="G101" s="7"/>
      <c r="H101" s="7"/>
      <c r="I101" s="7"/>
      <c r="J101" s="7"/>
      <c r="K101" s="7"/>
    </row>
    <row r="102" spans="4:11" x14ac:dyDescent="0.3">
      <c r="D102" s="7"/>
      <c r="E102" s="7"/>
      <c r="F102" s="7"/>
      <c r="G102" s="7"/>
      <c r="H102" s="7"/>
      <c r="I102" s="7"/>
      <c r="J102" s="7"/>
      <c r="K102" s="7"/>
    </row>
    <row r="103" spans="4:11" x14ac:dyDescent="0.3">
      <c r="D103" s="7"/>
      <c r="E103" s="7"/>
      <c r="F103" s="7"/>
      <c r="G103" s="7"/>
      <c r="H103" s="7"/>
      <c r="I103" s="7"/>
      <c r="J103" s="7"/>
      <c r="K103" s="7"/>
    </row>
    <row r="104" spans="4:11" x14ac:dyDescent="0.3">
      <c r="D104" s="7"/>
      <c r="E104" s="7"/>
      <c r="F104" s="7"/>
      <c r="G104" s="7"/>
      <c r="H104" s="7"/>
      <c r="I104" s="7"/>
      <c r="J104" s="7"/>
      <c r="K104" s="7"/>
    </row>
    <row r="105" spans="4:11" x14ac:dyDescent="0.3">
      <c r="D105" s="7"/>
      <c r="E105" s="7"/>
      <c r="F105" s="7"/>
      <c r="G105" s="7"/>
      <c r="H105" s="7"/>
      <c r="I105" s="7"/>
      <c r="J105" s="7"/>
      <c r="K105" s="7"/>
    </row>
    <row r="106" spans="4:11" x14ac:dyDescent="0.3">
      <c r="D106" s="7"/>
      <c r="E106" s="7"/>
      <c r="F106" s="7"/>
      <c r="G106" s="7"/>
      <c r="H106" s="7"/>
      <c r="I106" s="7"/>
      <c r="J106" s="7"/>
      <c r="K106" s="7"/>
    </row>
    <row r="107" spans="4:11" x14ac:dyDescent="0.3">
      <c r="D107" s="7"/>
      <c r="E107" s="7"/>
      <c r="F107" s="7"/>
      <c r="G107" s="7"/>
      <c r="H107" s="7"/>
      <c r="I107" s="7"/>
      <c r="J107" s="7"/>
      <c r="K107" s="7"/>
    </row>
    <row r="108" spans="4:11" x14ac:dyDescent="0.3">
      <c r="D108" s="7"/>
      <c r="E108" s="7"/>
      <c r="F108" s="7"/>
      <c r="G108" s="7"/>
      <c r="H108" s="7"/>
      <c r="I108" s="7"/>
      <c r="J108" s="7"/>
      <c r="K108" s="7"/>
    </row>
    <row r="109" spans="4:11" x14ac:dyDescent="0.3">
      <c r="D109" s="7"/>
      <c r="E109" s="7"/>
      <c r="F109" s="7"/>
      <c r="G109" s="7"/>
      <c r="H109" s="7"/>
      <c r="I109" s="7"/>
      <c r="J109" s="7"/>
      <c r="K109" s="7"/>
    </row>
    <row r="110" spans="4:11" x14ac:dyDescent="0.3">
      <c r="D110" s="7"/>
      <c r="E110" s="7"/>
      <c r="F110" s="7"/>
      <c r="G110" s="7"/>
      <c r="H110" s="7"/>
      <c r="I110" s="7"/>
      <c r="J110" s="7"/>
      <c r="K110" s="7"/>
    </row>
    <row r="111" spans="4:11" x14ac:dyDescent="0.3">
      <c r="D111" s="7"/>
      <c r="E111" s="7"/>
      <c r="F111" s="7"/>
      <c r="G111" s="7"/>
      <c r="H111" s="7"/>
      <c r="I111" s="7"/>
      <c r="J111" s="7"/>
      <c r="K111" s="7"/>
    </row>
    <row r="112" spans="4:11" x14ac:dyDescent="0.3">
      <c r="D112" s="7"/>
      <c r="E112" s="7"/>
      <c r="F112" s="7"/>
      <c r="G112" s="7"/>
      <c r="H112" s="7"/>
      <c r="I112" s="7"/>
      <c r="J112" s="7"/>
      <c r="K112" s="7"/>
    </row>
    <row r="113" spans="2:11" x14ac:dyDescent="0.3">
      <c r="D113" s="7"/>
      <c r="E113" s="7"/>
      <c r="F113" s="7"/>
      <c r="G113" s="7"/>
      <c r="H113" s="7"/>
      <c r="I113" s="7"/>
      <c r="J113" s="7"/>
      <c r="K113" s="7"/>
    </row>
    <row r="114" spans="2:11" x14ac:dyDescent="0.3">
      <c r="D114" s="7"/>
      <c r="E114" s="7"/>
      <c r="F114" s="7"/>
      <c r="G114" s="7"/>
      <c r="H114" s="7"/>
      <c r="I114" s="7"/>
      <c r="J114" s="7"/>
      <c r="K114" s="7"/>
    </row>
    <row r="115" spans="2:11" x14ac:dyDescent="0.3">
      <c r="B115" s="37" t="s">
        <v>304</v>
      </c>
      <c r="D115" s="7"/>
      <c r="E115" s="7"/>
      <c r="F115" s="7"/>
      <c r="G115" s="7"/>
      <c r="H115" s="7"/>
      <c r="I115" s="7"/>
      <c r="J115" s="7"/>
      <c r="K115" s="7"/>
    </row>
    <row r="116" spans="2:11" x14ac:dyDescent="0.3">
      <c r="D116" s="7"/>
      <c r="E116" s="7"/>
      <c r="F116" s="7"/>
      <c r="G116" s="7"/>
      <c r="H116" s="7"/>
      <c r="I116" s="7"/>
      <c r="J116" s="7"/>
      <c r="K116" s="7"/>
    </row>
    <row r="117" spans="2:11" x14ac:dyDescent="0.3">
      <c r="D117" s="7"/>
      <c r="E117" s="7"/>
      <c r="F117" s="7"/>
      <c r="G117" s="7"/>
      <c r="H117" s="7"/>
      <c r="I117" s="7"/>
      <c r="J117" s="7"/>
      <c r="K117" s="7"/>
    </row>
    <row r="118" spans="2:11" x14ac:dyDescent="0.3">
      <c r="D118" s="7"/>
      <c r="E118" s="7"/>
      <c r="F118" s="7"/>
      <c r="G118" s="7"/>
      <c r="H118" s="7"/>
      <c r="I118" s="7"/>
      <c r="J118" s="7"/>
      <c r="K118" s="7"/>
    </row>
    <row r="119" spans="2:11" x14ac:dyDescent="0.3">
      <c r="D119" s="7"/>
      <c r="E119" s="7"/>
      <c r="F119" s="7"/>
      <c r="G119" s="7"/>
      <c r="H119" s="7"/>
      <c r="I119" s="7"/>
      <c r="J119" s="7"/>
      <c r="K119" s="7"/>
    </row>
    <row r="120" spans="2:11" x14ac:dyDescent="0.3">
      <c r="D120" s="7"/>
      <c r="E120" s="7"/>
      <c r="F120" s="7"/>
      <c r="G120" s="7"/>
      <c r="H120" s="7"/>
      <c r="I120" s="7"/>
      <c r="J120" s="7"/>
      <c r="K120" s="7"/>
    </row>
    <row r="121" spans="2:11" x14ac:dyDescent="0.3">
      <c r="D121" s="7"/>
      <c r="E121" s="7"/>
      <c r="F121" s="7"/>
      <c r="G121" s="7"/>
      <c r="H121" s="7"/>
      <c r="I121" s="7"/>
      <c r="J121" s="7"/>
      <c r="K121" s="7"/>
    </row>
    <row r="122" spans="2:11" x14ac:dyDescent="0.3">
      <c r="D122" s="7"/>
      <c r="E122" s="7"/>
      <c r="F122" s="7"/>
      <c r="G122" s="7"/>
      <c r="H122" s="7"/>
      <c r="I122" s="7"/>
      <c r="J122" s="7"/>
      <c r="K122" s="7"/>
    </row>
    <row r="123" spans="2:11" x14ac:dyDescent="0.3">
      <c r="D123" s="7"/>
      <c r="E123" s="7"/>
      <c r="F123" s="7"/>
      <c r="G123" s="7"/>
      <c r="H123" s="7"/>
      <c r="I123" s="7"/>
      <c r="J123" s="7"/>
      <c r="K123" s="7"/>
    </row>
    <row r="124" spans="2:11" x14ac:dyDescent="0.3">
      <c r="D124" s="7"/>
      <c r="E124" s="7"/>
      <c r="F124" s="7"/>
      <c r="G124" s="7"/>
      <c r="H124" s="7"/>
      <c r="I124" s="7"/>
      <c r="J124" s="7"/>
      <c r="K124" s="7"/>
    </row>
    <row r="125" spans="2:11" x14ac:dyDescent="0.3">
      <c r="D125" s="7"/>
      <c r="E125" s="7"/>
      <c r="F125" s="7"/>
      <c r="G125" s="7"/>
      <c r="H125" s="7"/>
      <c r="I125" s="7"/>
      <c r="J125" s="7"/>
      <c r="K125" s="7"/>
    </row>
    <row r="126" spans="2:11" x14ac:dyDescent="0.3">
      <c r="D126" s="7"/>
      <c r="E126" s="7"/>
      <c r="F126" s="7"/>
      <c r="G126" s="7"/>
      <c r="H126" s="7"/>
      <c r="I126" s="7"/>
      <c r="J126" s="7"/>
      <c r="K126" s="7"/>
    </row>
    <row r="127" spans="2:11" x14ac:dyDescent="0.3">
      <c r="D127" s="7"/>
      <c r="E127" s="7"/>
      <c r="F127" s="7"/>
      <c r="G127" s="7"/>
      <c r="H127" s="7"/>
      <c r="I127" s="7"/>
      <c r="J127" s="7"/>
      <c r="K127" s="7"/>
    </row>
    <row r="128" spans="2:11" x14ac:dyDescent="0.3">
      <c r="D128" s="7"/>
      <c r="E128" s="7"/>
      <c r="F128" s="7"/>
      <c r="G128" s="7"/>
      <c r="H128" s="7"/>
      <c r="I128" s="7"/>
      <c r="J128" s="7"/>
      <c r="K128" s="7"/>
    </row>
    <row r="129" spans="2:11" x14ac:dyDescent="0.3">
      <c r="D129" s="7"/>
      <c r="E129" s="7"/>
      <c r="F129" s="7"/>
      <c r="G129" s="7"/>
      <c r="H129" s="7"/>
      <c r="I129" s="7"/>
      <c r="J129" s="7"/>
      <c r="K129" s="7"/>
    </row>
    <row r="130" spans="2:11" x14ac:dyDescent="0.3">
      <c r="D130" s="7"/>
      <c r="E130" s="7"/>
      <c r="F130" s="7"/>
      <c r="G130" s="7"/>
      <c r="H130" s="7"/>
      <c r="I130" s="7"/>
      <c r="J130" s="7"/>
      <c r="K130" s="7"/>
    </row>
    <row r="131" spans="2:11" x14ac:dyDescent="0.3">
      <c r="D131" s="7"/>
      <c r="E131" s="7"/>
      <c r="F131" s="7"/>
      <c r="G131" s="7"/>
      <c r="H131" s="7"/>
      <c r="I131" s="7"/>
      <c r="J131" s="7"/>
      <c r="K131" s="7"/>
    </row>
    <row r="132" spans="2:11" x14ac:dyDescent="0.3">
      <c r="D132" s="7"/>
      <c r="E132" s="7"/>
      <c r="F132" s="7"/>
      <c r="G132" s="7"/>
      <c r="H132" s="7"/>
      <c r="I132" s="7"/>
      <c r="J132" s="7"/>
      <c r="K132" s="7"/>
    </row>
    <row r="133" spans="2:11" x14ac:dyDescent="0.3">
      <c r="D133" s="7"/>
      <c r="E133" s="7"/>
      <c r="F133" s="7"/>
      <c r="G133" s="7"/>
      <c r="H133" s="7"/>
      <c r="I133" s="7"/>
      <c r="J133" s="7"/>
      <c r="K133" s="7"/>
    </row>
    <row r="134" spans="2:11" x14ac:dyDescent="0.3">
      <c r="D134" s="7"/>
      <c r="E134" s="7"/>
      <c r="F134" s="7"/>
      <c r="G134" s="7"/>
      <c r="H134" s="7"/>
      <c r="I134" s="7"/>
      <c r="J134" s="7"/>
      <c r="K134" s="7"/>
    </row>
    <row r="135" spans="2:11" x14ac:dyDescent="0.3">
      <c r="D135" s="7"/>
      <c r="E135" s="7"/>
      <c r="F135" s="7"/>
      <c r="G135" s="7"/>
      <c r="H135" s="7"/>
      <c r="I135" s="7"/>
      <c r="J135" s="7"/>
      <c r="K135" s="7"/>
    </row>
    <row r="136" spans="2:11" x14ac:dyDescent="0.3">
      <c r="B136" s="37" t="s">
        <v>159</v>
      </c>
      <c r="D136" s="7"/>
      <c r="E136" s="7"/>
      <c r="F136" s="7"/>
      <c r="G136" s="7"/>
      <c r="H136" s="7"/>
      <c r="I136" s="7"/>
      <c r="J136" s="7"/>
      <c r="K136" s="7"/>
    </row>
    <row r="137" spans="2:11" x14ac:dyDescent="0.3">
      <c r="D137" s="7"/>
      <c r="E137" s="7"/>
      <c r="F137" s="7"/>
      <c r="G137" s="7"/>
      <c r="H137" s="7"/>
      <c r="I137" s="7"/>
      <c r="J137" s="7"/>
      <c r="K137" s="7"/>
    </row>
    <row r="138" spans="2:11" x14ac:dyDescent="0.3">
      <c r="D138" s="7"/>
      <c r="E138" s="7"/>
      <c r="F138" s="7"/>
      <c r="G138" s="7"/>
      <c r="H138" s="7"/>
      <c r="I138" s="7"/>
      <c r="J138" s="7"/>
      <c r="K138" s="7"/>
    </row>
    <row r="139" spans="2:11" x14ac:dyDescent="0.3">
      <c r="D139" s="7"/>
      <c r="E139" s="7"/>
      <c r="F139" s="7"/>
      <c r="G139" s="7"/>
      <c r="H139" s="7"/>
      <c r="I139" s="7"/>
      <c r="J139" s="7"/>
      <c r="K139" s="7"/>
    </row>
    <row r="140" spans="2:11" x14ac:dyDescent="0.3">
      <c r="D140" s="7"/>
      <c r="E140" s="7"/>
      <c r="F140" s="7"/>
      <c r="G140" s="7"/>
      <c r="H140" s="7"/>
      <c r="I140" s="7"/>
      <c r="J140" s="7"/>
      <c r="K140" s="7"/>
    </row>
    <row r="141" spans="2:11" x14ac:dyDescent="0.3">
      <c r="D141" s="7"/>
      <c r="E141" s="7"/>
      <c r="F141" s="7"/>
      <c r="G141" s="7"/>
      <c r="H141" s="7"/>
      <c r="I141" s="7"/>
      <c r="J141" s="7"/>
      <c r="K141" s="7"/>
    </row>
    <row r="142" spans="2:11" x14ac:dyDescent="0.3">
      <c r="D142" s="7"/>
      <c r="E142" s="7"/>
      <c r="F142" s="7"/>
      <c r="G142" s="7"/>
      <c r="H142" s="7"/>
      <c r="I142" s="7"/>
      <c r="J142" s="7"/>
      <c r="K142" s="7"/>
    </row>
    <row r="143" spans="2:11" x14ac:dyDescent="0.3">
      <c r="D143" s="7"/>
      <c r="E143" s="7"/>
      <c r="F143" s="7"/>
      <c r="G143" s="7"/>
      <c r="H143" s="7"/>
      <c r="I143" s="7"/>
      <c r="J143" s="7"/>
      <c r="K143" s="7"/>
    </row>
    <row r="144" spans="2:11" x14ac:dyDescent="0.3">
      <c r="D144" s="7"/>
      <c r="E144" s="7"/>
      <c r="F144" s="7"/>
      <c r="G144" s="7"/>
      <c r="H144" s="7"/>
      <c r="I144" s="7"/>
      <c r="J144" s="7"/>
      <c r="K144" s="7"/>
    </row>
    <row r="145" spans="2:11" x14ac:dyDescent="0.3">
      <c r="D145" s="7"/>
      <c r="E145" s="7"/>
      <c r="F145" s="7"/>
      <c r="G145" s="7"/>
      <c r="H145" s="7"/>
      <c r="I145" s="7"/>
      <c r="J145" s="7"/>
      <c r="K145" s="7"/>
    </row>
    <row r="146" spans="2:11" x14ac:dyDescent="0.3">
      <c r="D146" s="7"/>
      <c r="E146" s="7"/>
      <c r="F146" s="7"/>
      <c r="G146" s="7"/>
      <c r="H146" s="7"/>
      <c r="I146" s="7"/>
      <c r="J146" s="7"/>
      <c r="K146" s="7"/>
    </row>
    <row r="147" spans="2:11" x14ac:dyDescent="0.3">
      <c r="D147" s="7"/>
      <c r="E147" s="7"/>
      <c r="F147" s="7"/>
      <c r="G147" s="7"/>
      <c r="H147" s="7"/>
      <c r="I147" s="7"/>
      <c r="J147" s="7"/>
      <c r="K147" s="7"/>
    </row>
    <row r="148" spans="2:11" x14ac:dyDescent="0.3">
      <c r="D148" s="7"/>
      <c r="E148" s="7"/>
      <c r="F148" s="7"/>
      <c r="G148" s="7"/>
      <c r="H148" s="7"/>
      <c r="I148" s="7"/>
      <c r="J148" s="7"/>
      <c r="K148" s="7"/>
    </row>
    <row r="149" spans="2:11" x14ac:dyDescent="0.3">
      <c r="D149" s="7"/>
      <c r="E149" s="7"/>
      <c r="F149" s="7"/>
      <c r="G149" s="7"/>
      <c r="H149" s="7"/>
      <c r="I149" s="7"/>
      <c r="J149" s="7"/>
      <c r="K149" s="7"/>
    </row>
    <row r="150" spans="2:11" x14ac:dyDescent="0.3">
      <c r="D150" s="7"/>
      <c r="E150" s="7"/>
      <c r="F150" s="7"/>
      <c r="G150" s="7"/>
      <c r="H150" s="7"/>
      <c r="I150" s="7"/>
      <c r="J150" s="7"/>
      <c r="K150" s="7"/>
    </row>
    <row r="151" spans="2:11" x14ac:dyDescent="0.3">
      <c r="D151" s="7"/>
      <c r="E151" s="7"/>
      <c r="F151" s="7"/>
      <c r="G151" s="7"/>
      <c r="H151" s="7"/>
      <c r="I151" s="7"/>
      <c r="J151" s="7"/>
      <c r="K151" s="7"/>
    </row>
    <row r="152" spans="2:11" x14ac:dyDescent="0.3">
      <c r="D152" s="7"/>
      <c r="E152" s="7"/>
      <c r="F152" s="7"/>
      <c r="G152" s="7"/>
      <c r="H152" s="7"/>
      <c r="I152" s="7"/>
      <c r="J152" s="7"/>
      <c r="K152" s="7"/>
    </row>
    <row r="153" spans="2:11" x14ac:dyDescent="0.3">
      <c r="D153" s="7"/>
      <c r="E153" s="7"/>
      <c r="F153" s="7"/>
      <c r="G153" s="7"/>
      <c r="H153" s="7"/>
      <c r="I153" s="7"/>
      <c r="J153" s="7"/>
      <c r="K153" s="7"/>
    </row>
    <row r="154" spans="2:11" x14ac:dyDescent="0.3">
      <c r="D154" s="7"/>
      <c r="E154" s="7"/>
      <c r="F154" s="7"/>
      <c r="G154" s="7"/>
      <c r="H154" s="7"/>
      <c r="I154" s="7"/>
      <c r="J154" s="7"/>
      <c r="K154" s="7"/>
    </row>
    <row r="155" spans="2:11" x14ac:dyDescent="0.3">
      <c r="D155" s="7"/>
      <c r="E155" s="7"/>
      <c r="F155" s="7"/>
      <c r="G155" s="7"/>
      <c r="H155" s="7"/>
      <c r="I155" s="7"/>
      <c r="J155" s="7"/>
      <c r="K155" s="7"/>
    </row>
    <row r="156" spans="2:11" x14ac:dyDescent="0.3">
      <c r="D156" s="7"/>
      <c r="E156" s="7"/>
      <c r="F156" s="7"/>
      <c r="G156" s="7"/>
      <c r="H156" s="7"/>
      <c r="I156" s="7"/>
      <c r="J156" s="7"/>
      <c r="K156" s="7"/>
    </row>
    <row r="157" spans="2:11" x14ac:dyDescent="0.3">
      <c r="B157" s="37" t="s">
        <v>168</v>
      </c>
      <c r="D157" s="7"/>
      <c r="E157" s="7"/>
      <c r="F157" s="7"/>
      <c r="G157" s="7"/>
      <c r="H157" s="7"/>
      <c r="I157" s="7"/>
      <c r="J157" s="7"/>
      <c r="K157" s="7"/>
    </row>
    <row r="158" spans="2:11" x14ac:dyDescent="0.3">
      <c r="D158" s="7"/>
      <c r="E158" s="7"/>
      <c r="F158" s="7"/>
      <c r="G158" s="7"/>
      <c r="H158" s="7"/>
      <c r="I158" s="7"/>
      <c r="J158" s="7"/>
      <c r="K158" s="7"/>
    </row>
    <row r="159" spans="2:11" x14ac:dyDescent="0.3">
      <c r="D159" s="7"/>
      <c r="E159" s="7"/>
      <c r="F159" s="7"/>
      <c r="G159" s="7"/>
      <c r="H159" s="7"/>
      <c r="I159" s="7"/>
      <c r="J159" s="7"/>
      <c r="K159" s="7"/>
    </row>
    <row r="160" spans="2:11" x14ac:dyDescent="0.3">
      <c r="D160" s="7"/>
      <c r="E160" s="7"/>
      <c r="F160" s="7"/>
      <c r="G160" s="7"/>
      <c r="H160" s="7"/>
      <c r="I160" s="7"/>
      <c r="J160" s="7"/>
      <c r="K160" s="7"/>
    </row>
    <row r="161" spans="4:11" x14ac:dyDescent="0.3">
      <c r="D161" s="7"/>
      <c r="E161" s="7"/>
      <c r="F161" s="7"/>
      <c r="G161" s="7"/>
      <c r="H161" s="7"/>
      <c r="I161" s="7"/>
      <c r="J161" s="7"/>
      <c r="K161" s="7"/>
    </row>
    <row r="162" spans="4:11" x14ac:dyDescent="0.3">
      <c r="D162" s="7"/>
      <c r="E162" s="7"/>
      <c r="F162" s="7"/>
      <c r="G162" s="7"/>
      <c r="H162" s="7"/>
      <c r="I162" s="7"/>
      <c r="J162" s="7"/>
      <c r="K162" s="7"/>
    </row>
    <row r="163" spans="4:11" x14ac:dyDescent="0.3">
      <c r="D163" s="7"/>
      <c r="E163" s="7"/>
      <c r="F163" s="7"/>
      <c r="G163" s="7"/>
      <c r="H163" s="7"/>
      <c r="I163" s="7"/>
      <c r="J163" s="7"/>
      <c r="K163" s="7"/>
    </row>
    <row r="164" spans="4:11" x14ac:dyDescent="0.3">
      <c r="D164" s="7"/>
      <c r="E164" s="7"/>
      <c r="F164" s="7"/>
      <c r="G164" s="7"/>
      <c r="H164" s="7"/>
      <c r="I164" s="7"/>
      <c r="J164" s="7"/>
      <c r="K164" s="7"/>
    </row>
    <row r="165" spans="4:11" x14ac:dyDescent="0.3">
      <c r="D165" s="7"/>
      <c r="E165" s="7"/>
      <c r="F165" s="7"/>
      <c r="G165" s="7"/>
      <c r="H165" s="7"/>
      <c r="I165" s="7"/>
      <c r="J165" s="7"/>
      <c r="K165" s="7"/>
    </row>
    <row r="166" spans="4:11" x14ac:dyDescent="0.3">
      <c r="D166" s="7"/>
      <c r="E166" s="7"/>
      <c r="F166" s="7"/>
      <c r="G166" s="7"/>
      <c r="H166" s="7"/>
      <c r="I166" s="7"/>
      <c r="J166" s="7"/>
      <c r="K166" s="7"/>
    </row>
    <row r="167" spans="4:11" x14ac:dyDescent="0.3">
      <c r="D167" s="7"/>
      <c r="E167" s="7"/>
      <c r="F167" s="7"/>
      <c r="G167" s="7"/>
      <c r="H167" s="7"/>
      <c r="I167" s="7"/>
      <c r="J167" s="7"/>
      <c r="K167" s="7"/>
    </row>
    <row r="168" spans="4:11" x14ac:dyDescent="0.3">
      <c r="D168" s="7"/>
      <c r="E168" s="7"/>
      <c r="F168" s="7"/>
      <c r="G168" s="7"/>
      <c r="H168" s="7"/>
      <c r="I168" s="7"/>
      <c r="J168" s="7"/>
      <c r="K168" s="7"/>
    </row>
    <row r="169" spans="4:11" x14ac:dyDescent="0.3">
      <c r="D169" s="7"/>
      <c r="E169" s="7"/>
      <c r="F169" s="7"/>
      <c r="G169" s="7"/>
      <c r="H169" s="7"/>
      <c r="I169" s="7"/>
      <c r="J169" s="7"/>
      <c r="K169" s="7"/>
    </row>
    <row r="170" spans="4:11" x14ac:dyDescent="0.3">
      <c r="D170" s="7"/>
      <c r="E170" s="7"/>
      <c r="F170" s="7"/>
      <c r="G170" s="7"/>
      <c r="H170" s="7"/>
      <c r="I170" s="7"/>
      <c r="J170" s="7"/>
      <c r="K170" s="7"/>
    </row>
    <row r="171" spans="4:11" x14ac:dyDescent="0.3">
      <c r="D171" s="7"/>
      <c r="E171" s="7"/>
      <c r="F171" s="7"/>
      <c r="G171" s="7"/>
      <c r="H171" s="7"/>
      <c r="I171" s="7"/>
      <c r="J171" s="7"/>
      <c r="K171" s="7"/>
    </row>
    <row r="172" spans="4:11" x14ac:dyDescent="0.3">
      <c r="D172" s="7"/>
      <c r="E172" s="7"/>
      <c r="F172" s="7"/>
      <c r="G172" s="7"/>
      <c r="H172" s="7"/>
      <c r="I172" s="7"/>
      <c r="J172" s="7"/>
      <c r="K172" s="7"/>
    </row>
    <row r="173" spans="4:11" x14ac:dyDescent="0.3">
      <c r="D173" s="7"/>
      <c r="E173" s="7"/>
      <c r="F173" s="7"/>
      <c r="G173" s="7"/>
      <c r="H173" s="7"/>
      <c r="I173" s="7"/>
      <c r="J173" s="7"/>
      <c r="K173" s="7"/>
    </row>
    <row r="174" spans="4:11" x14ac:dyDescent="0.3">
      <c r="D174" s="7"/>
      <c r="E174" s="7"/>
      <c r="F174" s="7"/>
      <c r="G174" s="7"/>
      <c r="H174" s="7"/>
      <c r="I174" s="7"/>
      <c r="J174" s="7"/>
      <c r="K174" s="7"/>
    </row>
    <row r="175" spans="4:11" x14ac:dyDescent="0.3">
      <c r="D175" s="7"/>
      <c r="E175" s="7"/>
      <c r="F175" s="7"/>
      <c r="G175" s="7"/>
      <c r="H175" s="7"/>
      <c r="I175" s="7"/>
      <c r="J175" s="7"/>
      <c r="K175" s="7"/>
    </row>
    <row r="176" spans="4:11" x14ac:dyDescent="0.3">
      <c r="D176" s="7"/>
      <c r="E176" s="7"/>
      <c r="F176" s="7"/>
      <c r="G176" s="7"/>
      <c r="H176" s="7"/>
      <c r="I176" s="7"/>
      <c r="J176" s="7"/>
      <c r="K176" s="7"/>
    </row>
    <row r="177" spans="2:11" x14ac:dyDescent="0.3">
      <c r="D177" s="7"/>
      <c r="E177" s="7"/>
      <c r="F177" s="7"/>
      <c r="G177" s="7"/>
      <c r="H177" s="7"/>
      <c r="I177" s="7"/>
      <c r="J177" s="7"/>
      <c r="K177" s="7"/>
    </row>
    <row r="178" spans="2:11" x14ac:dyDescent="0.3">
      <c r="B178" s="37" t="s">
        <v>302</v>
      </c>
    </row>
    <row r="179" spans="2:11" x14ac:dyDescent="0.3">
      <c r="E179" s="29"/>
    </row>
    <row r="199" spans="2:2" x14ac:dyDescent="0.3">
      <c r="B199" s="37" t="s">
        <v>268</v>
      </c>
    </row>
    <row r="218" spans="2:2" x14ac:dyDescent="0.3">
      <c r="B218" s="37" t="s">
        <v>208</v>
      </c>
    </row>
  </sheetData>
  <mergeCells count="1">
    <mergeCell ref="A1:B1"/>
  </mergeCells>
  <conditionalFormatting sqref="D3">
    <cfRule type="cellIs" dxfId="72" priority="54" operator="greaterThan">
      <formula>$C3</formula>
    </cfRule>
  </conditionalFormatting>
  <conditionalFormatting sqref="D12">
    <cfRule type="cellIs" dxfId="71" priority="52" operator="lessThan">
      <formula>$C12</formula>
    </cfRule>
  </conditionalFormatting>
  <conditionalFormatting sqref="D15:G15 K15">
    <cfRule type="cellIs" dxfId="70" priority="50" operator="greaterThan">
      <formula>$C$15</formula>
    </cfRule>
  </conditionalFormatting>
  <conditionalFormatting sqref="E3:G3 K3">
    <cfRule type="cellIs" dxfId="69" priority="46" operator="greaterThan">
      <formula>$C3</formula>
    </cfRule>
  </conditionalFormatting>
  <conditionalFormatting sqref="D51:G51 K51">
    <cfRule type="cellIs" dxfId="68" priority="45" operator="greaterThan">
      <formula>$C51</formula>
    </cfRule>
  </conditionalFormatting>
  <conditionalFormatting sqref="D62:G62 K62">
    <cfRule type="cellIs" dxfId="67" priority="44" operator="greaterThan">
      <formula>$C62</formula>
    </cfRule>
  </conditionalFormatting>
  <conditionalFormatting sqref="D64:G64 K64">
    <cfRule type="cellIs" dxfId="66" priority="43" operator="greaterThan">
      <formula>$C64</formula>
    </cfRule>
  </conditionalFormatting>
  <conditionalFormatting sqref="E12:G12 K12">
    <cfRule type="cellIs" dxfId="65" priority="42" operator="lessThan">
      <formula>$C12</formula>
    </cfRule>
  </conditionalFormatting>
  <conditionalFormatting sqref="D76:E77">
    <cfRule type="cellIs" dxfId="64" priority="41" operator="lessThan">
      <formula>$C76</formula>
    </cfRule>
  </conditionalFormatting>
  <conditionalFormatting sqref="E76:G77 K76:K77">
    <cfRule type="cellIs" dxfId="63" priority="40" operator="lessThan">
      <formula>$C76</formula>
    </cfRule>
  </conditionalFormatting>
  <conditionalFormatting sqref="D65">
    <cfRule type="expression" dxfId="62" priority="31">
      <formula>D$65+D$66&gt;=$C$66</formula>
    </cfRule>
  </conditionalFormatting>
  <conditionalFormatting sqref="E65:G65 K65">
    <cfRule type="expression" dxfId="61" priority="30">
      <formula>E$65+E$66&gt;=$C$66</formula>
    </cfRule>
  </conditionalFormatting>
  <conditionalFormatting sqref="D66">
    <cfRule type="expression" dxfId="60" priority="29">
      <formula>D$65+D$66&gt;=$C$66</formula>
    </cfRule>
  </conditionalFormatting>
  <conditionalFormatting sqref="E66:G66 K66">
    <cfRule type="expression" dxfId="59" priority="28">
      <formula>E$65+E$66&gt;=$C$66</formula>
    </cfRule>
  </conditionalFormatting>
  <conditionalFormatting sqref="H15">
    <cfRule type="cellIs" dxfId="58" priority="27" operator="greaterThan">
      <formula>$C$15</formula>
    </cfRule>
  </conditionalFormatting>
  <conditionalFormatting sqref="H3">
    <cfRule type="cellIs" dxfId="57" priority="26" operator="greaterThan">
      <formula>$C3</formula>
    </cfRule>
  </conditionalFormatting>
  <conditionalFormatting sqref="H51">
    <cfRule type="cellIs" dxfId="56" priority="25" operator="greaterThan">
      <formula>$C51</formula>
    </cfRule>
  </conditionalFormatting>
  <conditionalFormatting sqref="H62">
    <cfRule type="cellIs" dxfId="55" priority="24" operator="greaterThan">
      <formula>$C62</formula>
    </cfRule>
  </conditionalFormatting>
  <conditionalFormatting sqref="H64">
    <cfRule type="cellIs" dxfId="54" priority="23" operator="greaterThan">
      <formula>$C64</formula>
    </cfRule>
  </conditionalFormatting>
  <conditionalFormatting sqref="H12">
    <cfRule type="cellIs" dxfId="53" priority="22" operator="lessThan">
      <formula>$C12</formula>
    </cfRule>
  </conditionalFormatting>
  <conditionalFormatting sqref="H76:H77">
    <cfRule type="cellIs" dxfId="52" priority="21" operator="lessThan">
      <formula>$C76</formula>
    </cfRule>
  </conditionalFormatting>
  <conditionalFormatting sqref="H65">
    <cfRule type="expression" dxfId="51" priority="20">
      <formula>H$65+H$66&gt;=$C$66</formula>
    </cfRule>
  </conditionalFormatting>
  <conditionalFormatting sqref="H66">
    <cfRule type="expression" dxfId="50" priority="19">
      <formula>H$65+H$66&gt;=$C$66</formula>
    </cfRule>
  </conditionalFormatting>
  <conditionalFormatting sqref="I15">
    <cfRule type="cellIs" dxfId="49" priority="18" operator="greaterThan">
      <formula>$C$15</formula>
    </cfRule>
  </conditionalFormatting>
  <conditionalFormatting sqref="I3">
    <cfRule type="cellIs" dxfId="48" priority="17" operator="greaterThan">
      <formula>$C3</formula>
    </cfRule>
  </conditionalFormatting>
  <conditionalFormatting sqref="I51">
    <cfRule type="cellIs" dxfId="47" priority="16" operator="greaterThan">
      <formula>$C51</formula>
    </cfRule>
  </conditionalFormatting>
  <conditionalFormatting sqref="I62">
    <cfRule type="cellIs" dxfId="46" priority="15" operator="greaterThan">
      <formula>$C62</formula>
    </cfRule>
  </conditionalFormatting>
  <conditionalFormatting sqref="I64">
    <cfRule type="cellIs" dxfId="45" priority="14" operator="greaterThan">
      <formula>$C64</formula>
    </cfRule>
  </conditionalFormatting>
  <conditionalFormatting sqref="I12">
    <cfRule type="cellIs" dxfId="44" priority="13" operator="lessThan">
      <formula>$C12</formula>
    </cfRule>
  </conditionalFormatting>
  <conditionalFormatting sqref="I76:I77">
    <cfRule type="cellIs" dxfId="43" priority="12" operator="lessThan">
      <formula>$C76</formula>
    </cfRule>
  </conditionalFormatting>
  <conditionalFormatting sqref="I65">
    <cfRule type="expression" dxfId="42" priority="11">
      <formula>I$65+I$66&gt;=$C$66</formula>
    </cfRule>
  </conditionalFormatting>
  <conditionalFormatting sqref="I66">
    <cfRule type="expression" dxfId="41" priority="10">
      <formula>I$65+I$66&gt;=$C$66</formula>
    </cfRule>
  </conditionalFormatting>
  <conditionalFormatting sqref="J15">
    <cfRule type="cellIs" dxfId="40" priority="9" operator="greaterThan">
      <formula>$C$15</formula>
    </cfRule>
  </conditionalFormatting>
  <conditionalFormatting sqref="J3">
    <cfRule type="cellIs" dxfId="39" priority="8" operator="greaterThan">
      <formula>$C3</formula>
    </cfRule>
  </conditionalFormatting>
  <conditionalFormatting sqref="J51">
    <cfRule type="cellIs" dxfId="38" priority="7" operator="greaterThan">
      <formula>$C51</formula>
    </cfRule>
  </conditionalFormatting>
  <conditionalFormatting sqref="J62">
    <cfRule type="cellIs" dxfId="37" priority="6" operator="greaterThan">
      <formula>$C62</formula>
    </cfRule>
  </conditionalFormatting>
  <conditionalFormatting sqref="J64">
    <cfRule type="cellIs" dxfId="36" priority="5" operator="greaterThan">
      <formula>$C64</formula>
    </cfRule>
  </conditionalFormatting>
  <conditionalFormatting sqref="J12">
    <cfRule type="cellIs" dxfId="35" priority="4" operator="lessThan">
      <formula>$C12</formula>
    </cfRule>
  </conditionalFormatting>
  <conditionalFormatting sqref="J76:J77">
    <cfRule type="cellIs" dxfId="34" priority="3" operator="lessThan">
      <formula>$C76</formula>
    </cfRule>
  </conditionalFormatting>
  <conditionalFormatting sqref="J65">
    <cfRule type="expression" dxfId="33" priority="2">
      <formula>J$65+J$66&gt;=$C$66</formula>
    </cfRule>
  </conditionalFormatting>
  <conditionalFormatting sqref="J66">
    <cfRule type="expression" dxfId="32" priority="1">
      <formula>J$65+J$66&gt;=$C$66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Entrate_Uscite</vt:lpstr>
      <vt:lpstr>Tav_Entrate</vt:lpstr>
      <vt:lpstr>Tav_Uscite</vt:lpstr>
      <vt:lpstr>Tav_Saldi</vt:lpstr>
      <vt:lpstr>Risultato_amministrazione</vt:lpstr>
      <vt:lpstr>Conto_economico</vt:lpstr>
      <vt:lpstr>Tav_contoeconomico</vt:lpstr>
      <vt:lpstr>Stato_patrimoniale</vt:lpstr>
      <vt:lpstr>Piano_indicatori</vt:lpstr>
      <vt:lpstr>Tav_indicatori</vt:lpstr>
      <vt:lpstr>Popolazione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</dc:creator>
  <cp:lastModifiedBy>Franco</cp:lastModifiedBy>
  <dcterms:created xsi:type="dcterms:W3CDTF">2019-02-06T21:02:13Z</dcterms:created>
  <dcterms:modified xsi:type="dcterms:W3CDTF">2024-12-27T11:57:37Z</dcterms:modified>
</cp:coreProperties>
</file>