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i\rendiconti\Comuni\"/>
    </mc:Choice>
  </mc:AlternateContent>
  <bookViews>
    <workbookView xWindow="240" yWindow="48" windowWidth="20112" windowHeight="7992" firstSheet="4" activeTab="7"/>
  </bookViews>
  <sheets>
    <sheet name="Entrate_Uscite" sheetId="2" r:id="rId1"/>
    <sheet name="Tav_Entrate" sheetId="7" r:id="rId2"/>
    <sheet name="Tav_Uscite" sheetId="8" r:id="rId3"/>
    <sheet name="Tav_Saldi" sheetId="9" r:id="rId4"/>
    <sheet name="Risultato_amministrazione" sheetId="1" r:id="rId5"/>
    <sheet name="Conto_economico" sheetId="6" r:id="rId6"/>
    <sheet name="Tav_contoeconomico" sheetId="10" r:id="rId7"/>
    <sheet name="Stato_patrimoniale" sheetId="5" r:id="rId8"/>
    <sheet name="Piano_indicatori" sheetId="4" r:id="rId9"/>
    <sheet name="Tav_indicatori" sheetId="12" r:id="rId10"/>
    <sheet name="Popolazione" sheetId="13" r:id="rId11"/>
  </sheets>
  <calcPr calcId="152511"/>
</workbook>
</file>

<file path=xl/calcChain.xml><?xml version="1.0" encoding="utf-8"?>
<calcChain xmlns="http://schemas.openxmlformats.org/spreadsheetml/2006/main">
  <c r="K9" i="12" l="1"/>
  <c r="K8" i="12"/>
  <c r="K7" i="12"/>
  <c r="K6" i="12"/>
  <c r="K5" i="12"/>
  <c r="K4" i="12"/>
  <c r="K3" i="12"/>
  <c r="K2" i="12"/>
  <c r="W53" i="2"/>
  <c r="X52" i="2"/>
  <c r="W52" i="2"/>
  <c r="X51" i="2"/>
  <c r="W51" i="2"/>
  <c r="X50" i="2"/>
  <c r="W50" i="2"/>
  <c r="X49" i="2"/>
  <c r="W49" i="2"/>
  <c r="X48" i="2"/>
  <c r="X54" i="2" s="1"/>
  <c r="X55" i="2" s="1"/>
  <c r="W48" i="2"/>
  <c r="W54" i="2" s="1"/>
  <c r="W55" i="2" s="1"/>
  <c r="X16" i="2"/>
  <c r="W16" i="2"/>
  <c r="X15" i="2"/>
  <c r="W15" i="2"/>
  <c r="W20" i="2" s="1"/>
  <c r="W21" i="2" s="1"/>
  <c r="X14" i="2"/>
  <c r="X20" i="2" s="1"/>
  <c r="X21" i="2" s="1"/>
  <c r="W14" i="2"/>
  <c r="I27" i="5"/>
  <c r="I28" i="5" s="1"/>
  <c r="I26" i="5"/>
  <c r="I13" i="5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" i="10"/>
  <c r="J2" i="10"/>
  <c r="H15" i="10"/>
  <c r="H13" i="10"/>
  <c r="H12" i="10"/>
  <c r="H11" i="10"/>
  <c r="H9" i="10"/>
  <c r="H8" i="10"/>
  <c r="H7" i="10"/>
  <c r="H6" i="10"/>
  <c r="H5" i="10"/>
  <c r="H4" i="10"/>
  <c r="H3" i="10"/>
  <c r="H2" i="10"/>
  <c r="H10" i="10" s="1"/>
  <c r="H14" i="10" s="1"/>
  <c r="H16" i="10" s="1"/>
  <c r="K27" i="6"/>
  <c r="K26" i="6"/>
  <c r="K25" i="6"/>
  <c r="K24" i="6"/>
  <c r="K23" i="6"/>
  <c r="K22" i="6"/>
  <c r="K20" i="6"/>
  <c r="K19" i="6"/>
  <c r="K18" i="6"/>
  <c r="K17" i="6"/>
  <c r="K16" i="6"/>
  <c r="K15" i="6"/>
  <c r="K14" i="6"/>
  <c r="K13" i="6"/>
  <c r="K12" i="6"/>
  <c r="K11" i="6"/>
  <c r="K9" i="6"/>
  <c r="K8" i="6"/>
  <c r="K7" i="6"/>
  <c r="K6" i="6"/>
  <c r="K5" i="6"/>
  <c r="K4" i="6"/>
  <c r="K3" i="6"/>
  <c r="K2" i="6"/>
  <c r="I21" i="6"/>
  <c r="I10" i="6"/>
  <c r="I28" i="6" s="1"/>
  <c r="I23" i="1"/>
  <c r="I19" i="1"/>
  <c r="I13" i="1"/>
  <c r="I7" i="1"/>
  <c r="I21" i="1" s="1"/>
  <c r="I29" i="6" l="1"/>
  <c r="K26" i="8"/>
  <c r="K25" i="8"/>
  <c r="K23" i="8"/>
  <c r="K20" i="8"/>
  <c r="K19" i="8"/>
  <c r="K18" i="8"/>
  <c r="K17" i="8"/>
  <c r="K16" i="8"/>
  <c r="K13" i="8"/>
  <c r="K7" i="8"/>
  <c r="K15" i="7"/>
  <c r="K14" i="7"/>
  <c r="K13" i="7"/>
  <c r="K12" i="7"/>
  <c r="H6" i="9"/>
  <c r="H5" i="9"/>
  <c r="H4" i="9"/>
  <c r="H3" i="9"/>
  <c r="H2" i="9"/>
  <c r="H29" i="8"/>
  <c r="H28" i="8"/>
  <c r="H26" i="8"/>
  <c r="H25" i="8"/>
  <c r="H24" i="8"/>
  <c r="H23" i="8"/>
  <c r="H22" i="8"/>
  <c r="H27" i="8" s="1"/>
  <c r="H19" i="8"/>
  <c r="H18" i="8"/>
  <c r="H17" i="8"/>
  <c r="H16" i="8"/>
  <c r="H14" i="8"/>
  <c r="H13" i="8"/>
  <c r="H12" i="8"/>
  <c r="H11" i="8"/>
  <c r="H15" i="8" s="1"/>
  <c r="H10" i="8"/>
  <c r="H9" i="8"/>
  <c r="H8" i="8"/>
  <c r="H7" i="8"/>
  <c r="H6" i="8"/>
  <c r="H5" i="8"/>
  <c r="H4" i="8"/>
  <c r="H3" i="8"/>
  <c r="H2" i="8"/>
  <c r="H19" i="7"/>
  <c r="H18" i="7"/>
  <c r="H17" i="7"/>
  <c r="H15" i="7"/>
  <c r="H14" i="7"/>
  <c r="H13" i="7"/>
  <c r="H12" i="7"/>
  <c r="H10" i="7"/>
  <c r="H9" i="7"/>
  <c r="H8" i="7"/>
  <c r="H7" i="7"/>
  <c r="H6" i="7"/>
  <c r="H4" i="7"/>
  <c r="H3" i="7"/>
  <c r="H2" i="7"/>
  <c r="AA55" i="2"/>
  <c r="Z55" i="2"/>
  <c r="AA54" i="2"/>
  <c r="Z54" i="2"/>
  <c r="AA53" i="2"/>
  <c r="Z53" i="2"/>
  <c r="AA52" i="2"/>
  <c r="Z52" i="2"/>
  <c r="AA51" i="2"/>
  <c r="Z51" i="2"/>
  <c r="AA50" i="2"/>
  <c r="Z50" i="2"/>
  <c r="AA49" i="2"/>
  <c r="Z49" i="2"/>
  <c r="AA48" i="2"/>
  <c r="Z48" i="2"/>
  <c r="AA47" i="2"/>
  <c r="Z47" i="2"/>
  <c r="AA46" i="2"/>
  <c r="Z46" i="2"/>
  <c r="AA45" i="2"/>
  <c r="Z45" i="2"/>
  <c r="AA44" i="2"/>
  <c r="Z44" i="2"/>
  <c r="AA43" i="2"/>
  <c r="Z43" i="2"/>
  <c r="AA42" i="2"/>
  <c r="Z42" i="2"/>
  <c r="AA41" i="2"/>
  <c r="Z41" i="2"/>
  <c r="AA40" i="2"/>
  <c r="Z40" i="2"/>
  <c r="AA39" i="2"/>
  <c r="Z39" i="2"/>
  <c r="AA38" i="2"/>
  <c r="Z38" i="2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AA26" i="2"/>
  <c r="Z26" i="2"/>
  <c r="AA25" i="2"/>
  <c r="Z25" i="2"/>
  <c r="AA24" i="2"/>
  <c r="Z24" i="2"/>
  <c r="AA23" i="2"/>
  <c r="Z23" i="2"/>
  <c r="AA21" i="2"/>
  <c r="Z21" i="2"/>
  <c r="AA20" i="2"/>
  <c r="Z20" i="2"/>
  <c r="AA19" i="2"/>
  <c r="Z19" i="2"/>
  <c r="AA18" i="2"/>
  <c r="Z18" i="2"/>
  <c r="AA17" i="2"/>
  <c r="Z17" i="2"/>
  <c r="AA16" i="2"/>
  <c r="Z16" i="2"/>
  <c r="AA15" i="2"/>
  <c r="Z15" i="2"/>
  <c r="AA14" i="2"/>
  <c r="Z14" i="2"/>
  <c r="AA13" i="2"/>
  <c r="Z13" i="2"/>
  <c r="AA12" i="2"/>
  <c r="Z12" i="2"/>
  <c r="AA11" i="2"/>
  <c r="Z11" i="2"/>
  <c r="AA10" i="2"/>
  <c r="Z10" i="2"/>
  <c r="AA9" i="2"/>
  <c r="Z9" i="2"/>
  <c r="AA8" i="2"/>
  <c r="Z8" i="2"/>
  <c r="AA7" i="2"/>
  <c r="Z7" i="2"/>
  <c r="AA6" i="2"/>
  <c r="Z6" i="2"/>
  <c r="AA5" i="2"/>
  <c r="Z5" i="2"/>
  <c r="AA4" i="2"/>
  <c r="Z4" i="2"/>
  <c r="AA3" i="2"/>
  <c r="Z3" i="2"/>
  <c r="H20" i="8" l="1"/>
  <c r="H30" i="8" s="1"/>
  <c r="H31" i="8" s="1"/>
  <c r="H21" i="8"/>
  <c r="H5" i="7"/>
  <c r="H16" i="7" s="1"/>
  <c r="H11" i="7"/>
  <c r="H20" i="7" l="1"/>
  <c r="H21" i="7" s="1"/>
  <c r="U56" i="2" l="1"/>
  <c r="V53" i="2"/>
  <c r="T53" i="2"/>
  <c r="U52" i="2"/>
  <c r="T52" i="2"/>
  <c r="V52" i="2" s="1"/>
  <c r="U51" i="2"/>
  <c r="T51" i="2"/>
  <c r="V51" i="2" s="1"/>
  <c r="V50" i="2"/>
  <c r="U50" i="2"/>
  <c r="T50" i="2"/>
  <c r="U49" i="2"/>
  <c r="T49" i="2"/>
  <c r="V49" i="2" s="1"/>
  <c r="U48" i="2"/>
  <c r="U54" i="2" s="1"/>
  <c r="U55" i="2" s="1"/>
  <c r="T48" i="2"/>
  <c r="T54" i="2" s="1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19" i="2"/>
  <c r="V18" i="2"/>
  <c r="V17" i="2"/>
  <c r="U16" i="2"/>
  <c r="T16" i="2"/>
  <c r="V16" i="2" s="1"/>
  <c r="U15" i="2"/>
  <c r="U57" i="2" s="1"/>
  <c r="T15" i="2"/>
  <c r="V15" i="2" s="1"/>
  <c r="U14" i="2"/>
  <c r="U60" i="2" s="1"/>
  <c r="T14" i="2"/>
  <c r="T56" i="2" s="1"/>
  <c r="V13" i="2"/>
  <c r="V12" i="2"/>
  <c r="V11" i="2"/>
  <c r="V10" i="2"/>
  <c r="V9" i="2"/>
  <c r="V8" i="2"/>
  <c r="V7" i="2"/>
  <c r="V6" i="2"/>
  <c r="V5" i="2"/>
  <c r="V4" i="2"/>
  <c r="V3" i="2"/>
  <c r="T55" i="2" l="1"/>
  <c r="V55" i="2" s="1"/>
  <c r="V54" i="2"/>
  <c r="U61" i="2"/>
  <c r="U20" i="2"/>
  <c r="U21" i="2" s="1"/>
  <c r="U59" i="2" s="1"/>
  <c r="V48" i="2"/>
  <c r="T58" i="2"/>
  <c r="U58" i="2"/>
  <c r="T20" i="2"/>
  <c r="T57" i="2"/>
  <c r="V14" i="2"/>
  <c r="G3" i="13"/>
  <c r="G4" i="13"/>
  <c r="V20" i="2" l="1"/>
  <c r="T21" i="2"/>
  <c r="T59" i="2" l="1"/>
  <c r="V21" i="2"/>
  <c r="J9" i="12"/>
  <c r="J8" i="12"/>
  <c r="J7" i="12"/>
  <c r="J6" i="12"/>
  <c r="J5" i="12"/>
  <c r="J4" i="12"/>
  <c r="J3" i="12"/>
  <c r="J2" i="12"/>
  <c r="G29" i="8"/>
  <c r="G28" i="8"/>
  <c r="G26" i="8"/>
  <c r="G25" i="8"/>
  <c r="G24" i="8"/>
  <c r="G23" i="8"/>
  <c r="G22" i="8"/>
  <c r="G19" i="8"/>
  <c r="G18" i="8"/>
  <c r="G17" i="8"/>
  <c r="G16" i="8"/>
  <c r="G14" i="8"/>
  <c r="G13" i="8"/>
  <c r="G12" i="8"/>
  <c r="G11" i="8"/>
  <c r="G9" i="8"/>
  <c r="G8" i="8"/>
  <c r="G7" i="8"/>
  <c r="G6" i="8"/>
  <c r="G5" i="8"/>
  <c r="G4" i="8"/>
  <c r="G3" i="8"/>
  <c r="G2" i="8"/>
  <c r="G19" i="7"/>
  <c r="G18" i="7"/>
  <c r="G17" i="7"/>
  <c r="G14" i="7"/>
  <c r="G13" i="7"/>
  <c r="G12" i="7"/>
  <c r="G10" i="7"/>
  <c r="G9" i="7"/>
  <c r="G8" i="7"/>
  <c r="G7" i="7"/>
  <c r="G6" i="7"/>
  <c r="G4" i="7"/>
  <c r="G3" i="7"/>
  <c r="G2" i="7"/>
  <c r="G15" i="7" l="1"/>
  <c r="G5" i="7"/>
  <c r="G10" i="8"/>
  <c r="G15" i="8"/>
  <c r="G27" i="8"/>
  <c r="G20" i="8"/>
  <c r="G21" i="8" s="1"/>
  <c r="G11" i="7"/>
  <c r="G16" i="7" l="1"/>
  <c r="G30" i="8"/>
  <c r="G20" i="7"/>
  <c r="R57" i="2"/>
  <c r="R54" i="2"/>
  <c r="R55" i="2" s="1"/>
  <c r="Q53" i="2"/>
  <c r="S53" i="2" s="1"/>
  <c r="R52" i="2"/>
  <c r="Q52" i="2"/>
  <c r="S52" i="2" s="1"/>
  <c r="R51" i="2"/>
  <c r="Q51" i="2"/>
  <c r="S51" i="2" s="1"/>
  <c r="R50" i="2"/>
  <c r="Q50" i="2"/>
  <c r="S50" i="2" s="1"/>
  <c r="R49" i="2"/>
  <c r="Q49" i="2"/>
  <c r="S49" i="2" s="1"/>
  <c r="S48" i="2"/>
  <c r="R48" i="2"/>
  <c r="R61" i="2" s="1"/>
  <c r="Q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19" i="2"/>
  <c r="S18" i="2"/>
  <c r="S17" i="2"/>
  <c r="R16" i="2"/>
  <c r="Q16" i="2"/>
  <c r="R15" i="2"/>
  <c r="Q15" i="2"/>
  <c r="R14" i="2"/>
  <c r="R20" i="2" s="1"/>
  <c r="Q14" i="2"/>
  <c r="S13" i="2"/>
  <c r="S12" i="2"/>
  <c r="S11" i="2"/>
  <c r="S10" i="2"/>
  <c r="S9" i="2"/>
  <c r="S8" i="2"/>
  <c r="S7" i="2"/>
  <c r="S6" i="2"/>
  <c r="S5" i="2"/>
  <c r="S4" i="2"/>
  <c r="S3" i="2"/>
  <c r="H27" i="5"/>
  <c r="H20" i="5"/>
  <c r="H26" i="5" s="1"/>
  <c r="H13" i="5"/>
  <c r="G15" i="10"/>
  <c r="G13" i="10"/>
  <c r="G12" i="10"/>
  <c r="G11" i="10"/>
  <c r="G8" i="10"/>
  <c r="G7" i="10"/>
  <c r="G6" i="10"/>
  <c r="G4" i="10"/>
  <c r="G3" i="10"/>
  <c r="H21" i="6"/>
  <c r="G5" i="10" s="1"/>
  <c r="H10" i="6"/>
  <c r="H23" i="1"/>
  <c r="H19" i="1"/>
  <c r="H13" i="1"/>
  <c r="H7" i="1"/>
  <c r="H21" i="1" s="1"/>
  <c r="H28" i="6" l="1"/>
  <c r="H29" i="6"/>
  <c r="G9" i="10" s="1"/>
  <c r="G2" i="10"/>
  <c r="G10" i="10" s="1"/>
  <c r="G14" i="10" s="1"/>
  <c r="G16" i="10" s="1"/>
  <c r="R21" i="2"/>
  <c r="Q56" i="2"/>
  <c r="G2" i="9" s="1"/>
  <c r="R56" i="2"/>
  <c r="Q57" i="2"/>
  <c r="G3" i="9" s="1"/>
  <c r="G21" i="7"/>
  <c r="S15" i="2"/>
  <c r="S16" i="2"/>
  <c r="G4" i="9"/>
  <c r="G31" i="8"/>
  <c r="Q20" i="2"/>
  <c r="Q54" i="2"/>
  <c r="Q58" i="2"/>
  <c r="G5" i="9" s="1"/>
  <c r="R58" i="2"/>
  <c r="S14" i="2"/>
  <c r="R60" i="2"/>
  <c r="H28" i="5"/>
  <c r="G5" i="13"/>
  <c r="R59" i="2" l="1"/>
  <c r="Q55" i="2"/>
  <c r="S55" i="2" s="1"/>
  <c r="S54" i="2"/>
  <c r="Q21" i="2"/>
  <c r="S20" i="2"/>
  <c r="G11" i="13"/>
  <c r="G10" i="13"/>
  <c r="G9" i="13"/>
  <c r="G8" i="13"/>
  <c r="G7" i="13"/>
  <c r="G6" i="13"/>
  <c r="S21" i="2" l="1"/>
  <c r="Q59" i="2"/>
  <c r="G6" i="9" s="1"/>
  <c r="I9" i="12"/>
  <c r="I8" i="12"/>
  <c r="I7" i="12"/>
  <c r="I6" i="12"/>
  <c r="I5" i="12"/>
  <c r="I4" i="12"/>
  <c r="I3" i="12"/>
  <c r="I2" i="12"/>
  <c r="F29" i="8"/>
  <c r="F28" i="8"/>
  <c r="F26" i="8"/>
  <c r="F25" i="8"/>
  <c r="F24" i="8"/>
  <c r="F23" i="8"/>
  <c r="F22" i="8"/>
  <c r="F19" i="8"/>
  <c r="F18" i="8"/>
  <c r="F17" i="8"/>
  <c r="F16" i="8"/>
  <c r="F20" i="8" s="1"/>
  <c r="F14" i="8"/>
  <c r="F13" i="8"/>
  <c r="F12" i="8"/>
  <c r="F11" i="8"/>
  <c r="F9" i="8"/>
  <c r="F8" i="8"/>
  <c r="F7" i="8"/>
  <c r="F6" i="8"/>
  <c r="F5" i="8"/>
  <c r="F4" i="8"/>
  <c r="F3" i="8"/>
  <c r="F2" i="8"/>
  <c r="F19" i="7"/>
  <c r="F18" i="7"/>
  <c r="F17" i="7"/>
  <c r="F14" i="7"/>
  <c r="F13" i="7"/>
  <c r="F12" i="7"/>
  <c r="F10" i="7"/>
  <c r="F9" i="7"/>
  <c r="F8" i="7"/>
  <c r="F7" i="7"/>
  <c r="F6" i="7"/>
  <c r="F4" i="7"/>
  <c r="F3" i="7"/>
  <c r="F2" i="7"/>
  <c r="F5" i="7" s="1"/>
  <c r="F10" i="8" l="1"/>
  <c r="F15" i="8"/>
  <c r="F21" i="8" s="1"/>
  <c r="F27" i="8"/>
  <c r="F15" i="7"/>
  <c r="F11" i="7"/>
  <c r="F30" i="8" l="1"/>
  <c r="F31" i="8" s="1"/>
  <c r="F16" i="7"/>
  <c r="F20" i="7"/>
  <c r="O54" i="2"/>
  <c r="O55" i="2" s="1"/>
  <c r="P53" i="2"/>
  <c r="N53" i="2"/>
  <c r="O52" i="2"/>
  <c r="N52" i="2"/>
  <c r="P52" i="2" s="1"/>
  <c r="O51" i="2"/>
  <c r="N51" i="2"/>
  <c r="P51" i="2" s="1"/>
  <c r="P50" i="2"/>
  <c r="O50" i="2"/>
  <c r="O61" i="2" s="1"/>
  <c r="N50" i="2"/>
  <c r="N49" i="2"/>
  <c r="P49" i="2" s="1"/>
  <c r="N48" i="2"/>
  <c r="P48" i="2" s="1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19" i="2"/>
  <c r="P18" i="2"/>
  <c r="P17" i="2"/>
  <c r="O16" i="2"/>
  <c r="N16" i="2"/>
  <c r="O15" i="2"/>
  <c r="N15" i="2"/>
  <c r="P14" i="2"/>
  <c r="O14" i="2"/>
  <c r="N14" i="2"/>
  <c r="P13" i="2"/>
  <c r="P12" i="2"/>
  <c r="P11" i="2"/>
  <c r="P10" i="2"/>
  <c r="P9" i="2"/>
  <c r="P8" i="2"/>
  <c r="P7" i="2"/>
  <c r="P6" i="2"/>
  <c r="P5" i="2"/>
  <c r="P4" i="2"/>
  <c r="P3" i="2"/>
  <c r="C26" i="5"/>
  <c r="D26" i="5"/>
  <c r="E26" i="5"/>
  <c r="F26" i="5"/>
  <c r="G26" i="5"/>
  <c r="J26" i="5"/>
  <c r="B26" i="5"/>
  <c r="G27" i="5"/>
  <c r="G20" i="5"/>
  <c r="G13" i="5"/>
  <c r="F15" i="10"/>
  <c r="F13" i="10"/>
  <c r="F12" i="10"/>
  <c r="F11" i="10"/>
  <c r="F8" i="10"/>
  <c r="F7" i="10"/>
  <c r="F6" i="10"/>
  <c r="F4" i="10"/>
  <c r="F3" i="10"/>
  <c r="G21" i="6"/>
  <c r="F5" i="10" s="1"/>
  <c r="G10" i="6"/>
  <c r="G23" i="1"/>
  <c r="G19" i="1"/>
  <c r="G13" i="1"/>
  <c r="G7" i="1"/>
  <c r="G21" i="1" s="1"/>
  <c r="G28" i="6" l="1"/>
  <c r="G29" i="6"/>
  <c r="F9" i="10" s="1"/>
  <c r="F2" i="10"/>
  <c r="P15" i="2"/>
  <c r="O20" i="2"/>
  <c r="F21" i="7"/>
  <c r="P16" i="2"/>
  <c r="F4" i="9"/>
  <c r="N56" i="2"/>
  <c r="F2" i="9" s="1"/>
  <c r="O57" i="2"/>
  <c r="O56" i="2"/>
  <c r="F10" i="10"/>
  <c r="F14" i="10" s="1"/>
  <c r="F16" i="10" s="1"/>
  <c r="N54" i="2"/>
  <c r="N57" i="2"/>
  <c r="F3" i="9" s="1"/>
  <c r="N20" i="2"/>
  <c r="N58" i="2"/>
  <c r="F5" i="9" s="1"/>
  <c r="O58" i="2"/>
  <c r="O60" i="2"/>
  <c r="G28" i="5"/>
  <c r="J27" i="5"/>
  <c r="F27" i="5"/>
  <c r="E27" i="5"/>
  <c r="D27" i="5"/>
  <c r="C27" i="5"/>
  <c r="B27" i="5"/>
  <c r="O21" i="2" l="1"/>
  <c r="O59" i="2" s="1"/>
  <c r="N21" i="2"/>
  <c r="P20" i="2"/>
  <c r="N55" i="2"/>
  <c r="P55" i="2" s="1"/>
  <c r="P54" i="2"/>
  <c r="P21" i="2" l="1"/>
  <c r="N59" i="2"/>
  <c r="F6" i="9" s="1"/>
  <c r="H9" i="12"/>
  <c r="H8" i="12"/>
  <c r="H7" i="12"/>
  <c r="H6" i="12"/>
  <c r="H5" i="12"/>
  <c r="H4" i="12"/>
  <c r="H3" i="12"/>
  <c r="H2" i="12"/>
  <c r="E26" i="8"/>
  <c r="E25" i="8"/>
  <c r="E24" i="8"/>
  <c r="E23" i="8"/>
  <c r="E22" i="8"/>
  <c r="E19" i="8"/>
  <c r="E18" i="8"/>
  <c r="E17" i="8"/>
  <c r="E16" i="8"/>
  <c r="E14" i="8"/>
  <c r="E13" i="8"/>
  <c r="E12" i="8"/>
  <c r="E11" i="8"/>
  <c r="E9" i="8"/>
  <c r="E8" i="8"/>
  <c r="E7" i="8"/>
  <c r="E6" i="8"/>
  <c r="E5" i="8"/>
  <c r="E4" i="8"/>
  <c r="E3" i="8"/>
  <c r="E2" i="8"/>
  <c r="E19" i="7"/>
  <c r="E18" i="7"/>
  <c r="E17" i="7"/>
  <c r="E14" i="7"/>
  <c r="E13" i="7"/>
  <c r="E12" i="7"/>
  <c r="E10" i="7"/>
  <c r="E9" i="7"/>
  <c r="E8" i="7"/>
  <c r="E7" i="7"/>
  <c r="E6" i="7"/>
  <c r="E4" i="7"/>
  <c r="E3" i="7"/>
  <c r="E2" i="7"/>
  <c r="E10" i="8" l="1"/>
  <c r="E27" i="8"/>
  <c r="E5" i="7"/>
  <c r="E15" i="8"/>
  <c r="E20" i="8"/>
  <c r="E15" i="7"/>
  <c r="E11" i="7"/>
  <c r="E21" i="8" l="1"/>
  <c r="E16" i="7"/>
  <c r="E20" i="7"/>
  <c r="K53" i="2"/>
  <c r="L52" i="2"/>
  <c r="K52" i="2"/>
  <c r="M51" i="2"/>
  <c r="L51" i="2"/>
  <c r="K51" i="2"/>
  <c r="M50" i="2"/>
  <c r="L50" i="2"/>
  <c r="K50" i="2"/>
  <c r="L49" i="2"/>
  <c r="K49" i="2"/>
  <c r="L48" i="2"/>
  <c r="K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19" i="2"/>
  <c r="M18" i="2"/>
  <c r="M17" i="2"/>
  <c r="L16" i="2"/>
  <c r="K16" i="2"/>
  <c r="L15" i="2"/>
  <c r="K15" i="2"/>
  <c r="L14" i="2"/>
  <c r="K14" i="2"/>
  <c r="M13" i="2"/>
  <c r="M12" i="2"/>
  <c r="M11" i="2"/>
  <c r="M10" i="2"/>
  <c r="M9" i="2"/>
  <c r="M8" i="2"/>
  <c r="M7" i="2"/>
  <c r="M6" i="2"/>
  <c r="M5" i="2"/>
  <c r="M4" i="2"/>
  <c r="M3" i="2"/>
  <c r="J13" i="5"/>
  <c r="I15" i="10"/>
  <c r="I13" i="10"/>
  <c r="I12" i="10"/>
  <c r="I11" i="10"/>
  <c r="I8" i="10"/>
  <c r="I7" i="10"/>
  <c r="I6" i="10"/>
  <c r="I4" i="10"/>
  <c r="I3" i="10"/>
  <c r="J21" i="6"/>
  <c r="K21" i="6" s="1"/>
  <c r="J10" i="6"/>
  <c r="K10" i="6" s="1"/>
  <c r="J23" i="1"/>
  <c r="J19" i="1"/>
  <c r="J13" i="1"/>
  <c r="J7" i="1"/>
  <c r="J29" i="6" l="1"/>
  <c r="K29" i="6" s="1"/>
  <c r="I5" i="10"/>
  <c r="I2" i="10"/>
  <c r="K58" i="2"/>
  <c r="L57" i="2"/>
  <c r="L54" i="2"/>
  <c r="K56" i="2"/>
  <c r="E21" i="7"/>
  <c r="L20" i="2"/>
  <c r="M16" i="2"/>
  <c r="E4" i="9"/>
  <c r="M49" i="2"/>
  <c r="M52" i="2"/>
  <c r="E28" i="8"/>
  <c r="L56" i="2"/>
  <c r="M14" i="2"/>
  <c r="L58" i="2"/>
  <c r="L61" i="2"/>
  <c r="M15" i="2"/>
  <c r="M48" i="2"/>
  <c r="M53" i="2"/>
  <c r="E29" i="8"/>
  <c r="K54" i="2"/>
  <c r="K57" i="2"/>
  <c r="L60" i="2"/>
  <c r="K20" i="2"/>
  <c r="J28" i="5"/>
  <c r="J28" i="6"/>
  <c r="K28" i="6" s="1"/>
  <c r="J21" i="1"/>
  <c r="G9" i="12"/>
  <c r="G8" i="12"/>
  <c r="G7" i="12"/>
  <c r="G6" i="12"/>
  <c r="G5" i="12"/>
  <c r="G4" i="12"/>
  <c r="G3" i="12"/>
  <c r="G2" i="12"/>
  <c r="D26" i="8"/>
  <c r="D25" i="8"/>
  <c r="D24" i="8"/>
  <c r="D23" i="8"/>
  <c r="D22" i="8"/>
  <c r="D19" i="8"/>
  <c r="D18" i="8"/>
  <c r="D17" i="8"/>
  <c r="D16" i="8"/>
  <c r="D14" i="8"/>
  <c r="D13" i="8"/>
  <c r="D12" i="8"/>
  <c r="D11" i="8"/>
  <c r="D9" i="8"/>
  <c r="D8" i="8"/>
  <c r="D7" i="8"/>
  <c r="D6" i="8"/>
  <c r="D5" i="8"/>
  <c r="D4" i="8"/>
  <c r="D3" i="8"/>
  <c r="D2" i="8"/>
  <c r="D19" i="7"/>
  <c r="D18" i="7"/>
  <c r="D17" i="7"/>
  <c r="D14" i="7"/>
  <c r="D13" i="7"/>
  <c r="D12" i="7"/>
  <c r="D10" i="7"/>
  <c r="D9" i="7"/>
  <c r="D8" i="7"/>
  <c r="D7" i="7"/>
  <c r="D6" i="7"/>
  <c r="D4" i="7"/>
  <c r="D3" i="7"/>
  <c r="D2" i="7"/>
  <c r="I4" i="9"/>
  <c r="J4" i="9" s="1"/>
  <c r="X61" i="2"/>
  <c r="K4" i="9"/>
  <c r="X57" i="2"/>
  <c r="AA57" i="2" s="1"/>
  <c r="H53" i="2"/>
  <c r="I52" i="2"/>
  <c r="H52" i="2"/>
  <c r="I51" i="2"/>
  <c r="H51" i="2"/>
  <c r="J50" i="2"/>
  <c r="I50" i="2"/>
  <c r="H50" i="2"/>
  <c r="I49" i="2"/>
  <c r="H49" i="2"/>
  <c r="I48" i="2"/>
  <c r="H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19" i="2"/>
  <c r="J18" i="2"/>
  <c r="J17" i="2"/>
  <c r="I16" i="2"/>
  <c r="H16" i="2"/>
  <c r="J16" i="2" s="1"/>
  <c r="I15" i="2"/>
  <c r="H15" i="2"/>
  <c r="I14" i="2"/>
  <c r="H14" i="2"/>
  <c r="J13" i="2"/>
  <c r="J12" i="2"/>
  <c r="J11" i="2"/>
  <c r="J10" i="2"/>
  <c r="J9" i="2"/>
  <c r="J8" i="2"/>
  <c r="J7" i="2"/>
  <c r="J6" i="2"/>
  <c r="J5" i="2"/>
  <c r="J4" i="2"/>
  <c r="J3" i="2"/>
  <c r="F20" i="5"/>
  <c r="F13" i="5"/>
  <c r="E15" i="10"/>
  <c r="E13" i="10"/>
  <c r="E12" i="10"/>
  <c r="E11" i="10"/>
  <c r="E8" i="10"/>
  <c r="E7" i="10"/>
  <c r="E6" i="10"/>
  <c r="E4" i="10"/>
  <c r="E3" i="10"/>
  <c r="F21" i="6"/>
  <c r="F10" i="6"/>
  <c r="C23" i="1"/>
  <c r="D23" i="1"/>
  <c r="E23" i="1"/>
  <c r="F23" i="1"/>
  <c r="B23" i="1"/>
  <c r="E2" i="10" l="1"/>
  <c r="F29" i="6"/>
  <c r="E9" i="10" s="1"/>
  <c r="I9" i="10"/>
  <c r="K3" i="9"/>
  <c r="H58" i="2"/>
  <c r="D5" i="9" s="1"/>
  <c r="I10" i="10"/>
  <c r="E2" i="9"/>
  <c r="E30" i="8"/>
  <c r="L21" i="2"/>
  <c r="H57" i="2"/>
  <c r="D3" i="9" s="1"/>
  <c r="E3" i="9"/>
  <c r="L55" i="2"/>
  <c r="E5" i="9"/>
  <c r="K21" i="2"/>
  <c r="M20" i="2"/>
  <c r="K55" i="2"/>
  <c r="M54" i="2"/>
  <c r="E5" i="10"/>
  <c r="I57" i="2"/>
  <c r="W58" i="2"/>
  <c r="Z58" i="2" s="1"/>
  <c r="D29" i="8"/>
  <c r="J14" i="2"/>
  <c r="F28" i="5"/>
  <c r="J15" i="2"/>
  <c r="H56" i="2"/>
  <c r="D2" i="9" s="1"/>
  <c r="H54" i="2"/>
  <c r="I56" i="2"/>
  <c r="I58" i="2"/>
  <c r="D5" i="7"/>
  <c r="I54" i="2"/>
  <c r="J51" i="2"/>
  <c r="J53" i="2"/>
  <c r="W56" i="2"/>
  <c r="Z56" i="2" s="1"/>
  <c r="W57" i="2"/>
  <c r="Z57" i="2" s="1"/>
  <c r="I60" i="2"/>
  <c r="I61" i="2"/>
  <c r="J49" i="2"/>
  <c r="J52" i="2"/>
  <c r="X56" i="2"/>
  <c r="AA56" i="2" s="1"/>
  <c r="X58" i="2"/>
  <c r="AA58" i="2" s="1"/>
  <c r="X60" i="2"/>
  <c r="D28" i="8"/>
  <c r="D4" i="9"/>
  <c r="D10" i="8"/>
  <c r="D15" i="8"/>
  <c r="D20" i="8"/>
  <c r="D27" i="8"/>
  <c r="D11" i="7"/>
  <c r="D15" i="7"/>
  <c r="H55" i="2"/>
  <c r="J54" i="2"/>
  <c r="I20" i="2"/>
  <c r="J48" i="2"/>
  <c r="H20" i="2"/>
  <c r="F28" i="6"/>
  <c r="I14" i="10" l="1"/>
  <c r="I5" i="9"/>
  <c r="J5" i="9" s="1"/>
  <c r="I3" i="9"/>
  <c r="J3" i="9" s="1"/>
  <c r="I2" i="9"/>
  <c r="J2" i="9" s="1"/>
  <c r="K2" i="9"/>
  <c r="K5" i="9"/>
  <c r="E31" i="8"/>
  <c r="L59" i="2"/>
  <c r="M55" i="2"/>
  <c r="M21" i="2"/>
  <c r="K59" i="2"/>
  <c r="E6" i="9" s="1"/>
  <c r="E10" i="10"/>
  <c r="I21" i="2"/>
  <c r="D21" i="8"/>
  <c r="D30" i="8"/>
  <c r="I55" i="2"/>
  <c r="J55" i="2" s="1"/>
  <c r="D20" i="7"/>
  <c r="D16" i="7"/>
  <c r="J20" i="2"/>
  <c r="H21" i="2"/>
  <c r="I16" i="10" l="1"/>
  <c r="E14" i="10"/>
  <c r="H59" i="2"/>
  <c r="D6" i="9" s="1"/>
  <c r="D31" i="8"/>
  <c r="I59" i="2"/>
  <c r="D21" i="7"/>
  <c r="J21" i="2"/>
  <c r="E16" i="10" l="1"/>
  <c r="F19" i="1"/>
  <c r="F13" i="1"/>
  <c r="F7" i="1"/>
  <c r="B12" i="1"/>
  <c r="B13" i="5"/>
  <c r="E20" i="5"/>
  <c r="B53" i="2"/>
  <c r="C52" i="2"/>
  <c r="B52" i="2"/>
  <c r="C51" i="2"/>
  <c r="B51" i="2"/>
  <c r="C50" i="2"/>
  <c r="B50" i="2"/>
  <c r="C49" i="2"/>
  <c r="B49" i="2"/>
  <c r="C48" i="2"/>
  <c r="B48" i="2"/>
  <c r="C16" i="2"/>
  <c r="B16" i="2"/>
  <c r="C15" i="2"/>
  <c r="B15" i="2"/>
  <c r="C14" i="2"/>
  <c r="B14" i="2"/>
  <c r="B57" i="2" l="1"/>
  <c r="B3" i="9" s="1"/>
  <c r="C60" i="2"/>
  <c r="C58" i="2"/>
  <c r="C56" i="2"/>
  <c r="C61" i="2"/>
  <c r="C57" i="2"/>
  <c r="B20" i="2"/>
  <c r="B21" i="2" s="1"/>
  <c r="B58" i="2"/>
  <c r="B5" i="9" s="1"/>
  <c r="B56" i="2"/>
  <c r="B2" i="9" s="1"/>
  <c r="B4" i="9"/>
  <c r="F21" i="1"/>
  <c r="C20" i="2"/>
  <c r="C21" i="2" s="1"/>
  <c r="E53" i="2"/>
  <c r="F52" i="2"/>
  <c r="E52" i="2"/>
  <c r="F51" i="2"/>
  <c r="E51" i="2"/>
  <c r="F50" i="2"/>
  <c r="E50" i="2"/>
  <c r="F49" i="2"/>
  <c r="E49" i="2"/>
  <c r="F48" i="2"/>
  <c r="E48" i="2"/>
  <c r="F16" i="2"/>
  <c r="E16" i="2"/>
  <c r="F15" i="2"/>
  <c r="E15" i="2"/>
  <c r="F14" i="2"/>
  <c r="E14" i="2"/>
  <c r="C4" i="9" l="1"/>
  <c r="E20" i="2"/>
  <c r="E21" i="2" s="1"/>
  <c r="E58" i="2"/>
  <c r="C5" i="9" s="1"/>
  <c r="E56" i="2"/>
  <c r="C2" i="9" s="1"/>
  <c r="F58" i="2"/>
  <c r="F56" i="2"/>
  <c r="F60" i="2"/>
  <c r="E57" i="2"/>
  <c r="C3" i="9" s="1"/>
  <c r="F57" i="2"/>
  <c r="F61" i="2"/>
  <c r="F20" i="2"/>
  <c r="F21" i="2" s="1"/>
  <c r="B13" i="1" l="1"/>
  <c r="B19" i="1"/>
  <c r="B7" i="1"/>
  <c r="B21" i="1" l="1"/>
  <c r="D21" i="6" l="1"/>
  <c r="E21" i="6"/>
  <c r="C21" i="6"/>
  <c r="E10" i="6"/>
  <c r="E29" i="6" s="1"/>
  <c r="D9" i="10" s="1"/>
  <c r="D10" i="6"/>
  <c r="D29" i="6" s="1"/>
  <c r="C9" i="10" s="1"/>
  <c r="C10" i="6"/>
  <c r="C29" i="6" s="1"/>
  <c r="B9" i="10" s="1"/>
  <c r="D19" i="1" l="1"/>
  <c r="C19" i="1"/>
  <c r="E19" i="1"/>
  <c r="C13" i="1"/>
  <c r="E13" i="1"/>
  <c r="C7" i="1"/>
  <c r="D7" i="1"/>
  <c r="E7" i="1"/>
  <c r="E13" i="5" l="1"/>
  <c r="D13" i="5"/>
  <c r="C13" i="5"/>
  <c r="D28" i="6"/>
  <c r="E28" i="6"/>
  <c r="C28" i="6"/>
  <c r="E28" i="5" l="1"/>
  <c r="C21" i="1"/>
  <c r="E21" i="1"/>
  <c r="B6" i="10" l="1"/>
  <c r="C6" i="10"/>
  <c r="D6" i="10"/>
  <c r="B7" i="10"/>
  <c r="C7" i="10"/>
  <c r="D7" i="10"/>
  <c r="B8" i="10"/>
  <c r="C8" i="10"/>
  <c r="D8" i="10"/>
  <c r="B3" i="10"/>
  <c r="C3" i="10"/>
  <c r="D3" i="10"/>
  <c r="B4" i="10"/>
  <c r="C4" i="10"/>
  <c r="D4" i="10"/>
  <c r="L6" i="12" l="1"/>
  <c r="F2" i="12"/>
  <c r="L2" i="12"/>
  <c r="F3" i="12"/>
  <c r="L3" i="12"/>
  <c r="F4" i="12"/>
  <c r="L4" i="12"/>
  <c r="F5" i="12"/>
  <c r="L5" i="12"/>
  <c r="F6" i="12"/>
  <c r="F7" i="12"/>
  <c r="L7" i="12"/>
  <c r="F8" i="12"/>
  <c r="L8" i="12"/>
  <c r="F9" i="12"/>
  <c r="L9" i="12"/>
  <c r="E9" i="12"/>
  <c r="E8" i="12"/>
  <c r="E7" i="12"/>
  <c r="E6" i="12"/>
  <c r="E5" i="12"/>
  <c r="E4" i="12"/>
  <c r="E3" i="12"/>
  <c r="E2" i="12"/>
  <c r="B11" i="10"/>
  <c r="C11" i="10"/>
  <c r="D11" i="10"/>
  <c r="B12" i="10"/>
  <c r="C12" i="10"/>
  <c r="D12" i="10"/>
  <c r="B13" i="10"/>
  <c r="C13" i="10"/>
  <c r="D13" i="10"/>
  <c r="B15" i="10"/>
  <c r="C15" i="10"/>
  <c r="D15" i="10"/>
  <c r="L2" i="8" l="1"/>
  <c r="L3" i="8"/>
  <c r="L4" i="8"/>
  <c r="L5" i="8"/>
  <c r="L6" i="8"/>
  <c r="L7" i="8"/>
  <c r="L8" i="8"/>
  <c r="L9" i="8"/>
  <c r="L11" i="8"/>
  <c r="L12" i="8"/>
  <c r="L13" i="8"/>
  <c r="L14" i="8"/>
  <c r="L16" i="8"/>
  <c r="L17" i="8"/>
  <c r="L18" i="8"/>
  <c r="L19" i="8"/>
  <c r="L22" i="8"/>
  <c r="L23" i="8"/>
  <c r="L24" i="8"/>
  <c r="L25" i="8"/>
  <c r="L26" i="8"/>
  <c r="L29" i="8"/>
  <c r="I26" i="8"/>
  <c r="M26" i="8" s="1"/>
  <c r="I25" i="8"/>
  <c r="M25" i="8" s="1"/>
  <c r="I24" i="8"/>
  <c r="K24" i="8" s="1"/>
  <c r="I23" i="8"/>
  <c r="I22" i="8"/>
  <c r="K22" i="8" s="1"/>
  <c r="I19" i="8"/>
  <c r="M19" i="8" s="1"/>
  <c r="I18" i="8"/>
  <c r="I17" i="8"/>
  <c r="M17" i="8" s="1"/>
  <c r="I16" i="8"/>
  <c r="I14" i="8"/>
  <c r="K14" i="8" s="1"/>
  <c r="I13" i="8"/>
  <c r="I12" i="8"/>
  <c r="K12" i="8" s="1"/>
  <c r="I11" i="8"/>
  <c r="K11" i="8" s="1"/>
  <c r="I9" i="8"/>
  <c r="K9" i="8" s="1"/>
  <c r="I8" i="8"/>
  <c r="K8" i="8" s="1"/>
  <c r="I7" i="8"/>
  <c r="M7" i="8" s="1"/>
  <c r="I6" i="8"/>
  <c r="K6" i="8" s="1"/>
  <c r="I5" i="8"/>
  <c r="K5" i="8" s="1"/>
  <c r="I4" i="8"/>
  <c r="K4" i="8" s="1"/>
  <c r="I3" i="8"/>
  <c r="K3" i="8" s="1"/>
  <c r="I2" i="8"/>
  <c r="K2" i="8" s="1"/>
  <c r="C29" i="8"/>
  <c r="C28" i="8"/>
  <c r="C26" i="8"/>
  <c r="C25" i="8"/>
  <c r="C24" i="8"/>
  <c r="C23" i="8"/>
  <c r="C22" i="8"/>
  <c r="C19" i="8"/>
  <c r="C18" i="8"/>
  <c r="C17" i="8"/>
  <c r="C16" i="8"/>
  <c r="C14" i="8"/>
  <c r="C13" i="8"/>
  <c r="C12" i="8"/>
  <c r="C11" i="8"/>
  <c r="C9" i="8"/>
  <c r="C8" i="8"/>
  <c r="C7" i="8"/>
  <c r="C6" i="8"/>
  <c r="C5" i="8"/>
  <c r="C4" i="8"/>
  <c r="C3" i="8"/>
  <c r="C2" i="8"/>
  <c r="B12" i="8"/>
  <c r="B13" i="8"/>
  <c r="B14" i="8"/>
  <c r="B29" i="8"/>
  <c r="B28" i="8"/>
  <c r="B23" i="8"/>
  <c r="B24" i="8"/>
  <c r="B25" i="8"/>
  <c r="B26" i="8"/>
  <c r="B22" i="8"/>
  <c r="B17" i="8"/>
  <c r="B18" i="8"/>
  <c r="B19" i="8"/>
  <c r="B16" i="8"/>
  <c r="B11" i="8"/>
  <c r="B3" i="8"/>
  <c r="B4" i="8"/>
  <c r="B5" i="8"/>
  <c r="B6" i="8"/>
  <c r="B7" i="8"/>
  <c r="B8" i="8"/>
  <c r="B9" i="8"/>
  <c r="B2" i="8"/>
  <c r="L2" i="7"/>
  <c r="L3" i="7"/>
  <c r="L4" i="7"/>
  <c r="L6" i="7"/>
  <c r="L7" i="7"/>
  <c r="L8" i="7"/>
  <c r="L9" i="7"/>
  <c r="L10" i="7"/>
  <c r="L12" i="7"/>
  <c r="L13" i="7"/>
  <c r="L14" i="7"/>
  <c r="L17" i="7"/>
  <c r="L18" i="7"/>
  <c r="L19" i="7"/>
  <c r="I19" i="7"/>
  <c r="K19" i="7" s="1"/>
  <c r="I18" i="7"/>
  <c r="K18" i="7" s="1"/>
  <c r="I17" i="7"/>
  <c r="K17" i="7" s="1"/>
  <c r="I14" i="7"/>
  <c r="I13" i="7"/>
  <c r="I12" i="7"/>
  <c r="I10" i="7"/>
  <c r="K10" i="7" s="1"/>
  <c r="I9" i="7"/>
  <c r="K9" i="7" s="1"/>
  <c r="I8" i="7"/>
  <c r="K8" i="7" s="1"/>
  <c r="I7" i="7"/>
  <c r="K7" i="7" s="1"/>
  <c r="I6" i="7"/>
  <c r="K6" i="7" s="1"/>
  <c r="I4" i="7"/>
  <c r="K4" i="7" s="1"/>
  <c r="I3" i="7"/>
  <c r="K3" i="7" s="1"/>
  <c r="I2" i="7"/>
  <c r="K2" i="7" s="1"/>
  <c r="C19" i="7"/>
  <c r="C18" i="7"/>
  <c r="C17" i="7"/>
  <c r="C14" i="7"/>
  <c r="C13" i="7"/>
  <c r="C12" i="7"/>
  <c r="C10" i="7"/>
  <c r="C9" i="7"/>
  <c r="C8" i="7"/>
  <c r="C7" i="7"/>
  <c r="C6" i="7"/>
  <c r="C4" i="7"/>
  <c r="C3" i="7"/>
  <c r="C2" i="7"/>
  <c r="B18" i="7"/>
  <c r="B19" i="7"/>
  <c r="B17" i="7"/>
  <c r="B13" i="7"/>
  <c r="B14" i="7"/>
  <c r="B12" i="7"/>
  <c r="B7" i="7"/>
  <c r="B8" i="7"/>
  <c r="B9" i="7"/>
  <c r="B10" i="7"/>
  <c r="B6" i="7"/>
  <c r="B3" i="7"/>
  <c r="B4" i="7"/>
  <c r="B2" i="7"/>
  <c r="M5" i="8" l="1"/>
  <c r="M9" i="8"/>
  <c r="M13" i="8"/>
  <c r="M8" i="7"/>
  <c r="M13" i="7"/>
  <c r="M6" i="7"/>
  <c r="M18" i="8"/>
  <c r="M6" i="8"/>
  <c r="M22" i="8"/>
  <c r="L20" i="8"/>
  <c r="M10" i="7"/>
  <c r="M9" i="7"/>
  <c r="M19" i="7"/>
  <c r="L11" i="7"/>
  <c r="I15" i="8"/>
  <c r="K15" i="8" s="1"/>
  <c r="M23" i="8"/>
  <c r="B5" i="7"/>
  <c r="M4" i="8"/>
  <c r="M8" i="8"/>
  <c r="M24" i="8"/>
  <c r="L15" i="7"/>
  <c r="M14" i="7"/>
  <c r="B11" i="7"/>
  <c r="M4" i="7"/>
  <c r="B27" i="8"/>
  <c r="B15" i="7"/>
  <c r="I27" i="8"/>
  <c r="K27" i="8" s="1"/>
  <c r="L27" i="8"/>
  <c r="L15" i="8"/>
  <c r="C27" i="8"/>
  <c r="L10" i="8"/>
  <c r="I10" i="8"/>
  <c r="K10" i="8" s="1"/>
  <c r="I20" i="8"/>
  <c r="C10" i="8"/>
  <c r="C15" i="8"/>
  <c r="C20" i="8"/>
  <c r="M14" i="8"/>
  <c r="M3" i="8"/>
  <c r="M12" i="8"/>
  <c r="B20" i="8"/>
  <c r="B15" i="8"/>
  <c r="B10" i="8"/>
  <c r="M2" i="8"/>
  <c r="M11" i="8"/>
  <c r="M16" i="8"/>
  <c r="M2" i="7"/>
  <c r="L5" i="7"/>
  <c r="M17" i="7"/>
  <c r="C15" i="7"/>
  <c r="C11" i="7"/>
  <c r="M7" i="7"/>
  <c r="M12" i="7"/>
  <c r="M18" i="7"/>
  <c r="I11" i="7"/>
  <c r="K11" i="7" s="1"/>
  <c r="I5" i="7"/>
  <c r="K5" i="7" s="1"/>
  <c r="I15" i="7"/>
  <c r="M3" i="7"/>
  <c r="C5" i="7"/>
  <c r="I21" i="8" l="1"/>
  <c r="K21" i="8" s="1"/>
  <c r="B21" i="8"/>
  <c r="C21" i="8"/>
  <c r="L21" i="8"/>
  <c r="C16" i="7"/>
  <c r="L16" i="7"/>
  <c r="I16" i="7"/>
  <c r="K16" i="7" s="1"/>
  <c r="B16" i="7"/>
  <c r="B20" i="7"/>
  <c r="B21" i="7" s="1"/>
  <c r="L20" i="7"/>
  <c r="L21" i="7" s="1"/>
  <c r="M11" i="7"/>
  <c r="M20" i="8"/>
  <c r="M15" i="7"/>
  <c r="C30" i="8"/>
  <c r="C31" i="8" s="1"/>
  <c r="M27" i="8"/>
  <c r="B30" i="8"/>
  <c r="B31" i="8" s="1"/>
  <c r="M15" i="8"/>
  <c r="M10" i="8"/>
  <c r="C20" i="7"/>
  <c r="C21" i="7" s="1"/>
  <c r="I20" i="7"/>
  <c r="K20" i="7" s="1"/>
  <c r="M5" i="7"/>
  <c r="I21" i="7" l="1"/>
  <c r="K21" i="7" s="1"/>
  <c r="M21" i="8"/>
  <c r="M16" i="7"/>
  <c r="M20" i="7"/>
  <c r="L28" i="8"/>
  <c r="L30" i="8" s="1"/>
  <c r="L31" i="8" s="1"/>
  <c r="J12" i="7" l="1"/>
  <c r="J8" i="7"/>
  <c r="J2" i="7"/>
  <c r="J14" i="7"/>
  <c r="J6" i="7"/>
  <c r="J10" i="7"/>
  <c r="J21" i="7"/>
  <c r="J5" i="7"/>
  <c r="J13" i="7"/>
  <c r="M21" i="7"/>
  <c r="J3" i="7"/>
  <c r="J17" i="7"/>
  <c r="J7" i="7"/>
  <c r="J15" i="7"/>
  <c r="J18" i="7"/>
  <c r="J16" i="7"/>
  <c r="J4" i="7"/>
  <c r="J9" i="7"/>
  <c r="J11" i="7"/>
  <c r="C5" i="10"/>
  <c r="D5" i="10"/>
  <c r="B5" i="10"/>
  <c r="C2" i="10"/>
  <c r="D2" i="10"/>
  <c r="B2" i="10"/>
  <c r="C10" i="10" l="1"/>
  <c r="C14" i="10" s="1"/>
  <c r="C16" i="10" s="1"/>
  <c r="B10" i="10"/>
  <c r="B14" i="10" s="1"/>
  <c r="B16" i="10" s="1"/>
  <c r="D10" i="10"/>
  <c r="E54" i="2"/>
  <c r="E55" i="2" s="1"/>
  <c r="E59" i="2" s="1"/>
  <c r="C6" i="9" s="1"/>
  <c r="F54" i="2"/>
  <c r="F55" i="2" s="1"/>
  <c r="F59" i="2" s="1"/>
  <c r="D14" i="10" l="1"/>
  <c r="D16" i="10" l="1"/>
  <c r="Y47" i="2" l="1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19" i="2"/>
  <c r="Y18" i="2"/>
  <c r="Y17" i="2"/>
  <c r="Y13" i="2"/>
  <c r="Y12" i="2"/>
  <c r="Y11" i="2"/>
  <c r="Y10" i="2"/>
  <c r="Y9" i="2"/>
  <c r="Y8" i="2"/>
  <c r="Y7" i="2"/>
  <c r="Y6" i="2"/>
  <c r="Y5" i="2"/>
  <c r="Y4" i="2"/>
  <c r="Y3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19" i="2"/>
  <c r="G18" i="2"/>
  <c r="G17" i="2"/>
  <c r="G13" i="2"/>
  <c r="G11" i="2"/>
  <c r="G10" i="2"/>
  <c r="G9" i="2"/>
  <c r="G8" i="2"/>
  <c r="G7" i="2"/>
  <c r="G6" i="2"/>
  <c r="G5" i="2"/>
  <c r="G4" i="2"/>
  <c r="G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23" i="2"/>
  <c r="D4" i="2"/>
  <c r="D5" i="2"/>
  <c r="D6" i="2"/>
  <c r="D7" i="2"/>
  <c r="D8" i="2"/>
  <c r="D9" i="2"/>
  <c r="D10" i="2"/>
  <c r="D11" i="2"/>
  <c r="D13" i="2"/>
  <c r="D17" i="2"/>
  <c r="D18" i="2"/>
  <c r="D19" i="2"/>
  <c r="D3" i="2"/>
  <c r="I28" i="8" l="1"/>
  <c r="K28" i="8" s="1"/>
  <c r="Y53" i="2" l="1"/>
  <c r="I29" i="8"/>
  <c r="K29" i="8" s="1"/>
  <c r="M28" i="8"/>
  <c r="Y49" i="2"/>
  <c r="Y52" i="2"/>
  <c r="Y51" i="2"/>
  <c r="Y50" i="2"/>
  <c r="Y48" i="2"/>
  <c r="Y16" i="2"/>
  <c r="Y14" i="2"/>
  <c r="Y15" i="2"/>
  <c r="I30" i="8" l="1"/>
  <c r="K30" i="8" s="1"/>
  <c r="M29" i="8"/>
  <c r="Y21" i="2"/>
  <c r="Y20" i="2"/>
  <c r="Y54" i="2"/>
  <c r="G12" i="2"/>
  <c r="D53" i="2"/>
  <c r="D52" i="2"/>
  <c r="Y55" i="2" l="1"/>
  <c r="W59" i="2"/>
  <c r="M30" i="8"/>
  <c r="I31" i="8"/>
  <c r="K31" i="8" s="1"/>
  <c r="X59" i="2"/>
  <c r="G14" i="2"/>
  <c r="G15" i="2"/>
  <c r="G48" i="2"/>
  <c r="G49" i="2"/>
  <c r="G50" i="2"/>
  <c r="G51" i="2"/>
  <c r="G52" i="2"/>
  <c r="G53" i="2"/>
  <c r="D14" i="2"/>
  <c r="D16" i="2"/>
  <c r="D12" i="2"/>
  <c r="D49" i="2"/>
  <c r="D51" i="2"/>
  <c r="D15" i="2"/>
  <c r="D48" i="2"/>
  <c r="D50" i="2"/>
  <c r="C54" i="2"/>
  <c r="C55" i="2" s="1"/>
  <c r="C59" i="2" s="1"/>
  <c r="B54" i="2"/>
  <c r="K6" i="9" l="1"/>
  <c r="AA59" i="2"/>
  <c r="I6" i="9"/>
  <c r="J6" i="9" s="1"/>
  <c r="Z59" i="2"/>
  <c r="J13" i="8"/>
  <c r="J17" i="8"/>
  <c r="J20" i="8"/>
  <c r="J10" i="8"/>
  <c r="J6" i="8"/>
  <c r="J3" i="8"/>
  <c r="J11" i="8"/>
  <c r="J8" i="8"/>
  <c r="J4" i="8"/>
  <c r="J12" i="8"/>
  <c r="J15" i="8"/>
  <c r="J16" i="8"/>
  <c r="J19" i="8"/>
  <c r="J25" i="8"/>
  <c r="J31" i="8"/>
  <c r="J5" i="8"/>
  <c r="J14" i="8"/>
  <c r="J28" i="8"/>
  <c r="J2" i="8"/>
  <c r="M31" i="8"/>
  <c r="J7" i="8"/>
  <c r="J24" i="8"/>
  <c r="J23" i="8"/>
  <c r="J26" i="8"/>
  <c r="J18" i="8"/>
  <c r="J27" i="8"/>
  <c r="J22" i="8"/>
  <c r="J9" i="8"/>
  <c r="J21" i="8"/>
  <c r="G20" i="2"/>
  <c r="G54" i="2"/>
  <c r="G16" i="2"/>
  <c r="D21" i="2"/>
  <c r="D20" i="2"/>
  <c r="B55" i="2"/>
  <c r="D54" i="2"/>
  <c r="D55" i="2" l="1"/>
  <c r="B59" i="2"/>
  <c r="B6" i="9" s="1"/>
  <c r="G21" i="2"/>
  <c r="G55" i="2"/>
  <c r="D13" i="1" l="1"/>
  <c r="D21" i="1"/>
</calcChain>
</file>

<file path=xl/sharedStrings.xml><?xml version="1.0" encoding="utf-8"?>
<sst xmlns="http://schemas.openxmlformats.org/spreadsheetml/2006/main" count="484" uniqueCount="368">
  <si>
    <t>Risultato di amministrazione (A)</t>
  </si>
  <si>
    <t>Parte accantonata (B)</t>
  </si>
  <si>
    <t>Parte vincolata (C)</t>
  </si>
  <si>
    <t>Parte destinata a investimenti (D)</t>
  </si>
  <si>
    <t>Parte disponibile (E=A-B-C-D)</t>
  </si>
  <si>
    <t>Saldo di cassa</t>
  </si>
  <si>
    <t>Residui attivi</t>
  </si>
  <si>
    <t>Residui passivi</t>
  </si>
  <si>
    <t>FPV per spese correnti</t>
  </si>
  <si>
    <t>FPV per spese in conto capitale</t>
  </si>
  <si>
    <t>Fondo crediti di dubbia esigibilità</t>
  </si>
  <si>
    <t>Fondo anticipazioni liquidità DL35/2013</t>
  </si>
  <si>
    <t>Fondo perdite società partecipate</t>
  </si>
  <si>
    <t>Fondo contenzioso</t>
  </si>
  <si>
    <t>Altri accantonamenti</t>
  </si>
  <si>
    <t>Vincoli da trasferimenti</t>
  </si>
  <si>
    <t>Vincoli da leggi e principi contabili</t>
  </si>
  <si>
    <t>Vincoli da contrazione di mutui</t>
  </si>
  <si>
    <t>Vincoli attribuiti dall'ente</t>
  </si>
  <si>
    <t>Altri vincoli</t>
  </si>
  <si>
    <t xml:space="preserve">  100 Entrate correnti di natura tributaria, contributiva e perequativa </t>
  </si>
  <si>
    <t xml:space="preserve">  200 Trasferimenti correnti </t>
  </si>
  <si>
    <t xml:space="preserve">  300 Entrate extratributarie </t>
  </si>
  <si>
    <t xml:space="preserve">  401 Tributi in conto capitale</t>
  </si>
  <si>
    <t xml:space="preserve">  402 Contributi agli investimenti </t>
  </si>
  <si>
    <t xml:space="preserve">  403 Altri trasferimenti in conto capitale </t>
  </si>
  <si>
    <t xml:space="preserve">  404 Entrate da alienazione di beni materiali e immateriali </t>
  </si>
  <si>
    <t xml:space="preserve">  405 Altre entrate in conto capitale </t>
  </si>
  <si>
    <t xml:space="preserve">  501 Alienazione di attività finanziarie </t>
  </si>
  <si>
    <t xml:space="preserve">  502_3 Riscossione di crediti </t>
  </si>
  <si>
    <t xml:space="preserve">  504 Altre entrate per riduzione di attività finanziarie </t>
  </si>
  <si>
    <t xml:space="preserve"> - Entrate correnti </t>
  </si>
  <si>
    <t xml:space="preserve"> - Entrate in conto capitale</t>
  </si>
  <si>
    <t xml:space="preserve"> - Entrate da riduzione attività finanziarie </t>
  </si>
  <si>
    <t xml:space="preserve"> - Accensione di prestiti </t>
  </si>
  <si>
    <t xml:space="preserve"> - Anticipazioni da istituto tesoriere/cassiere </t>
  </si>
  <si>
    <t xml:space="preserve"> - Entrate per conto terzi e partite di giro</t>
  </si>
  <si>
    <t>Totale Entrate</t>
  </si>
  <si>
    <t>Entrate nette</t>
  </si>
  <si>
    <t xml:space="preserve">101 REDDITI DA LAVORO DIPENDENTE </t>
  </si>
  <si>
    <t xml:space="preserve">102 IMPOSTE E TASSE A CARICO DELL'ENTE </t>
  </si>
  <si>
    <t xml:space="preserve">103 ACQUISTO DI BENI E SERVIZI </t>
  </si>
  <si>
    <t xml:space="preserve">104 TRASFERIMENTI CORRENTI </t>
  </si>
  <si>
    <t xml:space="preserve">107 INTERESSI PASSIVI </t>
  </si>
  <si>
    <t xml:space="preserve">108 ALTRE SPESE PER REDDITI DA CAPITALE </t>
  </si>
  <si>
    <t xml:space="preserve">109 RIMBORSI E POSTE CORRETTIVE DELLE ENTRATE </t>
  </si>
  <si>
    <t xml:space="preserve">110 ALTRE SPESE CORRENTI </t>
  </si>
  <si>
    <t>201 TRIBUTI IN CONTO CAPITALE A CARICO DELL?ENTE</t>
  </si>
  <si>
    <t xml:space="preserve">202 INVESTIMENTI FISSI LORDI E ACQUISTO DI TERRENI </t>
  </si>
  <si>
    <t xml:space="preserve">203 CONTRIBUTI AGLI INVESTIMENTI </t>
  </si>
  <si>
    <t xml:space="preserve">204ALTRI TRASFERIMENTI IN CONTO CAPITALE </t>
  </si>
  <si>
    <t xml:space="preserve">205ALTRE SPESE IN CONTO CAPITALE </t>
  </si>
  <si>
    <t xml:space="preserve">301 ACQUISIZIONI DI ATTIVITA' FINANZIARIE </t>
  </si>
  <si>
    <t xml:space="preserve">303 CONCESSIONE CREDITI DI MEDIO-LUNGO TERMINE </t>
  </si>
  <si>
    <t xml:space="preserve">304 ALTRE SPESE PER INCREMENTO DI ATTIVITA' FINANZIARIE </t>
  </si>
  <si>
    <t xml:space="preserve">401 RIMBORSO DI TITOLI OBBLIGAZIONARI </t>
  </si>
  <si>
    <t xml:space="preserve">402 RIMBORSO PRESTITI A BREVE TERMINE </t>
  </si>
  <si>
    <t xml:space="preserve">403 RIMBORSO MUTUI E ALTRI FINANZIAMENTI A MEDIO LUNGO TERMINE </t>
  </si>
  <si>
    <t xml:space="preserve">404 RIMBORSO DI ALTRE FORME DI INDEBITAMENTO </t>
  </si>
  <si>
    <t xml:space="preserve">405 FONDI PER RIMBORSO PRESTITI </t>
  </si>
  <si>
    <t xml:space="preserve">501 CHIUSURA ANTICIPAZIONI RICEVUTE DA ISTITUTO TESORIERE/CASSIERE </t>
  </si>
  <si>
    <t xml:space="preserve">701 USCITE PER PARTITE DI GIRO </t>
  </si>
  <si>
    <t xml:space="preserve">702 USCITE PER CONTO TERZI </t>
  </si>
  <si>
    <t>1 Spese correnti</t>
  </si>
  <si>
    <t>2 Spese in conto capitale</t>
  </si>
  <si>
    <t>3 Spese per incremento attività finanziaria</t>
  </si>
  <si>
    <t>4 Rimborso prestiti</t>
  </si>
  <si>
    <t>5 Chiusura anticipazioni ricevute tesoriere/cassiere</t>
  </si>
  <si>
    <t>7 Conto terzi e partite di giro</t>
  </si>
  <si>
    <t>Totale Uscite</t>
  </si>
  <si>
    <t>Uscite nette</t>
  </si>
  <si>
    <t>Saldo corrente</t>
  </si>
  <si>
    <t>Saldo in conto capitale</t>
  </si>
  <si>
    <t>Acc</t>
  </si>
  <si>
    <t>Risc</t>
  </si>
  <si>
    <t>Imp</t>
  </si>
  <si>
    <t>Pag</t>
  </si>
  <si>
    <t>Rigidità strutturale di bilancio</t>
  </si>
  <si>
    <t>1.1</t>
  </si>
  <si>
    <t>Incidenza spese rigide (ripiano disavanzo,personale e debito) su entrate correnti</t>
  </si>
  <si>
    <t>Entrate correnti</t>
  </si>
  <si>
    <t>2.1</t>
  </si>
  <si>
    <t>Incidenza degli accertamenti di parte corrente sulle previsioni iniziali di parte corrente</t>
  </si>
  <si>
    <t>2.2</t>
  </si>
  <si>
    <t>Incidenza degli accertamenti di parte corrente sulle previsioni definitive di parte corrente</t>
  </si>
  <si>
    <t>2.3</t>
  </si>
  <si>
    <t>Incidenza degli accertamenti delle entrate proprie sulle previsioni iniziali di parte corrente</t>
  </si>
  <si>
    <t>2.4</t>
  </si>
  <si>
    <t>Incidenza degli accertamenti delle entrate proprie sulle previsioni definitive di parte corrente</t>
  </si>
  <si>
    <t>2.5</t>
  </si>
  <si>
    <t>Incidenza degli incassi correnti sulle previsioni iniziali di parte corrente</t>
  </si>
  <si>
    <t>2.6</t>
  </si>
  <si>
    <t>Incidenza degli incassi correnti sulle previsioni definitive di parte corrente</t>
  </si>
  <si>
    <t>2.7</t>
  </si>
  <si>
    <t>Incidenza degli incassi delle entrate proprie sulle previsioni iniziali di parte corrente</t>
  </si>
  <si>
    <t>2.8</t>
  </si>
  <si>
    <t>Incidenza degli incassi delle entrate proprie sulle previsioni definitive di parte corrente</t>
  </si>
  <si>
    <t>Anticipazioni dell'Istituto tesoriere</t>
  </si>
  <si>
    <t>3.1</t>
  </si>
  <si>
    <t>Utilizzo medio Anticipazioni di tesoreria</t>
  </si>
  <si>
    <t>3.2</t>
  </si>
  <si>
    <t>Anticipazione chiuse solo contabilmente</t>
  </si>
  <si>
    <t>Spese di personale</t>
  </si>
  <si>
    <t>4.1</t>
  </si>
  <si>
    <t>Incidenza della spesa di personale sulla spesa corrente</t>
  </si>
  <si>
    <t>4.2</t>
  </si>
  <si>
    <t>Incidenza del salario accessorio ed incentivante rispetto al totale della spesa di personale</t>
  </si>
  <si>
    <t>4.3</t>
  </si>
  <si>
    <t>Incidenza spesa personale flessibile rispetto al totale della spesa di personale</t>
  </si>
  <si>
    <t>4.4</t>
  </si>
  <si>
    <t>Spesa di personale procapite</t>
  </si>
  <si>
    <t>Esternalizzazione dei servizi</t>
  </si>
  <si>
    <t>5.1</t>
  </si>
  <si>
    <t>Indicatore di esternalizzazione dei servizi</t>
  </si>
  <si>
    <t>Interessi passivi</t>
  </si>
  <si>
    <t>6.1</t>
  </si>
  <si>
    <t>Incidenza degli interessi passivi sulla spesa corrente</t>
  </si>
  <si>
    <t>6.2</t>
  </si>
  <si>
    <t>Incidenza degli interessi passivi sulle anticipazioni sul totale della spesa per interessi passivi</t>
  </si>
  <si>
    <t>6.3</t>
  </si>
  <si>
    <t>Incidenza interessi di mora sul totale della spesa per interessi passivi</t>
  </si>
  <si>
    <t>Investimenti</t>
  </si>
  <si>
    <t>7.1</t>
  </si>
  <si>
    <t>Incidenza investimenti sul totale della spesa corrente e in conto capitale</t>
  </si>
  <si>
    <t>7.2</t>
  </si>
  <si>
    <t>Investimenti diretti procapite</t>
  </si>
  <si>
    <t>7.3</t>
  </si>
  <si>
    <t>Contributi agli investimenti procapite</t>
  </si>
  <si>
    <t>7.4</t>
  </si>
  <si>
    <t>Investimenti complessivi procapite</t>
  </si>
  <si>
    <t>7.5</t>
  </si>
  <si>
    <t>Quota investimenti complessivi finanziati dal risparmio corrente</t>
  </si>
  <si>
    <t>7.6</t>
  </si>
  <si>
    <t>Quota investimenti complessivi finanziati dal saldo positivo delle partite finanziarie</t>
  </si>
  <si>
    <t>7.7</t>
  </si>
  <si>
    <t>Quota investimenti complessivi finanziati da debito</t>
  </si>
  <si>
    <t>Analisi dei residui</t>
  </si>
  <si>
    <t>8.1</t>
  </si>
  <si>
    <t>Incidenza nuovi residui passivi di parte corrente su stock residui passivi correnti</t>
  </si>
  <si>
    <t>8.2</t>
  </si>
  <si>
    <t>Incidenza nuovi residui passivi in c/capitale su stock residui passivi in conto capitale al 31/12</t>
  </si>
  <si>
    <t>8.3</t>
  </si>
  <si>
    <t>Incidenza nuovi residui passivi per incremento attività finanziarie su stock residui passivi per incremento attività finanziarie al 31/12</t>
  </si>
  <si>
    <t>8.4</t>
  </si>
  <si>
    <t>Incidenza nuovi residui attivi di parte corrente su stock residui attivi di parte corrente</t>
  </si>
  <si>
    <t>8.5</t>
  </si>
  <si>
    <t>Incidenza nuovi residui attivi in c/capitale su stock residui attivi in c/capitale</t>
  </si>
  <si>
    <t>8.6</t>
  </si>
  <si>
    <t>Incidenza nuovi residui attivi per riduzione di attività finanziarie su stock residui attivi per riduzione di attività finanziarie</t>
  </si>
  <si>
    <t>Smaltimento debiti non finanziari</t>
  </si>
  <si>
    <t>9.1</t>
  </si>
  <si>
    <t>Smaltimento debiti commerciali nati nell'esercizio</t>
  </si>
  <si>
    <t>9.2</t>
  </si>
  <si>
    <t>Smaltimento debiti commerciali nati negli esercizi precedenti</t>
  </si>
  <si>
    <t>9.3</t>
  </si>
  <si>
    <t>Smaltimento debiti verso altre amministrazioni pubbliche nati nell'esercizio</t>
  </si>
  <si>
    <t>9.4</t>
  </si>
  <si>
    <t>Smaltimento debiti verso altre amministrazioni pubbliche nati negli esercizi precedenti</t>
  </si>
  <si>
    <t>9.5</t>
  </si>
  <si>
    <t>Indicatore annuale di tempestività dei pagamenti</t>
  </si>
  <si>
    <t>Debiti finanziari</t>
  </si>
  <si>
    <t>10.1</t>
  </si>
  <si>
    <t>Incidenza estinzioni anticipate debiti finanziari</t>
  </si>
  <si>
    <t>10.2</t>
  </si>
  <si>
    <t>Incidenza estinzioni ordinarie debiti finanziari</t>
  </si>
  <si>
    <t>10.3</t>
  </si>
  <si>
    <t>Sostenibilità debiti finanziari</t>
  </si>
  <si>
    <t>10.4</t>
  </si>
  <si>
    <t>Indebitamento procapite</t>
  </si>
  <si>
    <t>Composizione dell'avanzo di amministrazione</t>
  </si>
  <si>
    <t>11.1</t>
  </si>
  <si>
    <t>Incidenza quota libera di parte corrente nell'avanzo</t>
  </si>
  <si>
    <t>11.2</t>
  </si>
  <si>
    <t>Incidenza quota libera in c/capitale nell'avanzo</t>
  </si>
  <si>
    <t>11.3</t>
  </si>
  <si>
    <t>Incidenza quota accantonata nell'avanzo</t>
  </si>
  <si>
    <t>11.4</t>
  </si>
  <si>
    <t>Incidenza quota vincolata nell'avanzo</t>
  </si>
  <si>
    <t>Disavanzo di amministrazione</t>
  </si>
  <si>
    <t>12.1</t>
  </si>
  <si>
    <t>Quota disavanzo ripianato nell'esercizio</t>
  </si>
  <si>
    <t>12.2</t>
  </si>
  <si>
    <t>Incremento del disavanzo rispetto all'esercizio precedente</t>
  </si>
  <si>
    <t>12.3</t>
  </si>
  <si>
    <t>Sostenibilità patrimoniale del disavanzo</t>
  </si>
  <si>
    <t>12.4</t>
  </si>
  <si>
    <t>Sostenibilità disavanzo effettivamente a carico dell'esercizio</t>
  </si>
  <si>
    <t>Debiti fuori bilancio</t>
  </si>
  <si>
    <t>13.1</t>
  </si>
  <si>
    <t>Debiti riconosciuti e finanziati</t>
  </si>
  <si>
    <t>13.2</t>
  </si>
  <si>
    <t>Debiti in corso di riconoscimento</t>
  </si>
  <si>
    <t>13.3</t>
  </si>
  <si>
    <t>Debiti riconosciuti e in corso di finanziamento</t>
  </si>
  <si>
    <t>Fondo pluriennale vincolato</t>
  </si>
  <si>
    <t>14.1</t>
  </si>
  <si>
    <t>Utilizzo del FPV</t>
  </si>
  <si>
    <t>Partite di giro e conto terzi</t>
  </si>
  <si>
    <t>15.1</t>
  </si>
  <si>
    <t>Incidenza partite di giro e conto terzi in entrata</t>
  </si>
  <si>
    <t>15.2</t>
  </si>
  <si>
    <t>Incidenza partite di giro e conto terzi in uscita</t>
  </si>
  <si>
    <t>Complessiva</t>
  </si>
  <si>
    <t>Crediti esigibili nell'esercizio</t>
  </si>
  <si>
    <t>Crediti esigibili negli esercizi precedenti</t>
  </si>
  <si>
    <t>Istruzione e diritto allo studio</t>
  </si>
  <si>
    <t>Trasporti e diritto alla mobilità</t>
  </si>
  <si>
    <t>Diritti sociali, politiche sociali e famiglia</t>
  </si>
  <si>
    <t>Capacità di pagamento</t>
  </si>
  <si>
    <t>Debiti da finanziamento (D1)</t>
  </si>
  <si>
    <t>Piano degli indicatori</t>
  </si>
  <si>
    <t>Soglia</t>
  </si>
  <si>
    <t>Crediti verso lo Stato e altre AP per Fondo dotazione (A)</t>
  </si>
  <si>
    <t>Immobilizzazioni immateriali (B1)</t>
  </si>
  <si>
    <t>Immobilizzazioni materiali (B2)</t>
  </si>
  <si>
    <t>Crediti (C2)</t>
  </si>
  <si>
    <t>Disponibilità liquide (C4)</t>
  </si>
  <si>
    <t>Ratei e risconti attivi (D)</t>
  </si>
  <si>
    <t>TOTALE ATTIVO</t>
  </si>
  <si>
    <t>Fondo di dotazione (A1)</t>
  </si>
  <si>
    <t>Riserve (A2)</t>
  </si>
  <si>
    <t>Risultato economico dell'esercizio (A3)</t>
  </si>
  <si>
    <t>Fondo rischi ed oneri (B)</t>
  </si>
  <si>
    <t>Debiti verso fornitori (D2)</t>
  </si>
  <si>
    <t>Debiti per trasferimenti e contributi (D4)</t>
  </si>
  <si>
    <t>Altri debiti (D5)</t>
  </si>
  <si>
    <t>Ratei e risconti passivi (E)</t>
  </si>
  <si>
    <t>TOTALE PASSIVO</t>
  </si>
  <si>
    <t>Immobilizzazioni finanziarie - partecipazioni (B3.1)</t>
  </si>
  <si>
    <t>Immobilizzazioni finanziarie - crediti (B3.2)</t>
  </si>
  <si>
    <t>Immobilizzazioni finanziarie - altri titoli (B3.3)</t>
  </si>
  <si>
    <t>Rimanenze (C1)</t>
  </si>
  <si>
    <t>Attività finanziarie che non costituiscono utilizzi (C3)</t>
  </si>
  <si>
    <t>Var. %</t>
  </si>
  <si>
    <t>%Risc</t>
  </si>
  <si>
    <t xml:space="preserve">       di cui permessi a costruire</t>
  </si>
  <si>
    <t>Proventi da tributi</t>
  </si>
  <si>
    <t>Proventi da fondi perequativi</t>
  </si>
  <si>
    <t>Proventi da trasferimenti e contributi</t>
  </si>
  <si>
    <t>Ricavi delle vendite e prestazioni e proventi da servizi pubblici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</si>
  <si>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</si>
  <si>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</si>
  <si>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</si>
  <si>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</si>
  <si>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Acquisto di materie prime e/o beni di consumo</t>
  </si>
  <si>
    <t>Prestazioni di servizi</t>
  </si>
  <si>
    <t>Utilizzo beni di terzi</t>
  </si>
  <si>
    <t>Trasferimenti e contributi</t>
  </si>
  <si>
    <t>Personale</t>
  </si>
  <si>
    <t>Ammortamenti e svalutazioni</t>
  </si>
  <si>
    <t>Variazioni nelle rimanenze di materie prime e/o beni di consumo (+/-)</t>
  </si>
  <si>
    <t>Accantonamenti per rischi</t>
  </si>
  <si>
    <t>Oneri diversi di gestione</t>
  </si>
  <si>
    <t>Proventi finanziari</t>
  </si>
  <si>
    <t>Oneri finanziari</t>
  </si>
  <si>
    <t>Rettifiche di valore</t>
  </si>
  <si>
    <t>Proventi straordinari</t>
  </si>
  <si>
    <t>Oneri straordinari</t>
  </si>
  <si>
    <t>Imposte</t>
  </si>
  <si>
    <t>Risultato dell'esercizio</t>
  </si>
  <si>
    <t>(+)</t>
  </si>
  <si>
    <t>(-)</t>
  </si>
  <si>
    <t>(=)</t>
  </si>
  <si>
    <t xml:space="preserve">302 CONCESSIONE CREDITI DI BREVE TERMINE </t>
  </si>
  <si>
    <t>COMPONENTI POSITIVI DELLA GESTIONE</t>
  </si>
  <si>
    <t>COMPONENTI NEGATIVI DELLA GESTIONE</t>
  </si>
  <si>
    <t>Diff.</t>
  </si>
  <si>
    <t>PATRIMONIO NETTO</t>
  </si>
  <si>
    <t>Incidenza spesa (al netto servizi per conto terzi)</t>
  </si>
  <si>
    <t>% Risc.</t>
  </si>
  <si>
    <t>101 Redditi da lavoro dipendente</t>
  </si>
  <si>
    <t>102 Imposte e tasse a carico dell'ente</t>
  </si>
  <si>
    <t>103 Acquisto di beni e servizi</t>
  </si>
  <si>
    <t>104 Trasferimenti correnti</t>
  </si>
  <si>
    <t>107 Interessi passivi</t>
  </si>
  <si>
    <t>108 Altre spese per redditi da capitale</t>
  </si>
  <si>
    <t>109 Rimborsi e poste correttive delle entrate</t>
  </si>
  <si>
    <t>110 Altre spese correnti</t>
  </si>
  <si>
    <t>202 Investimenti fissi lordi e acquisto di terreni</t>
  </si>
  <si>
    <t>203 Contributi agli investimenti</t>
  </si>
  <si>
    <t>204 Altri trasferimenti in conto capitale</t>
  </si>
  <si>
    <t>205 Altre spese in conto capitale</t>
  </si>
  <si>
    <t xml:space="preserve"> - Spese correnti </t>
  </si>
  <si>
    <t xml:space="preserve"> - Spese in conto capitale</t>
  </si>
  <si>
    <t>301 Acquisizioni di attività finanziarie</t>
  </si>
  <si>
    <t>302 Concessione crediti di breve termine</t>
  </si>
  <si>
    <t>303 Concessione crediti di medio-lungo termine</t>
  </si>
  <si>
    <t>304 Altre spese per incremento di attività finanziarie</t>
  </si>
  <si>
    <t xml:space="preserve"> - Spese per incremento attività finanziarie </t>
  </si>
  <si>
    <t>401 Rimborso di titoli obbligazionari</t>
  </si>
  <si>
    <t>402 Rimborso prestiti a breve termine</t>
  </si>
  <si>
    <t>403 Rimborso mutui e finanziamenti a medio-lungo termine</t>
  </si>
  <si>
    <t>404 Rimborso di altre forme di indebitamento</t>
  </si>
  <si>
    <t>405 Fondi per rimborso prestiti</t>
  </si>
  <si>
    <t xml:space="preserve"> - Rimborso prestiti </t>
  </si>
  <si>
    <t xml:space="preserve"> - Chiusura anticipazioni ricevute da tesoriere/cassiere </t>
  </si>
  <si>
    <t xml:space="preserve"> - Uscite per conto terzi e partite di giro</t>
  </si>
  <si>
    <t>Comp.% netta</t>
  </si>
  <si>
    <t xml:space="preserve">Saldo corrente </t>
  </si>
  <si>
    <t xml:space="preserve">Saldo finale </t>
  </si>
  <si>
    <t>Saldo netto</t>
  </si>
  <si>
    <t>Saldo riduzione/incremento attività finanziarie</t>
  </si>
  <si>
    <t>Capacità di riscossione</t>
  </si>
  <si>
    <t>Spesa per il personale (pro capite)</t>
  </si>
  <si>
    <t>Investimenti (pro capite)</t>
  </si>
  <si>
    <t>Entrate natura tributaria, contributiva e perequativa (Titolo 1)</t>
  </si>
  <si>
    <t>Media principali Comuni</t>
  </si>
  <si>
    <t>Saldo della gestione</t>
  </si>
  <si>
    <t>(Proventi - Oneri) finanziari</t>
  </si>
  <si>
    <t>(Proventi- Oneri) straordinari</t>
  </si>
  <si>
    <t>Saldo prima delle imposte</t>
  </si>
  <si>
    <t>Parametro</t>
  </si>
  <si>
    <t>Indicatore</t>
  </si>
  <si>
    <t>P.1</t>
  </si>
  <si>
    <t>P.2</t>
  </si>
  <si>
    <t>P.3</t>
  </si>
  <si>
    <t>P.4</t>
  </si>
  <si>
    <t>P.5</t>
  </si>
  <si>
    <t>P.6</t>
  </si>
  <si>
    <t>P.7</t>
  </si>
  <si>
    <t>P.8</t>
  </si>
  <si>
    <t>Incidenza spese rigide (ripiano disavanzo, personale e debito) su entrate correnti</t>
  </si>
  <si>
    <t>Descrizione</t>
  </si>
  <si>
    <t>13.2/3</t>
  </si>
  <si>
    <t>Anticipazione di tesoreria chiuse solo contabilmente</t>
  </si>
  <si>
    <t>Sostenibilità dei debiti finanziari</t>
  </si>
  <si>
    <t>Debiti in corso di riconoscimento o di finanziamento</t>
  </si>
  <si>
    <t>Effettiva capacità di riscossione (totale Entrate)</t>
  </si>
  <si>
    <t>&gt; 48</t>
  </si>
  <si>
    <t>&lt;22</t>
  </si>
  <si>
    <t>&gt;0</t>
  </si>
  <si>
    <t>&gt;16</t>
  </si>
  <si>
    <t>&gt;1,2</t>
  </si>
  <si>
    <t>&gt;1</t>
  </si>
  <si>
    <t>&gt;0,6</t>
  </si>
  <si>
    <t>&lt;47</t>
  </si>
  <si>
    <t>al 1° gennaio</t>
  </si>
  <si>
    <t>Comune</t>
  </si>
  <si>
    <t>Totale Entrate nette</t>
  </si>
  <si>
    <t>% Pag.</t>
  </si>
  <si>
    <t>Risc. - Pag.</t>
  </si>
  <si>
    <t xml:space="preserve">  -- di cui proventi da tributi</t>
  </si>
  <si>
    <t xml:space="preserve">  -- di cui proventi da trasferimenti</t>
  </si>
  <si>
    <t xml:space="preserve">  -- di cui prestazioni di servizi</t>
  </si>
  <si>
    <t xml:space="preserve">  -- di cui personale</t>
  </si>
  <si>
    <t xml:space="preserve">  -- di cui ammortamenti e svalutazioni</t>
  </si>
  <si>
    <t>Ricavi e proventi</t>
  </si>
  <si>
    <t>Costi</t>
  </si>
  <si>
    <t>Entrate finali</t>
  </si>
  <si>
    <t>Uscite finali</t>
  </si>
  <si>
    <t>Sviluppo sostenibile, tutela territ. e ambiente</t>
  </si>
  <si>
    <t>Città metro-politana</t>
  </si>
  <si>
    <t>Saldo naturale</t>
  </si>
  <si>
    <t>Saldo migratorio</t>
  </si>
  <si>
    <t>Verifica</t>
  </si>
  <si>
    <t>Riaccertamento residui attivi</t>
  </si>
  <si>
    <t>Rapporto Fcde/Residui attivi (scala dx)</t>
  </si>
  <si>
    <t>Saldo entrate/uscite finali</t>
  </si>
  <si>
    <t>Saldo entrate/uscite nette</t>
  </si>
  <si>
    <t>Capacità riscossione entrate finali</t>
  </si>
  <si>
    <t>Capacità pagamento uscite finali</t>
  </si>
  <si>
    <t>Risultato economico di esercizi precedenti (A4)</t>
  </si>
  <si>
    <t>Riserve negative per beni indisponibili (A5)</t>
  </si>
  <si>
    <t>Saldo censuario</t>
  </si>
  <si>
    <t/>
  </si>
  <si>
    <t>Margine operativo lordo</t>
  </si>
  <si>
    <t>Riscossioni 2023</t>
  </si>
  <si>
    <t>Pagamenti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</si>
</sst>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_-;\-* #,##0_-;_-* &quot;-&quot;??_-;_-@_-"/>
    <numFmt numFmtId="165" formatCode="0.0"/>
    <numFmt numFmtId="166" formatCode="#,##0_ ;\-#,##0\ "/>
    <numFmt numFmtId="167" formatCode="#,##0.0_ ;\-#,##0.0\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ont="0" applyBorder="0" applyProtection="0"/>
  </cellStyleXfs>
  <cellXfs count="117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5" fillId="0" borderId="0" xfId="2" applyFont="1" applyFill="1" applyBorder="1" applyAlignment="1" applyProtection="1">
      <alignment vertical="center" readingOrder="1"/>
    </xf>
    <xf numFmtId="165" fontId="0" fillId="0" borderId="0" xfId="0" applyNumberFormat="1"/>
    <xf numFmtId="2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1" xfId="2" applyFont="1" applyFill="1" applyBorder="1" applyAlignment="1" applyProtection="1">
      <alignment vertical="center" readingOrder="1"/>
    </xf>
    <xf numFmtId="164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0" xfId="0" applyNumberFormat="1" applyBorder="1"/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2" xfId="0" applyNumberFormat="1" applyBorder="1"/>
    <xf numFmtId="0" fontId="0" fillId="0" borderId="4" xfId="0" applyBorder="1" applyAlignment="1">
      <alignment horizontal="center"/>
    </xf>
    <xf numFmtId="164" fontId="0" fillId="0" borderId="4" xfId="0" applyNumberFormat="1" applyBorder="1"/>
    <xf numFmtId="164" fontId="0" fillId="0" borderId="5" xfId="0" applyNumberFormat="1" applyBorder="1"/>
    <xf numFmtId="0" fontId="0" fillId="0" borderId="0" xfId="0" quotePrefix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64" fontId="0" fillId="2" borderId="0" xfId="1" applyNumberFormat="1" applyFont="1" applyFill="1"/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 quotePrefix="1" applyBorder="1" applyAlignment="1">
      <alignment horizontal="center"/>
    </xf>
    <xf numFmtId="3" fontId="0" fillId="0" borderId="0" xfId="0" applyNumberFormat="1" applyBorder="1"/>
    <xf numFmtId="0" fontId="1" fillId="0" borderId="1" xfId="0" applyFont="1" applyFill="1" applyBorder="1"/>
    <xf numFmtId="0" fontId="1" fillId="0" borderId="1" xfId="0" quotePrefix="1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 vertical="center"/>
    </xf>
    <xf numFmtId="164" fontId="1" fillId="0" borderId="0" xfId="0" applyNumberFormat="1" applyFont="1"/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1" applyNumberFormat="1" applyFont="1"/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2" fillId="0" borderId="1" xfId="0" applyNumberFormat="1" applyFont="1" applyBorder="1"/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7" fillId="4" borderId="0" xfId="0" applyFont="1" applyFill="1"/>
    <xf numFmtId="164" fontId="0" fillId="4" borderId="0" xfId="0" applyNumberFormat="1" applyFill="1"/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8" fillId="4" borderId="0" xfId="2" applyFont="1" applyFill="1" applyBorder="1" applyAlignment="1" applyProtection="1">
      <alignment vertical="center" readingOrder="1"/>
    </xf>
    <xf numFmtId="164" fontId="0" fillId="4" borderId="0" xfId="0" applyNumberFormat="1" applyFont="1" applyFill="1"/>
    <xf numFmtId="165" fontId="0" fillId="4" borderId="0" xfId="0" applyNumberFormat="1" applyFont="1" applyFill="1" applyAlignment="1">
      <alignment horizontal="center"/>
    </xf>
    <xf numFmtId="0" fontId="0" fillId="4" borderId="0" xfId="0" applyFont="1" applyFill="1"/>
    <xf numFmtId="0" fontId="0" fillId="0" borderId="0" xfId="0" applyFill="1" applyAlignment="1">
      <alignment horizontal="center"/>
    </xf>
    <xf numFmtId="166" fontId="0" fillId="4" borderId="0" xfId="0" applyNumberFormat="1" applyFont="1" applyFill="1"/>
    <xf numFmtId="166" fontId="3" fillId="4" borderId="0" xfId="1" applyNumberFormat="1" applyFont="1" applyFill="1"/>
    <xf numFmtId="166" fontId="6" fillId="0" borderId="0" xfId="0" applyNumberFormat="1" applyFont="1"/>
    <xf numFmtId="166" fontId="2" fillId="0" borderId="1" xfId="0" applyNumberFormat="1" applyFont="1" applyBorder="1"/>
    <xf numFmtId="0" fontId="0" fillId="5" borderId="0" xfId="0" applyFill="1"/>
    <xf numFmtId="0" fontId="1" fillId="0" borderId="6" xfId="0" applyFont="1" applyBorder="1" applyAlignment="1">
      <alignment horizontal="center"/>
    </xf>
    <xf numFmtId="0" fontId="9" fillId="0" borderId="1" xfId="0" applyFont="1" applyBorder="1"/>
    <xf numFmtId="0" fontId="0" fillId="4" borderId="0" xfId="0" applyFill="1"/>
    <xf numFmtId="0" fontId="1" fillId="0" borderId="0" xfId="0" applyFont="1" applyBorder="1"/>
    <xf numFmtId="0" fontId="1" fillId="0" borderId="6" xfId="0" applyFont="1" applyBorder="1"/>
    <xf numFmtId="0" fontId="1" fillId="0" borderId="6" xfId="0" applyFont="1" applyBorder="1" applyAlignment="1">
      <alignment vertical="center"/>
    </xf>
    <xf numFmtId="166" fontId="0" fillId="4" borderId="0" xfId="0" applyNumberFormat="1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10" fillId="4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6" fontId="1" fillId="4" borderId="0" xfId="0" applyNumberFormat="1" applyFont="1" applyFill="1" applyAlignment="1">
      <alignment horizontal="center" vertical="center"/>
    </xf>
    <xf numFmtId="166" fontId="1" fillId="6" borderId="0" xfId="1" applyNumberFormat="1" applyFont="1" applyFill="1" applyAlignment="1">
      <alignment horizontal="center" vertical="center"/>
    </xf>
    <xf numFmtId="166" fontId="9" fillId="4" borderId="0" xfId="0" applyNumberFormat="1" applyFont="1" applyFill="1" applyAlignment="1">
      <alignment horizontal="center" vertical="center"/>
    </xf>
    <xf numFmtId="166" fontId="9" fillId="6" borderId="0" xfId="0" applyNumberFormat="1" applyFont="1" applyFill="1" applyAlignment="1">
      <alignment horizontal="center" vertical="center"/>
    </xf>
    <xf numFmtId="166" fontId="1" fillId="6" borderId="0" xfId="0" applyNumberFormat="1" applyFont="1" applyFill="1" applyAlignment="1">
      <alignment horizontal="center" vertical="center"/>
    </xf>
    <xf numFmtId="166" fontId="6" fillId="4" borderId="0" xfId="0" quotePrefix="1" applyNumberFormat="1" applyFont="1" applyFill="1" applyAlignment="1">
      <alignment horizontal="center" vertical="center"/>
    </xf>
    <xf numFmtId="166" fontId="6" fillId="6" borderId="0" xfId="1" quotePrefix="1" applyNumberFormat="1" applyFont="1" applyFill="1" applyAlignment="1">
      <alignment horizontal="center" vertical="center"/>
    </xf>
    <xf numFmtId="166" fontId="6" fillId="6" borderId="0" xfId="0" quotePrefix="1" applyNumberFormat="1" applyFont="1" applyFill="1" applyAlignment="1">
      <alignment horizontal="center" vertical="center"/>
    </xf>
    <xf numFmtId="166" fontId="6" fillId="4" borderId="0" xfId="1" quotePrefix="1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3" fontId="1" fillId="0" borderId="1" xfId="0" applyNumberFormat="1" applyFont="1" applyFill="1" applyBorder="1"/>
    <xf numFmtId="0" fontId="0" fillId="0" borderId="0" xfId="0" applyAlignment="1">
      <alignment wrapText="1"/>
    </xf>
    <xf numFmtId="0" fontId="1" fillId="0" borderId="6" xfId="0" applyFont="1" applyFill="1" applyBorder="1" applyAlignment="1">
      <alignment horizontal="center"/>
    </xf>
    <xf numFmtId="164" fontId="0" fillId="0" borderId="0" xfId="1" applyNumberFormat="1" applyFont="1" applyBorder="1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67" fontId="9" fillId="4" borderId="0" xfId="1" applyNumberFormat="1" applyFont="1" applyFill="1" applyAlignment="1">
      <alignment horizontal="center" vertical="center"/>
    </xf>
    <xf numFmtId="167" fontId="9" fillId="6" borderId="0" xfId="1" applyNumberFormat="1" applyFont="1" applyFill="1" applyAlignment="1">
      <alignment horizontal="center" vertical="center"/>
    </xf>
    <xf numFmtId="167" fontId="9" fillId="4" borderId="0" xfId="0" applyNumberFormat="1" applyFont="1" applyFill="1" applyAlignment="1">
      <alignment horizontal="center" vertical="center"/>
    </xf>
    <xf numFmtId="0" fontId="0" fillId="0" borderId="2" xfId="0" applyBorder="1"/>
    <xf numFmtId="0" fontId="0" fillId="0" borderId="0" xfId="0" applyAlignment="1"/>
    <xf numFmtId="3" fontId="0" fillId="0" borderId="0" xfId="0" applyNumberFormat="1" applyAlignment="1"/>
    <xf numFmtId="164" fontId="0" fillId="2" borderId="0" xfId="1" applyNumberFormat="1" applyFont="1" applyFill="1" applyBorder="1"/>
    <xf numFmtId="164" fontId="0" fillId="0" borderId="0" xfId="1" applyNumberFormat="1" applyFont="1" applyFill="1" applyBorder="1"/>
    <xf numFmtId="3" fontId="1" fillId="0" borderId="0" xfId="0" applyNumberFormat="1" applyFont="1" applyBorder="1"/>
    <xf numFmtId="3" fontId="0" fillId="4" borderId="0" xfId="0" applyNumberFormat="1" applyFont="1" applyFill="1"/>
    <xf numFmtId="3" fontId="6" fillId="0" borderId="0" xfId="0" applyNumberFormat="1" applyFont="1"/>
    <xf numFmtId="4" fontId="0" fillId="0" borderId="0" xfId="0" applyNumberFormat="1"/>
    <xf numFmtId="0" fontId="1" fillId="0" borderId="0" xfId="0" quotePrefix="1" applyFont="1" applyBorder="1" applyAlignment="1">
      <alignment horizontal="center"/>
    </xf>
    <xf numFmtId="3" fontId="2" fillId="0" borderId="0" xfId="0" applyNumberFormat="1" applyFont="1" applyBorder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igliaia" xfId="1" builtinId="3"/>
    <cellStyle name="Normal" xfId="2"/>
    <cellStyle name="Normale" xfId="0" builtinId="0"/>
  </cellStyles>
  <dxfs count="141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03810358528194"/>
          <c:y val="5.4234059497589075E-2"/>
          <c:w val="0.88803209352707091"/>
          <c:h val="0.69993782761097489"/>
        </c:manualLayout>
      </c:layout>
      <c:lineChart>
        <c:grouping val="standar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marker>
            <c:symbol val="triangle"/>
            <c:size val="5"/>
          </c:marker>
          <c:cat>
            <c:numRef>
              <c:f>Risultato_amministrazione!$B$1:$J$1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Risultato_amministrazione!$B$3:$J$3</c:f>
              <c:numCache>
                <c:formatCode>#,##0</c:formatCode>
                <c:ptCount val="9"/>
                <c:pt idx="0">
                  <c:v>337019812.37</c:v>
                </c:pt>
                <c:pt idx="1">
                  <c:v>281364480.82999998</c:v>
                </c:pt>
                <c:pt idx="2">
                  <c:v>315802786.55000001</c:v>
                </c:pt>
                <c:pt idx="3">
                  <c:v>331806612.06</c:v>
                </c:pt>
                <c:pt idx="4">
                  <c:v>376922594.88999999</c:v>
                </c:pt>
                <c:pt idx="5">
                  <c:v>452356473.12</c:v>
                </c:pt>
                <c:pt idx="6">
                  <c:v>499250031.64999998</c:v>
                </c:pt>
                <c:pt idx="7">
                  <c:v>507226677.26999998</c:v>
                </c:pt>
                <c:pt idx="8">
                  <c:v>487141135.26999998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15-456D-8408-112A4369BD40}"/>
            </c:ext>
          </c:extLst>
        </c:ser>
        <c:ser>
          <c:idx val="1"/>
          <c:order val="1"/>
          <c:tx>
            <c:strRef>
              <c:f>Risultato_amministrazione!$A$4</c:f>
              <c:strCache>
                <c:ptCount val="1"/>
                <c:pt idx="0">
                  <c:v>Residui passivi</c:v>
                </c:pt>
              </c:strCache>
            </c:strRef>
          </c:tx>
          <c:marker>
            <c:symbol val="square"/>
            <c:size val="5"/>
          </c:marker>
          <c:cat>
            <c:numRef>
              <c:f>Risultato_amministrazione!$B$1:$J$1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Risultato_amministrazione!$B$4:$J$4</c:f>
              <c:numCache>
                <c:formatCode>#,##0</c:formatCode>
                <c:ptCount val="9"/>
                <c:pt idx="0">
                  <c:v>206749264.15000001</c:v>
                </c:pt>
                <c:pt idx="1">
                  <c:v>191331642.78</c:v>
                </c:pt>
                <c:pt idx="2">
                  <c:v>193571335.38999999</c:v>
                </c:pt>
                <c:pt idx="3">
                  <c:v>205008106.94999999</c:v>
                </c:pt>
                <c:pt idx="4">
                  <c:v>209639454.27000001</c:v>
                </c:pt>
                <c:pt idx="5">
                  <c:v>213527749.21000001</c:v>
                </c:pt>
                <c:pt idx="6">
                  <c:v>209012588.46000001</c:v>
                </c:pt>
                <c:pt idx="7">
                  <c:v>248576900.19999999</c:v>
                </c:pt>
                <c:pt idx="8">
                  <c:v>291132141.94999999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15-456D-8408-112A4369B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540768"/>
        <c:axId val="1064538048"/>
      </c:lineChart>
      <c:catAx>
        <c:axId val="106454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64538048"/>
        <c:crosses val="autoZero"/>
        <c:auto val="1"/>
        <c:lblAlgn val="ctr"/>
        <c:lblOffset val="100"/>
        <c:noMultiLvlLbl val="0"/>
      </c:catAx>
      <c:valAx>
        <c:axId val="1064538048"/>
        <c:scaling>
          <c:orientation val="minMax"/>
          <c:max val="550000000"/>
          <c:min val="150000000"/>
        </c:scaling>
        <c:delete val="0"/>
        <c:axPos val="l"/>
        <c:numFmt formatCode="#,##0" sourceLinked="1"/>
        <c:majorTickMark val="none"/>
        <c:minorTickMark val="none"/>
        <c:tickLblPos val="nextTo"/>
        <c:crossAx val="1064540768"/>
        <c:crosses val="autoZero"/>
        <c:crossBetween val="between"/>
        <c:majorUnit val="50000000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00785468826705E-2"/>
          <c:y val="5.2782409700230057E-2"/>
          <c:w val="0.95679921453118566"/>
          <c:h val="0.753398064134077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Piano_indicatori!$B$31</c:f>
              <c:strCache>
                <c:ptCount val="1"/>
                <c:pt idx="0">
                  <c:v>Investimenti complessivi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Piano_indicatori!$D$31:$K$31</c:f>
              <c:numCache>
                <c:formatCode>0.00</c:formatCode>
                <c:ptCount val="8"/>
                <c:pt idx="0">
                  <c:v>223.89</c:v>
                </c:pt>
                <c:pt idx="1">
                  <c:v>158.5</c:v>
                </c:pt>
                <c:pt idx="2">
                  <c:v>202.71</c:v>
                </c:pt>
                <c:pt idx="3">
                  <c:v>249.22</c:v>
                </c:pt>
                <c:pt idx="4">
                  <c:v>148.38999999999999</c:v>
                </c:pt>
                <c:pt idx="5">
                  <c:v>79.75</c:v>
                </c:pt>
                <c:pt idx="6">
                  <c:v>247.78</c:v>
                </c:pt>
                <c:pt idx="7">
                  <c:v>261.14299999999997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3-4A6E-8076-E1B5B866D10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Piano_indicatori!$D$90:$K$90</c:f>
              <c:numCache>
                <c:formatCode>0.00</c:formatCode>
                <c:ptCount val="8"/>
                <c:pt idx="0">
                  <c:v>157.51675807997006</c:v>
                </c:pt>
                <c:pt idx="1">
                  <c:v>150.44420956890005</c:v>
                </c:pt>
                <c:pt idx="2">
                  <c:v>170.92035541980178</c:v>
                </c:pt>
                <c:pt idx="3">
                  <c:v>180.492157874811</c:v>
                </c:pt>
                <c:pt idx="4">
                  <c:v>204.57029658165237</c:v>
                </c:pt>
                <c:pt idx="5">
                  <c:v>209.21258224469867</c:v>
                </c:pt>
                <c:pt idx="6">
                  <c:v>229.38618194069946</c:v>
                </c:pt>
                <c:pt idx="7">
                  <c:v>334.14493954817681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3-4A6E-8076-E1B5B866D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4163856"/>
        <c:axId val="1834166576"/>
      </c:barChart>
      <c:catAx>
        <c:axId val="183416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834166576"/>
        <c:crosses val="autoZero"/>
        <c:auto val="1"/>
        <c:lblAlgn val="ctr"/>
        <c:lblOffset val="100"/>
        <c:noMultiLvlLbl val="0"/>
      </c:catAx>
      <c:valAx>
        <c:axId val="1834166576"/>
        <c:scaling>
          <c:orientation val="minMax"/>
          <c:max val="335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1834163856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604501756868032"/>
          <c:y val="0.91535004107865958"/>
          <c:w val="0.3636191867769108"/>
          <c:h val="8.464995892134004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668E-2"/>
          <c:y val="3.6934441366574511E-3"/>
          <c:w val="0.95679921453118566"/>
          <c:h val="0.798793668796940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Piano_indicatori!$B$47</c:f>
              <c:strCache>
                <c:ptCount val="1"/>
                <c:pt idx="0">
                  <c:v>Indicatore annuale di tempestività dei pagamenti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Piano_indicatori!$D$47:$K$47</c:f>
              <c:numCache>
                <c:formatCode>0.00</c:formatCode>
                <c:ptCount val="8"/>
                <c:pt idx="0">
                  <c:v>53.24</c:v>
                </c:pt>
                <c:pt idx="1">
                  <c:v>41.67</c:v>
                </c:pt>
                <c:pt idx="2">
                  <c:v>23.02</c:v>
                </c:pt>
                <c:pt idx="3">
                  <c:v>0.28000000000000003</c:v>
                </c:pt>
                <c:pt idx="4">
                  <c:v>-5.05</c:v>
                </c:pt>
                <c:pt idx="5">
                  <c:v>-0.57999999999999996</c:v>
                </c:pt>
                <c:pt idx="6">
                  <c:v>7.34</c:v>
                </c:pt>
                <c:pt idx="7">
                  <c:v>8.4499999999999993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44-41B9-BDCF-288E48435941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Piano_indicatori!$D$91:$K$91</c:f>
              <c:numCache>
                <c:formatCode>0.00</c:formatCode>
                <c:ptCount val="8"/>
                <c:pt idx="0">
                  <c:v>30.939403225806455</c:v>
                </c:pt>
                <c:pt idx="1">
                  <c:v>36.337096774193533</c:v>
                </c:pt>
                <c:pt idx="2">
                  <c:v>36.521612903225808</c:v>
                </c:pt>
                <c:pt idx="3">
                  <c:v>24.474374999999998</c:v>
                </c:pt>
                <c:pt idx="4">
                  <c:v>18.420312500000001</c:v>
                </c:pt>
                <c:pt idx="5">
                  <c:v>10.619375</c:v>
                </c:pt>
                <c:pt idx="6">
                  <c:v>3.849687499999999</c:v>
                </c:pt>
                <c:pt idx="7">
                  <c:v>1.0896875000000004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44-41B9-BDCF-288E4843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4161680"/>
        <c:axId val="1836659488"/>
      </c:barChart>
      <c:catAx>
        <c:axId val="183416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836659488"/>
        <c:crosses val="autoZero"/>
        <c:auto val="1"/>
        <c:lblAlgn val="ctr"/>
        <c:lblOffset val="100"/>
        <c:noMultiLvlLbl val="0"/>
      </c:catAx>
      <c:valAx>
        <c:axId val="1836659488"/>
        <c:scaling>
          <c:orientation val="minMax"/>
          <c:max val="60"/>
          <c:min val="-6"/>
        </c:scaling>
        <c:delete val="1"/>
        <c:axPos val="l"/>
        <c:numFmt formatCode="0" sourceLinked="0"/>
        <c:majorTickMark val="out"/>
        <c:minorTickMark val="none"/>
        <c:tickLblPos val="nextTo"/>
        <c:crossAx val="1834161680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453E-2"/>
          <c:y val="5.1708217913204124E-2"/>
          <c:w val="0.95679921453118566"/>
          <c:h val="0.747085450883737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Piano_indicatori!$B$52</c:f>
              <c:strCache>
                <c:ptCount val="1"/>
                <c:pt idx="0">
                  <c:v>Indebitamento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Piano_indicatori!$D$52:$K$52</c:f>
              <c:numCache>
                <c:formatCode>0.00</c:formatCode>
                <c:ptCount val="8"/>
                <c:pt idx="0">
                  <c:v>657.81</c:v>
                </c:pt>
                <c:pt idx="1">
                  <c:v>630.91</c:v>
                </c:pt>
                <c:pt idx="2">
                  <c:v>610.94000000000005</c:v>
                </c:pt>
                <c:pt idx="3">
                  <c:v>595.21</c:v>
                </c:pt>
                <c:pt idx="4">
                  <c:v>568.82000000000005</c:v>
                </c:pt>
                <c:pt idx="5">
                  <c:v>542.14</c:v>
                </c:pt>
                <c:pt idx="6">
                  <c:v>517.63</c:v>
                </c:pt>
                <c:pt idx="7">
                  <c:v>511.89400000000001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10-4DD5-8C34-963CC30C4CF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Piano_indicatori!$D$92:$K$92</c:f>
              <c:numCache>
                <c:formatCode>0.00</c:formatCode>
                <c:ptCount val="8"/>
                <c:pt idx="0">
                  <c:v>1806.715247780151</c:v>
                </c:pt>
                <c:pt idx="1">
                  <c:v>1760.2223341478993</c:v>
                </c:pt>
                <c:pt idx="2">
                  <c:v>1723.4313709635639</c:v>
                </c:pt>
                <c:pt idx="3">
                  <c:v>1688.3834954123995</c:v>
                </c:pt>
                <c:pt idx="4">
                  <c:v>1744.0187221199872</c:v>
                </c:pt>
                <c:pt idx="5">
                  <c:v>1744.7789254873785</c:v>
                </c:pt>
                <c:pt idx="6">
                  <c:v>1726.9557160967668</c:v>
                </c:pt>
                <c:pt idx="7">
                  <c:v>1697.0701833805592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10-4DD5-8C34-963CC30C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664928"/>
        <c:axId val="1836662752"/>
      </c:barChart>
      <c:catAx>
        <c:axId val="183666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836662752"/>
        <c:crosses val="autoZero"/>
        <c:auto val="1"/>
        <c:lblAlgn val="ctr"/>
        <c:lblOffset val="100"/>
        <c:noMultiLvlLbl val="0"/>
      </c:catAx>
      <c:valAx>
        <c:axId val="1836662752"/>
        <c:scaling>
          <c:orientation val="minMax"/>
          <c:max val="1850"/>
          <c:min val="0"/>
        </c:scaling>
        <c:delete val="1"/>
        <c:axPos val="l"/>
        <c:numFmt formatCode="0" sourceLinked="0"/>
        <c:majorTickMark val="out"/>
        <c:minorTickMark val="none"/>
        <c:tickLblPos val="none"/>
        <c:crossAx val="1836664928"/>
        <c:crosses val="autoZero"/>
        <c:crossBetween val="between"/>
        <c:majorUnit val="10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7752097937642"/>
          <c:y val="7.7745360071207401E-3"/>
          <c:w val="0.87944588737157414"/>
          <c:h val="0.94946551595371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Popolazione!$A$1</c:f>
              <c:strCache>
                <c:ptCount val="1"/>
                <c:pt idx="0">
                  <c:v>al 1° gennaio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Popolazione!$A$2:$A$11</c:f>
              <c:numCache>
                <c:formatCode>General</c:formatCode>
                <c:ptCount val="10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</c:numCache>
            </c:numRef>
          </c:cat>
          <c:val>
            <c:numRef>
              <c:f>Popolazione!$B$2:$B$11</c:f>
              <c:numCache>
                <c:formatCode>#,##0</c:formatCode>
                <c:ptCount val="10"/>
                <c:pt idx="0">
                  <c:v>217895</c:v>
                </c:pt>
                <c:pt idx="1">
                  <c:v>219387</c:v>
                </c:pt>
                <c:pt idx="2">
                  <c:v>221246</c:v>
                </c:pt>
                <c:pt idx="3">
                  <c:v>222329</c:v>
                </c:pt>
                <c:pt idx="4">
                  <c:v>227424</c:v>
                </c:pt>
                <c:pt idx="5">
                  <c:v>229280</c:v>
                </c:pt>
                <c:pt idx="6">
                  <c:v>231306</c:v>
                </c:pt>
                <c:pt idx="7">
                  <c:v>234138</c:v>
                </c:pt>
                <c:pt idx="8">
                  <c:v>235948</c:v>
                </c:pt>
                <c:pt idx="9">
                  <c:v>238193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4-47EF-9023-381B80469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657856"/>
        <c:axId val="1836658400"/>
      </c:barChart>
      <c:catAx>
        <c:axId val="1836657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/>
            </a:pPr>
            <a:endParaRPr lang="it-IT"/>
          </a:p>
        </c:txPr>
        <c:crossAx val="1836658400"/>
        <c:crosses val="autoZero"/>
        <c:auto val="1"/>
        <c:lblAlgn val="ctr"/>
        <c:lblOffset val="100"/>
        <c:noMultiLvlLbl val="0"/>
      </c:catAx>
      <c:valAx>
        <c:axId val="1836658400"/>
        <c:scaling>
          <c:orientation val="minMax"/>
          <c:max val="270000"/>
          <c:min val="0"/>
        </c:scaling>
        <c:delete val="1"/>
        <c:axPos val="b"/>
        <c:numFmt formatCode="#,##0" sourceLinked="1"/>
        <c:majorTickMark val="none"/>
        <c:minorTickMark val="none"/>
        <c:tickLblPos val="none"/>
        <c:crossAx val="1836657856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Risultato_amministrazione!$B$1:$J$1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Risultato_amministrazione!$B$3:$J$3</c:f>
              <c:numCache>
                <c:formatCode>#,##0</c:formatCode>
                <c:ptCount val="9"/>
                <c:pt idx="0">
                  <c:v>337019812.37</c:v>
                </c:pt>
                <c:pt idx="1">
                  <c:v>281364480.82999998</c:v>
                </c:pt>
                <c:pt idx="2">
                  <c:v>315802786.55000001</c:v>
                </c:pt>
                <c:pt idx="3">
                  <c:v>331806612.06</c:v>
                </c:pt>
                <c:pt idx="4">
                  <c:v>376922594.88999999</c:v>
                </c:pt>
                <c:pt idx="5">
                  <c:v>452356473.12</c:v>
                </c:pt>
                <c:pt idx="6">
                  <c:v>499250031.64999998</c:v>
                </c:pt>
                <c:pt idx="7">
                  <c:v>507226677.26999998</c:v>
                </c:pt>
                <c:pt idx="8">
                  <c:v>487141135.26999998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70-4566-BAA9-AA8B82BC92A7}"/>
            </c:ext>
          </c:extLst>
        </c:ser>
        <c:ser>
          <c:idx val="1"/>
          <c:order val="1"/>
          <c:tx>
            <c:strRef>
              <c:f>Risultato_amministrazione!$A$8</c:f>
              <c:strCache>
                <c:ptCount val="1"/>
                <c:pt idx="0">
                  <c:v>Fondo crediti di dubbia esigibilità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Risultato_amministrazione!$B$1:$J$1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Risultato_amministrazione!$B$8:$J$8</c:f>
              <c:numCache>
                <c:formatCode>#,##0</c:formatCode>
                <c:ptCount val="9"/>
                <c:pt idx="0">
                  <c:v>110114481.63</c:v>
                </c:pt>
                <c:pt idx="1">
                  <c:v>110744901.83</c:v>
                </c:pt>
                <c:pt idx="2">
                  <c:v>116829072.18000001</c:v>
                </c:pt>
                <c:pt idx="3">
                  <c:v>130301204.03</c:v>
                </c:pt>
                <c:pt idx="4">
                  <c:v>158544098.03999999</c:v>
                </c:pt>
                <c:pt idx="5">
                  <c:v>173517956.66999999</c:v>
                </c:pt>
                <c:pt idx="6">
                  <c:v>170402254.25999999</c:v>
                </c:pt>
                <c:pt idx="7">
                  <c:v>190660936.90000001</c:v>
                </c:pt>
                <c:pt idx="8">
                  <c:v>195249721.77000001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64540224"/>
        <c:axId val="1064538592"/>
      </c:barChart>
      <c:lineChart>
        <c:grouping val="standard"/>
        <c:varyColors val="0"/>
        <c:ser>
          <c:idx val="2"/>
          <c:order val="2"/>
          <c:tx>
            <c:strRef>
              <c:f>Risultato_amministrazione!$A$23</c:f>
              <c:strCache>
                <c:ptCount val="1"/>
                <c:pt idx="0">
                  <c:v>Rapporto Fcde/Residui attivi (scala dx)</c:v>
                </c:pt>
              </c:strCache>
            </c:strRef>
          </c:tx>
          <c:spPr>
            <a:ln w="444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Risultato_amministrazione!$B$1:$J$1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Risultato_amministrazione!$B$23:$J$23</c:f>
              <c:numCache>
                <c:formatCode>0.0</c:formatCode>
                <c:ptCount val="9"/>
                <c:pt idx="0">
                  <c:v>32.672999505770868</c:v>
                </c:pt>
                <c:pt idx="1">
                  <c:v>39.359943907387482</c:v>
                </c:pt>
                <c:pt idx="2">
                  <c:v>36.994313272629356</c:v>
                </c:pt>
                <c:pt idx="3">
                  <c:v>39.270225274003238</c:v>
                </c:pt>
                <c:pt idx="4">
                  <c:v>42.062773680699358</c:v>
                </c:pt>
                <c:pt idx="5">
                  <c:v>38.358676614752355</c:v>
                </c:pt>
                <c:pt idx="6">
                  <c:v>34.131646160707859</c:v>
                </c:pt>
                <c:pt idx="7">
                  <c:v>37.588901657573892</c:v>
                </c:pt>
                <c:pt idx="8">
                  <c:v>40.080729717432312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543488"/>
        <c:axId val="1064542400"/>
      </c:lineChart>
      <c:catAx>
        <c:axId val="106454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38592"/>
        <c:crosses val="autoZero"/>
        <c:auto val="1"/>
        <c:lblAlgn val="ctr"/>
        <c:lblOffset val="100"/>
        <c:noMultiLvlLbl val="0"/>
      </c:catAx>
      <c:valAx>
        <c:axId val="1064538592"/>
        <c:scaling>
          <c:orientation val="minMax"/>
          <c:max val="500000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40224"/>
        <c:crosses val="autoZero"/>
        <c:crossBetween val="between"/>
      </c:valAx>
      <c:valAx>
        <c:axId val="1064542400"/>
        <c:scaling>
          <c:orientation val="minMax"/>
          <c:max val="45"/>
          <c:min val="3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43488"/>
        <c:crosses val="max"/>
        <c:crossBetween val="between"/>
        <c:majorUnit val="5"/>
      </c:valAx>
      <c:catAx>
        <c:axId val="1064543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6454240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046374776401353E-2"/>
          <c:y val="1.922719924910055E-2"/>
          <c:w val="0.89286222980089258"/>
          <c:h val="0.961249495986914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Conto_economico!$A$28</c:f>
              <c:strCache>
                <c:ptCount val="1"/>
                <c:pt idx="0">
                  <c:v>Risultato dell'esercizio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452-41DC-B25A-48B8A55670DF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3EF-4EE1-84EC-90209335CF23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5"/>
            <c:invertIfNegative val="0"/>
            <c:bubble3D val="0"/>
          </c:dPt>
          <c:dLbls>
            <c:dLbl>
              <c:idx val="0"/>
              <c:layout>
                <c:manualLayout>
                  <c:x val="-4.37349661054012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946552967946039E-4"/>
                  <c:y val="-4.965155217666672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70C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6C2-4A04-9E53-9354787A259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70C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452-41DC-B25A-48B8A55670D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140713522770498E-4"/>
                  <c:y val="3.86460313150511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3EF-4EE1-84EC-90209335CF2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9961987059118235E-4"/>
                  <c:y val="3.864603131505103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70C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6A0-432C-ACD8-7C458D714B2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FF000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Conto_economico!$C$1:$J$1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Conto_economico!$C$28:$J$28</c:f>
              <c:numCache>
                <c:formatCode>#,##0</c:formatCode>
                <c:ptCount val="8"/>
                <c:pt idx="0">
                  <c:v>-5727048.9499999899</c:v>
                </c:pt>
                <c:pt idx="1">
                  <c:v>17120167.330000006</c:v>
                </c:pt>
                <c:pt idx="2">
                  <c:v>3192747.4900000473</c:v>
                </c:pt>
                <c:pt idx="3">
                  <c:v>-5295274.8600000516</c:v>
                </c:pt>
                <c:pt idx="4">
                  <c:v>13678106.85</c:v>
                </c:pt>
                <c:pt idx="5">
                  <c:v>-4726647.7199999765</c:v>
                </c:pt>
                <c:pt idx="6">
                  <c:v>-25809385.449999969</c:v>
                </c:pt>
                <c:pt idx="7">
                  <c:v>-22299985.299999975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52-41DC-B25A-48B8A5567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544032"/>
        <c:axId val="1446371168"/>
      </c:barChart>
      <c:catAx>
        <c:axId val="1064544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1"/>
            </a:pPr>
            <a:endParaRPr lang="it-IT"/>
          </a:p>
        </c:txPr>
        <c:crossAx val="1446371168"/>
        <c:crosses val="autoZero"/>
        <c:auto val="1"/>
        <c:lblAlgn val="ctr"/>
        <c:lblOffset val="100"/>
        <c:noMultiLvlLbl val="0"/>
      </c:catAx>
      <c:valAx>
        <c:axId val="1446371168"/>
        <c:scaling>
          <c:orientation val="minMax"/>
          <c:max val="20000000"/>
          <c:min val="-30000000"/>
        </c:scaling>
        <c:delete val="1"/>
        <c:axPos val="b"/>
        <c:numFmt formatCode="#,##0" sourceLinked="1"/>
        <c:majorTickMark val="out"/>
        <c:minorTickMark val="none"/>
        <c:tickLblPos val="nextTo"/>
        <c:crossAx val="106454403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Stato_patrimoniale!$A$21</c:f>
              <c:strCache>
                <c:ptCount val="1"/>
                <c:pt idx="0">
                  <c:v>Debiti da finanziamento (D1)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Stato_patrimoniale!$B$21:$J$21</c:f>
              <c:numCache>
                <c:formatCode>#,##0</c:formatCode>
                <c:ptCount val="9"/>
                <c:pt idx="0">
                  <c:v>241722433.66</c:v>
                </c:pt>
                <c:pt idx="1">
                  <c:v>159017867.52000001</c:v>
                </c:pt>
                <c:pt idx="2">
                  <c:v>153476370.81</c:v>
                </c:pt>
                <c:pt idx="3">
                  <c:v>144770028.71000001</c:v>
                </c:pt>
                <c:pt idx="4">
                  <c:v>138422006.40000001</c:v>
                </c:pt>
                <c:pt idx="5">
                  <c:v>132264258.05</c:v>
                </c:pt>
                <c:pt idx="6">
                  <c:v>126061063.56</c:v>
                </c:pt>
                <c:pt idx="7">
                  <c:v>117032333.83</c:v>
                </c:pt>
                <c:pt idx="8">
                  <c:v>114633480.18000001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78-494A-A3FF-551A6B06C6B4}"/>
            </c:ext>
          </c:extLst>
        </c:ser>
        <c:ser>
          <c:idx val="1"/>
          <c:order val="1"/>
          <c:tx>
            <c:strRef>
              <c:f>Stato_patrimoniale!$A$22</c:f>
              <c:strCache>
                <c:ptCount val="1"/>
                <c:pt idx="0">
                  <c:v>Debiti verso fornitori (D2)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Stato_patrimoniale!$B$22:$J$22</c:f>
              <c:numCache>
                <c:formatCode>#,##0</c:formatCode>
                <c:ptCount val="9"/>
                <c:pt idx="0">
                  <c:v>35634890.009999998</c:v>
                </c:pt>
                <c:pt idx="1">
                  <c:v>106958995.45</c:v>
                </c:pt>
                <c:pt idx="2">
                  <c:v>113479669.92</c:v>
                </c:pt>
                <c:pt idx="3">
                  <c:v>113611519.16</c:v>
                </c:pt>
                <c:pt idx="4">
                  <c:v>124637340.16</c:v>
                </c:pt>
                <c:pt idx="5">
                  <c:v>114859212.88</c:v>
                </c:pt>
                <c:pt idx="6">
                  <c:v>92222862.670000002</c:v>
                </c:pt>
                <c:pt idx="7">
                  <c:v>113214583.38</c:v>
                </c:pt>
                <c:pt idx="8">
                  <c:v>128605539.20999999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78-494A-A3FF-551A6B06C6B4}"/>
            </c:ext>
          </c:extLst>
        </c:ser>
        <c:ser>
          <c:idx val="2"/>
          <c:order val="2"/>
          <c:tx>
            <c:strRef>
              <c:f>Stato_patrimoniale!$A$23</c:f>
              <c:strCache>
                <c:ptCount val="1"/>
                <c:pt idx="0">
                  <c:v>Debiti per trasferimenti e contributi (D4)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Stato_patrimoniale!$B$23:$J$23</c:f>
              <c:numCache>
                <c:formatCode>#,##0</c:formatCode>
                <c:ptCount val="9"/>
                <c:pt idx="0">
                  <c:v>30644475.219999999</c:v>
                </c:pt>
                <c:pt idx="1">
                  <c:v>20166256.699999999</c:v>
                </c:pt>
                <c:pt idx="2">
                  <c:v>18604925.52</c:v>
                </c:pt>
                <c:pt idx="3">
                  <c:v>13202675.83</c:v>
                </c:pt>
                <c:pt idx="4">
                  <c:v>13111938.359999999</c:v>
                </c:pt>
                <c:pt idx="5">
                  <c:v>25785976.399999999</c:v>
                </c:pt>
                <c:pt idx="6">
                  <c:v>19454049.57</c:v>
                </c:pt>
                <c:pt idx="7">
                  <c:v>27980744.16</c:v>
                </c:pt>
                <c:pt idx="8">
                  <c:v>21325429.760000002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78-494A-A3FF-551A6B06C6B4}"/>
            </c:ext>
          </c:extLst>
        </c:ser>
        <c:ser>
          <c:idx val="3"/>
          <c:order val="3"/>
          <c:tx>
            <c:strRef>
              <c:f>Stato_patrimoniale!$A$24</c:f>
              <c:strCache>
                <c:ptCount val="1"/>
                <c:pt idx="0">
                  <c:v>Altri debiti (D5)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Stato_patrimoniale!$B$24:$J$24</c:f>
              <c:numCache>
                <c:formatCode>#,##0</c:formatCode>
                <c:ptCount val="9"/>
                <c:pt idx="0">
                  <c:v>29267915.989999998</c:v>
                </c:pt>
                <c:pt idx="1">
                  <c:v>56133097.759999998</c:v>
                </c:pt>
                <c:pt idx="2">
                  <c:v>58032411.869999997</c:v>
                </c:pt>
                <c:pt idx="3">
                  <c:v>75047786.819999993</c:v>
                </c:pt>
                <c:pt idx="4">
                  <c:v>69035483.040000007</c:v>
                </c:pt>
                <c:pt idx="5">
                  <c:v>72632479.25</c:v>
                </c:pt>
                <c:pt idx="6">
                  <c:v>76199375.510000005</c:v>
                </c:pt>
                <c:pt idx="7">
                  <c:v>107381572.66</c:v>
                </c:pt>
                <c:pt idx="8">
                  <c:v>125075710.13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57868592"/>
        <c:axId val="1834168208"/>
      </c:barChart>
      <c:catAx>
        <c:axId val="165786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834168208"/>
        <c:crosses val="autoZero"/>
        <c:auto val="1"/>
        <c:lblAlgn val="ctr"/>
        <c:lblOffset val="100"/>
        <c:noMultiLvlLbl val="0"/>
      </c:catAx>
      <c:valAx>
        <c:axId val="1834168208"/>
        <c:scaling>
          <c:orientation val="minMax"/>
          <c:max val="40000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crossAx val="1657868592"/>
        <c:crosses val="autoZero"/>
        <c:crossBetween val="between"/>
        <c:majorUnit val="100000000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4000493528052E-2"/>
          <c:y val="2.6515151515151512E-3"/>
          <c:w val="0.85667982447076485"/>
          <c:h val="0.80094846098783101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Stato_patrimoniale!$A$14</c:f>
              <c:strCache>
                <c:ptCount val="1"/>
                <c:pt idx="0">
                  <c:v>Fondo di dotazione (A1)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Stato_patrimoniale!$B$14:$J$14</c:f>
              <c:numCache>
                <c:formatCode>#,##0</c:formatCode>
                <c:ptCount val="9"/>
                <c:pt idx="0">
                  <c:v>534110921.77999997</c:v>
                </c:pt>
                <c:pt idx="1">
                  <c:v>534110921.77999997</c:v>
                </c:pt>
                <c:pt idx="2">
                  <c:v>202328293.05000001</c:v>
                </c:pt>
                <c:pt idx="3">
                  <c:v>202328293.05000001</c:v>
                </c:pt>
                <c:pt idx="4">
                  <c:v>202328293.05000001</c:v>
                </c:pt>
                <c:pt idx="5">
                  <c:v>202328293.05000001</c:v>
                </c:pt>
                <c:pt idx="6">
                  <c:v>202328293.05000001</c:v>
                </c:pt>
                <c:pt idx="7">
                  <c:v>202328293.05000001</c:v>
                </c:pt>
                <c:pt idx="8">
                  <c:v>202328293.05000001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74-44E8-A59E-6B7D2C2D3CAD}"/>
            </c:ext>
          </c:extLst>
        </c:ser>
        <c:ser>
          <c:idx val="2"/>
          <c:order val="1"/>
          <c:tx>
            <c:strRef>
              <c:f>Stato_patrimoniale!$A$15</c:f>
              <c:strCache>
                <c:ptCount val="1"/>
                <c:pt idx="0">
                  <c:v>Riserve (A2)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Stato_patrimoniale!$B$15:$J$15</c:f>
              <c:numCache>
                <c:formatCode>#,##0</c:formatCode>
                <c:ptCount val="9"/>
                <c:pt idx="0">
                  <c:v>94408051.290000007</c:v>
                </c:pt>
                <c:pt idx="1">
                  <c:v>-77737314.640000001</c:v>
                </c:pt>
                <c:pt idx="2">
                  <c:v>401228638.76999998</c:v>
                </c:pt>
                <c:pt idx="3">
                  <c:v>418906334.75999999</c:v>
                </c:pt>
                <c:pt idx="4">
                  <c:v>423155916.83999997</c:v>
                </c:pt>
                <c:pt idx="5">
                  <c:v>418894046.87</c:v>
                </c:pt>
                <c:pt idx="6">
                  <c:v>422252154.11000001</c:v>
                </c:pt>
                <c:pt idx="7">
                  <c:v>498186607.73000002</c:v>
                </c:pt>
                <c:pt idx="8">
                  <c:v>500879305.13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74-44E8-A59E-6B7D2C2D3CAD}"/>
            </c:ext>
          </c:extLst>
        </c:ser>
        <c:ser>
          <c:idx val="3"/>
          <c:order val="2"/>
          <c:tx>
            <c:strRef>
              <c:f>Stato_patrimoniale!$A$17</c:f>
              <c:strCache>
                <c:ptCount val="1"/>
                <c:pt idx="0">
                  <c:v>Risultato economico dell'esercizio (A3)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Stato_patrimoniale!$B$17:$J$17</c:f>
              <c:numCache>
                <c:formatCode>#,##0</c:formatCode>
                <c:ptCount val="9"/>
                <c:pt idx="0">
                  <c:v>0</c:v>
                </c:pt>
                <c:pt idx="1">
                  <c:v>-5727048.9500000002</c:v>
                </c:pt>
                <c:pt idx="2">
                  <c:v>17120167.329999998</c:v>
                </c:pt>
                <c:pt idx="3">
                  <c:v>3192747.49</c:v>
                </c:pt>
                <c:pt idx="4">
                  <c:v>-5294275.1399999997</c:v>
                </c:pt>
                <c:pt idx="5">
                  <c:v>13678106.85</c:v>
                </c:pt>
                <c:pt idx="6">
                  <c:v>-4726647.72</c:v>
                </c:pt>
                <c:pt idx="7">
                  <c:v>-25809385.449999999</c:v>
                </c:pt>
                <c:pt idx="8">
                  <c:v>-22299985.300000001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2F-4A7A-AAC1-169A62C1582C}"/>
            </c:ext>
          </c:extLst>
        </c:ser>
        <c:ser>
          <c:idx val="0"/>
          <c:order val="3"/>
          <c:tx>
            <c:strRef>
              <c:f>Stato_patrimoniale!$A$18</c:f>
              <c:strCache>
                <c:ptCount val="1"/>
                <c:pt idx="0">
                  <c:v>Risultato economico di esercizi precedenti (A4)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Stato_patrimoniale!$B$18:$J$18</c:f>
              <c:numCache>
                <c:formatCode>#,##0</c:formatCode>
                <c:ptCount val="9"/>
                <c:pt idx="5">
                  <c:v>0</c:v>
                </c:pt>
                <c:pt idx="6">
                  <c:v>12290438.439999999</c:v>
                </c:pt>
                <c:pt idx="7">
                  <c:v>0</c:v>
                </c:pt>
                <c:pt idx="8">
                  <c:v>-25809385.449999999</c:v>
                </c:pt>
              </c:numCache>
            </c:numRef>
          </c:val>
        </c:ser>
        <c:ser>
          <c:idx val="4"/>
          <c:order val="4"/>
          <c:tx>
            <c:strRef>
              <c:f>Stato_patrimoniale!$A$19</c:f>
              <c:strCache>
                <c:ptCount val="1"/>
                <c:pt idx="0">
                  <c:v>Riserve negative per beni indisponibili (A5)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Stato_patrimoniale!$B$19:$J$19</c:f>
              <c:numCache>
                <c:formatCode>#,##0</c:formatCode>
                <c:ptCount val="9"/>
                <c:pt idx="5">
                  <c:v>0</c:v>
                </c:pt>
                <c:pt idx="6">
                  <c:v>0</c:v>
                </c:pt>
                <c:pt idx="7">
                  <c:v>-33045559.329999998</c:v>
                </c:pt>
                <c:pt idx="8">
                  <c:v>-17302295.859999999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34164944"/>
        <c:axId val="1834164400"/>
      </c:barChart>
      <c:catAx>
        <c:axId val="1834164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834164400"/>
        <c:crosses val="autoZero"/>
        <c:auto val="1"/>
        <c:lblAlgn val="ctr"/>
        <c:lblOffset val="100"/>
        <c:noMultiLvlLbl val="0"/>
      </c:catAx>
      <c:valAx>
        <c:axId val="1834164400"/>
        <c:scaling>
          <c:orientation val="minMax"/>
          <c:max val="650000000"/>
          <c:min val="-100000000"/>
        </c:scaling>
        <c:delete val="0"/>
        <c:axPos val="b"/>
        <c:numFmt formatCode="#,##0" sourceLinked="0"/>
        <c:majorTickMark val="none"/>
        <c:minorTickMark val="none"/>
        <c:tickLblPos val="nextTo"/>
        <c:crossAx val="1834164944"/>
        <c:crosses val="autoZero"/>
        <c:crossBetween val="between"/>
        <c:majorUnit val="10000000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4.6556270392870127E-3"/>
          <c:y val="0.88948664797582122"/>
          <c:w val="0.99326175505560843"/>
          <c:h val="9.1573958084784843E-2"/>
        </c:manualLayout>
      </c:layout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228191836882E-2"/>
          <c:y val="3.0301278829508255E-2"/>
          <c:w val="0.91226637907374541"/>
          <c:h val="0.68340956050706358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Piano_indicatori!$A$72</c:f>
              <c:strCache>
                <c:ptCount val="1"/>
                <c:pt idx="0">
                  <c:v>Entrate natura tributaria, contributiva e perequativa (Titolo 1)</c:v>
                </c:pt>
              </c:strCache>
            </c:strRef>
          </c:tx>
          <c:marker>
            <c:symbol val="triang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Piano_indicatori!$D$73:$K$73</c:f>
              <c:numCache>
                <c:formatCode>0.00</c:formatCode>
                <c:ptCount val="8"/>
                <c:pt idx="0">
                  <c:v>67.14</c:v>
                </c:pt>
                <c:pt idx="1">
                  <c:v>58.759538633906018</c:v>
                </c:pt>
                <c:pt idx="2">
                  <c:v>57.73</c:v>
                </c:pt>
                <c:pt idx="3">
                  <c:v>52.45</c:v>
                </c:pt>
                <c:pt idx="4">
                  <c:v>46.24</c:v>
                </c:pt>
                <c:pt idx="5">
                  <c:v>43.897674712655053</c:v>
                </c:pt>
                <c:pt idx="6">
                  <c:v>51.932132861754752</c:v>
                </c:pt>
                <c:pt idx="7">
                  <c:v>49.558163079034841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F0-4554-BA49-E20421A575FC}"/>
            </c:ext>
          </c:extLst>
        </c:ser>
        <c:ser>
          <c:idx val="1"/>
          <c:order val="1"/>
          <c:tx>
            <c:strRef>
              <c:f>Piano_indicatori!$A$76</c:f>
              <c:strCache>
                <c:ptCount val="1"/>
                <c:pt idx="0">
                  <c:v>Totale Entrate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Piano_indicatori!$D$76:$K$76</c:f>
              <c:numCache>
                <c:formatCode>0.00</c:formatCode>
                <c:ptCount val="8"/>
                <c:pt idx="0">
                  <c:v>66.809134508665323</c:v>
                </c:pt>
                <c:pt idx="1">
                  <c:v>64.256336292779864</c:v>
                </c:pt>
                <c:pt idx="2">
                  <c:v>56.06727447618232</c:v>
                </c:pt>
                <c:pt idx="3">
                  <c:v>56.533818791725167</c:v>
                </c:pt>
                <c:pt idx="4">
                  <c:v>41.409903796874417</c:v>
                </c:pt>
                <c:pt idx="5">
                  <c:v>51.04926849460729</c:v>
                </c:pt>
                <c:pt idx="6">
                  <c:v>59.024384032661345</c:v>
                </c:pt>
                <c:pt idx="7">
                  <c:v>63.980397354221367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F0-4554-BA49-E20421A575FC}"/>
            </c:ext>
          </c:extLst>
        </c:ser>
        <c:ser>
          <c:idx val="2"/>
          <c:order val="2"/>
          <c:tx>
            <c:strRef>
              <c:f>Piano_indicatori!$A$77</c:f>
              <c:strCache>
                <c:ptCount val="1"/>
                <c:pt idx="0">
                  <c:v>Totale Entrate nette</c:v>
                </c:pt>
              </c:strCache>
            </c:strRef>
          </c:tx>
          <c:marker>
            <c:symbol val="diamond"/>
            <c:size val="7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Piano_indicatori!$D$77:$K$77</c:f>
              <c:numCache>
                <c:formatCode>0.00</c:formatCode>
                <c:ptCount val="8"/>
                <c:pt idx="0">
                  <c:v>60.073183333564685</c:v>
                </c:pt>
                <c:pt idx="1">
                  <c:v>55.705656971935156</c:v>
                </c:pt>
                <c:pt idx="2">
                  <c:v>47.361536736489064</c:v>
                </c:pt>
                <c:pt idx="3">
                  <c:v>45.219758990840937</c:v>
                </c:pt>
                <c:pt idx="4">
                  <c:v>37.622844067204625</c:v>
                </c:pt>
                <c:pt idx="5">
                  <c:v>37.023543187393166</c:v>
                </c:pt>
                <c:pt idx="6">
                  <c:v>38.996626516757907</c:v>
                </c:pt>
                <c:pt idx="7">
                  <c:v>44.057116712712677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3F0-4554-BA49-E20421A57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4162768"/>
        <c:axId val="1834166032"/>
      </c:lineChart>
      <c:catAx>
        <c:axId val="183416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834166032"/>
        <c:crosses val="autoZero"/>
        <c:auto val="1"/>
        <c:lblAlgn val="ctr"/>
        <c:lblOffset val="100"/>
        <c:noMultiLvlLbl val="0"/>
      </c:catAx>
      <c:valAx>
        <c:axId val="1834166032"/>
        <c:scaling>
          <c:orientation val="minMax"/>
          <c:max val="68"/>
          <c:min val="35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834162768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5626467744163592E-2"/>
          <c:y val="0.82043195398447921"/>
          <c:w val="0.9617796744479149"/>
          <c:h val="0.17956804601552581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78781011404414E-2"/>
          <c:y val="4.1350142172088752E-2"/>
          <c:w val="0.9029842635309353"/>
          <c:h val="0.697094856467188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Piano_indicatori!$B$79</c:f>
              <c:strCache>
                <c:ptCount val="1"/>
                <c:pt idx="0">
                  <c:v>Istruzione e diritto allo studio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Piano_indicatori!$D$79:$K$79</c:f>
              <c:numCache>
                <c:formatCode>0.00</c:formatCode>
                <c:ptCount val="8"/>
                <c:pt idx="0">
                  <c:v>1.6227461858529819</c:v>
                </c:pt>
                <c:pt idx="1">
                  <c:v>2.0295737895042039</c:v>
                </c:pt>
                <c:pt idx="2">
                  <c:v>3.3513976041072446</c:v>
                </c:pt>
                <c:pt idx="3">
                  <c:v>2.4098334142002265</c:v>
                </c:pt>
                <c:pt idx="4">
                  <c:v>5.6502955889040463</c:v>
                </c:pt>
                <c:pt idx="5">
                  <c:v>4.5588490206274912</c:v>
                </c:pt>
                <c:pt idx="6">
                  <c:v>4.17795980646068</c:v>
                </c:pt>
                <c:pt idx="7">
                  <c:v>3.7502502391173786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A-4FC4-8050-8C2A7299C75D}"/>
            </c:ext>
          </c:extLst>
        </c:ser>
        <c:ser>
          <c:idx val="1"/>
          <c:order val="1"/>
          <c:tx>
            <c:strRef>
              <c:f>Piano_indicatori!$B$80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Piano_indicatori!$D$80:$K$80</c:f>
              <c:numCache>
                <c:formatCode>0.00</c:formatCode>
                <c:ptCount val="8"/>
                <c:pt idx="0">
                  <c:v>12.926490984743413</c:v>
                </c:pt>
                <c:pt idx="1">
                  <c:v>13.235720498695274</c:v>
                </c:pt>
                <c:pt idx="2">
                  <c:v>18.097547062179121</c:v>
                </c:pt>
                <c:pt idx="3">
                  <c:v>19.084586770176294</c:v>
                </c:pt>
                <c:pt idx="4">
                  <c:v>15.575261482492039</c:v>
                </c:pt>
                <c:pt idx="5">
                  <c:v>17.35136072109551</c:v>
                </c:pt>
                <c:pt idx="6">
                  <c:v>18.370174064928026</c:v>
                </c:pt>
                <c:pt idx="7">
                  <c:v>17.73472429210134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A-4FC4-8050-8C2A7299C75D}"/>
            </c:ext>
          </c:extLst>
        </c:ser>
        <c:ser>
          <c:idx val="2"/>
          <c:order val="2"/>
          <c:tx>
            <c:strRef>
              <c:f>Piano_indicatori!$B$81</c:f>
              <c:strCache>
                <c:ptCount val="1"/>
                <c:pt idx="0">
                  <c:v>Trasporti e diritto alla mobilità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Piano_indicatori!$D$81:$K$81</c:f>
              <c:numCache>
                <c:formatCode>0.00</c:formatCode>
                <c:ptCount val="8"/>
                <c:pt idx="0">
                  <c:v>15.006934812760056</c:v>
                </c:pt>
                <c:pt idx="1">
                  <c:v>10.742244128732965</c:v>
                </c:pt>
                <c:pt idx="2">
                  <c:v>13.590986879634908</c:v>
                </c:pt>
                <c:pt idx="3">
                  <c:v>11.887433284813197</c:v>
                </c:pt>
                <c:pt idx="4">
                  <c:v>11.743974533879035</c:v>
                </c:pt>
                <c:pt idx="5">
                  <c:v>18.166059975732367</c:v>
                </c:pt>
                <c:pt idx="6">
                  <c:v>18.791784617237848</c:v>
                </c:pt>
                <c:pt idx="7">
                  <c:v>14.202460128567296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A-4FC4-8050-8C2A7299C75D}"/>
            </c:ext>
          </c:extLst>
        </c:ser>
        <c:ser>
          <c:idx val="3"/>
          <c:order val="3"/>
          <c:tx>
            <c:strRef>
              <c:f>Piano_indicatori!$B$82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Piano_indicatori!$D$82:$K$82</c:f>
              <c:numCache>
                <c:formatCode>0.00</c:formatCode>
                <c:ptCount val="8"/>
                <c:pt idx="0">
                  <c:v>10.097087378640778</c:v>
                </c:pt>
                <c:pt idx="1">
                  <c:v>10.046390258045809</c:v>
                </c:pt>
                <c:pt idx="2">
                  <c:v>14.746149458071875</c:v>
                </c:pt>
                <c:pt idx="3">
                  <c:v>10.674429888403687</c:v>
                </c:pt>
                <c:pt idx="4">
                  <c:v>15.757162346521145</c:v>
                </c:pt>
                <c:pt idx="5">
                  <c:v>15.063269197434565</c:v>
                </c:pt>
                <c:pt idx="6">
                  <c:v>17.035073982613582</c:v>
                </c:pt>
                <c:pt idx="7">
                  <c:v>15.828458304602174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AA-4FC4-8050-8C2A7299C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34168752"/>
        <c:axId val="1834167120"/>
      </c:barChart>
      <c:catAx>
        <c:axId val="183416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1834167120"/>
        <c:crosses val="autoZero"/>
        <c:auto val="1"/>
        <c:lblAlgn val="ctr"/>
        <c:lblOffset val="100"/>
        <c:noMultiLvlLbl val="0"/>
      </c:catAx>
      <c:valAx>
        <c:axId val="1834167120"/>
        <c:scaling>
          <c:orientation val="minMax"/>
          <c:max val="50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834168752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4972230894045742E-2"/>
          <c:y val="0.84788290275053724"/>
          <c:w val="0.95561111111111163"/>
          <c:h val="0.1392371505522659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073571989068E-2"/>
          <c:y val="3.0301278829508258E-2"/>
          <c:w val="0.9122665336936"/>
          <c:h val="0.72979616909588463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Piano_indicatori!$B$84</c:f>
              <c:strCache>
                <c:ptCount val="1"/>
                <c:pt idx="0">
                  <c:v>Istruzione e diritto allo studio</c:v>
                </c:pt>
              </c:strCache>
            </c:strRef>
          </c:tx>
          <c:marker>
            <c:symbol val="triangle"/>
            <c:size val="5"/>
            <c:spPr>
              <a:solidFill>
                <a:srgbClr val="4BACC6">
                  <a:lumMod val="40000"/>
                  <a:lumOff val="60000"/>
                </a:srgbClr>
              </a:solidFill>
            </c:spPr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Piano_indicatori!$D$84:$K$84</c:f>
              <c:numCache>
                <c:formatCode>0.00</c:formatCode>
                <c:ptCount val="8"/>
                <c:pt idx="0">
                  <c:v>36.32</c:v>
                </c:pt>
                <c:pt idx="1">
                  <c:v>29.5</c:v>
                </c:pt>
                <c:pt idx="2">
                  <c:v>25.936197828146103</c:v>
                </c:pt>
                <c:pt idx="3">
                  <c:v>45.645399208056702</c:v>
                </c:pt>
                <c:pt idx="4">
                  <c:v>32.905065326765836</c:v>
                </c:pt>
                <c:pt idx="5">
                  <c:v>41.702296296785484</c:v>
                </c:pt>
                <c:pt idx="6">
                  <c:v>39.484741280376241</c:v>
                </c:pt>
                <c:pt idx="7">
                  <c:v>43.106638273984018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3A-469B-84B2-5562AE3617E1}"/>
            </c:ext>
          </c:extLst>
        </c:ser>
        <c:ser>
          <c:idx val="1"/>
          <c:order val="1"/>
          <c:tx>
            <c:strRef>
              <c:f>Piano_indicatori!$B$85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Piano_indicatori!$D$85:$K$85</c:f>
              <c:numCache>
                <c:formatCode>0.00</c:formatCode>
                <c:ptCount val="8"/>
                <c:pt idx="0">
                  <c:v>72.83</c:v>
                </c:pt>
                <c:pt idx="1">
                  <c:v>71.959999999999994</c:v>
                </c:pt>
                <c:pt idx="2">
                  <c:v>75.065275888344047</c:v>
                </c:pt>
                <c:pt idx="3">
                  <c:v>82.084880138390773</c:v>
                </c:pt>
                <c:pt idx="4">
                  <c:v>81.570731448194607</c:v>
                </c:pt>
                <c:pt idx="5">
                  <c:v>79.499803061793344</c:v>
                </c:pt>
                <c:pt idx="6">
                  <c:v>78.266177046871974</c:v>
                </c:pt>
                <c:pt idx="7">
                  <c:v>74.355830240735258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3A-469B-84B2-5562AE3617E1}"/>
            </c:ext>
          </c:extLst>
        </c:ser>
        <c:ser>
          <c:idx val="2"/>
          <c:order val="2"/>
          <c:tx>
            <c:strRef>
              <c:f>Piano_indicatori!$B$86</c:f>
              <c:strCache>
                <c:ptCount val="1"/>
                <c:pt idx="0">
                  <c:v>Trasporti e diritto alla mobilità</c:v>
                </c:pt>
              </c:strCache>
            </c:strRef>
          </c:tx>
          <c:marker>
            <c:symbol val="diamond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Piano_indicatori!$D$86:$K$86</c:f>
              <c:numCache>
                <c:formatCode>0.00</c:formatCode>
                <c:ptCount val="8"/>
                <c:pt idx="0">
                  <c:v>41.89</c:v>
                </c:pt>
                <c:pt idx="1">
                  <c:v>43.87</c:v>
                </c:pt>
                <c:pt idx="2">
                  <c:v>50.170551101924445</c:v>
                </c:pt>
                <c:pt idx="3">
                  <c:v>51.114855368973089</c:v>
                </c:pt>
                <c:pt idx="4">
                  <c:v>50.194044495098687</c:v>
                </c:pt>
                <c:pt idx="5">
                  <c:v>59.685588079273955</c:v>
                </c:pt>
                <c:pt idx="6">
                  <c:v>58.388294570150492</c:v>
                </c:pt>
                <c:pt idx="7">
                  <c:v>58.408750836992219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73A-469B-84B2-5562AE3617E1}"/>
            </c:ext>
          </c:extLst>
        </c:ser>
        <c:ser>
          <c:idx val="3"/>
          <c:order val="3"/>
          <c:tx>
            <c:strRef>
              <c:f>Piano_indicatori!$B$87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marker>
            <c:symbol val="circ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Piano_indicatori!$D$87:$K$87</c:f>
              <c:numCache>
                <c:formatCode>0.00</c:formatCode>
                <c:ptCount val="8"/>
                <c:pt idx="0">
                  <c:v>45.81</c:v>
                </c:pt>
                <c:pt idx="1">
                  <c:v>50.62</c:v>
                </c:pt>
                <c:pt idx="2">
                  <c:v>44.707168038895453</c:v>
                </c:pt>
                <c:pt idx="3">
                  <c:v>53.976013084867681</c:v>
                </c:pt>
                <c:pt idx="4">
                  <c:v>50.027174746985324</c:v>
                </c:pt>
                <c:pt idx="5">
                  <c:v>55.198700360611539</c:v>
                </c:pt>
                <c:pt idx="6">
                  <c:v>39.314478726426053</c:v>
                </c:pt>
                <c:pt idx="7">
                  <c:v>49.676798987575957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73A-469B-84B2-5562AE361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4165488"/>
        <c:axId val="1834163312"/>
      </c:lineChart>
      <c:catAx>
        <c:axId val="183416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834163312"/>
        <c:crosses val="autoZero"/>
        <c:auto val="1"/>
        <c:lblAlgn val="ctr"/>
        <c:lblOffset val="100"/>
        <c:noMultiLvlLbl val="0"/>
      </c:catAx>
      <c:valAx>
        <c:axId val="1834163312"/>
        <c:scaling>
          <c:orientation val="minMax"/>
          <c:max val="85"/>
          <c:min val="2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834165488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7.9534903497887523E-3"/>
          <c:y val="0.86298514547383764"/>
          <c:w val="0.97653411880215957"/>
          <c:h val="0.10961746802926231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654E-2"/>
          <c:y val="0"/>
          <c:w val="0.95679921453118499"/>
          <c:h val="0.802487112933598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Piano_indicatori!$B$20</c:f>
              <c:strCache>
                <c:ptCount val="1"/>
                <c:pt idx="0">
                  <c:v>Spesa di personale procapite</c:v>
                </c:pt>
              </c:strCache>
            </c:strRef>
          </c:tx>
          <c:invertIfNegative val="0"/>
          <c:dLbls>
            <c:dLbl>
              <c:idx val="6"/>
              <c:layout>
                <c:manualLayout>
                  <c:x val="-1.33600534402139E-2"/>
                  <c:y val="3.84689363339103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725737188663040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Piano_indicatori!$D$20:$K$20</c:f>
              <c:numCache>
                <c:formatCode>0.00</c:formatCode>
                <c:ptCount val="8"/>
                <c:pt idx="0">
                  <c:v>311.11</c:v>
                </c:pt>
                <c:pt idx="1">
                  <c:v>256.61</c:v>
                </c:pt>
                <c:pt idx="2">
                  <c:v>271</c:v>
                </c:pt>
                <c:pt idx="3">
                  <c:v>254.98</c:v>
                </c:pt>
                <c:pt idx="4">
                  <c:v>229.49</c:v>
                </c:pt>
                <c:pt idx="5">
                  <c:v>233.07</c:v>
                </c:pt>
                <c:pt idx="6">
                  <c:v>243.95</c:v>
                </c:pt>
                <c:pt idx="7">
                  <c:v>248.679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31-4E19-98D9-D92F9A6181BB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Piano_indicatori!$D$89:$K$89</c:f>
              <c:numCache>
                <c:formatCode>0.00</c:formatCode>
                <c:ptCount val="8"/>
                <c:pt idx="0">
                  <c:v>367.13226833883101</c:v>
                </c:pt>
                <c:pt idx="1">
                  <c:v>350.14826884227551</c:v>
                </c:pt>
                <c:pt idx="2">
                  <c:v>362.58510068602214</c:v>
                </c:pt>
                <c:pt idx="3">
                  <c:v>355.01394750014094</c:v>
                </c:pt>
                <c:pt idx="4">
                  <c:v>354.72657825926274</c:v>
                </c:pt>
                <c:pt idx="5">
                  <c:v>352.25227220007974</c:v>
                </c:pt>
                <c:pt idx="6">
                  <c:v>369.77947768871218</c:v>
                </c:pt>
                <c:pt idx="7">
                  <c:v>368.56431741147844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31-4E19-98D9-D92F9A618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4167664"/>
        <c:axId val="1834162224"/>
      </c:barChart>
      <c:catAx>
        <c:axId val="183416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834162224"/>
        <c:crosses val="autoZero"/>
        <c:auto val="1"/>
        <c:lblAlgn val="ctr"/>
        <c:lblOffset val="100"/>
        <c:noMultiLvlLbl val="0"/>
      </c:catAx>
      <c:valAx>
        <c:axId val="1834162224"/>
        <c:scaling>
          <c:orientation val="minMax"/>
          <c:max val="42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834167664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2333623</xdr:colOff>
      <xdr:row>24</xdr:row>
      <xdr:rowOff>180975</xdr:rowOff>
    </xdr:from>
    <xdr:to>
      <xdr:col>12</xdr:col>
      <xdr:colOff>190500</xdr:colOff>
      <xdr:row>50</xdr:row>
      <xdr:rowOff>137160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2390775</xdr:colOff>
      <xdr:row>53</xdr:row>
      <xdr:rowOff>104775</xdr:rowOff>
    </xdr:from>
    <xdr:to>
      <xdr:col>13</xdr:col>
      <xdr:colOff>220980</xdr:colOff>
      <xdr:row>75</xdr:row>
      <xdr:rowOff>152400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30</xdr:row>
      <xdr:rowOff>179070</xdr:rowOff>
    </xdr:from>
    <xdr:to>
      <xdr:col>13</xdr:col>
      <xdr:colOff>180975</xdr:colOff>
      <xdr:row>51</xdr:row>
      <xdr:rowOff>22860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29</xdr:row>
      <xdr:rowOff>38100</xdr:rowOff>
    </xdr:from>
    <xdr:to>
      <xdr:col>6</xdr:col>
      <xdr:colOff>693421</xdr:colOff>
      <xdr:row>51</xdr:row>
      <xdr:rowOff>114300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430530</xdr:colOff>
      <xdr:row>52</xdr:row>
      <xdr:rowOff>85725</xdr:rowOff>
    </xdr:from>
    <xdr:to>
      <xdr:col>9</xdr:col>
      <xdr:colOff>91440</xdr:colOff>
      <xdr:row>74</xdr:row>
      <xdr:rowOff>85725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178</xdr:row>
      <xdr:rowOff>28576</xdr:rowOff>
    </xdr:from>
    <xdr:to>
      <xdr:col>2</xdr:col>
      <xdr:colOff>752475</xdr:colOff>
      <xdr:row>196</xdr:row>
      <xdr:rowOff>180976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552449</xdr:colOff>
      <xdr:row>198</xdr:row>
      <xdr:rowOff>123823</xdr:rowOff>
    </xdr:from>
    <xdr:to>
      <xdr:col>3</xdr:col>
      <xdr:colOff>85724</xdr:colOff>
      <xdr:row>216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218</xdr:row>
      <xdr:rowOff>0</xdr:rowOff>
    </xdr:from>
    <xdr:to>
      <xdr:col>3</xdr:col>
      <xdr:colOff>123825</xdr:colOff>
      <xdr:row>236</xdr:row>
      <xdr:rowOff>152400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94</xdr:row>
      <xdr:rowOff>161924</xdr:rowOff>
    </xdr:from>
    <xdr:to>
      <xdr:col>3</xdr:col>
      <xdr:colOff>123825</xdr:colOff>
      <xdr:row>112</xdr:row>
      <xdr:rowOff>171449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115</xdr:row>
      <xdr:rowOff>142875</xdr:rowOff>
    </xdr:from>
    <xdr:to>
      <xdr:col>3</xdr:col>
      <xdr:colOff>123825</xdr:colOff>
      <xdr:row>133</xdr:row>
      <xdr:rowOff>152400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136</xdr:row>
      <xdr:rowOff>0</xdr:rowOff>
    </xdr:from>
    <xdr:to>
      <xdr:col>3</xdr:col>
      <xdr:colOff>123825</xdr:colOff>
      <xdr:row>154</xdr:row>
      <xdr:rowOff>9525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157</xdr:row>
      <xdr:rowOff>0</xdr:rowOff>
    </xdr:from>
    <xdr:to>
      <xdr:col>3</xdr:col>
      <xdr:colOff>123825</xdr:colOff>
      <xdr:row>175</xdr:row>
      <xdr:rowOff>9525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57148</xdr:colOff>
      <xdr:row>12</xdr:row>
      <xdr:rowOff>19049</xdr:rowOff>
    </xdr:from>
    <xdr:to>
      <xdr:col>9</xdr:col>
      <xdr:colOff>419100</xdr:colOff>
      <xdr:row>29</xdr:row>
      <xdr:rowOff>47625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pane xSplit="1" ySplit="2" topLeftCell="P3" activePane="bottomRight" state="frozen"/>
      <selection pane="topRight" activeCell="B1" sqref="B1"/>
      <selection pane="bottomLeft" activeCell="A3" sqref="A3"/>
      <selection pane="bottomRight" activeCell="W3" sqref="W3:X55"/>
    </sheetView>
  </sheetViews>
  <sheetFormatPr defaultRowHeight="14.4" x14ac:dyDescent="0.3"/>
  <cols>
    <col min="1" max="1" width="60.6640625" bestFit="1" customWidth="1"/>
    <col min="2" max="3" width="15.33203125" bestFit="1" customWidth="1"/>
    <col min="4" max="4" width="7.109375" customWidth="1"/>
    <col min="5" max="6" width="15.33203125" bestFit="1" customWidth="1"/>
    <col min="7" max="7" width="7.109375" customWidth="1"/>
    <col min="8" max="9" width="15.33203125" bestFit="1" customWidth="1"/>
    <col min="10" max="10" width="7.109375" customWidth="1"/>
    <col min="11" max="12" width="15.33203125" bestFit="1" customWidth="1"/>
    <col min="13" max="13" width="7.109375" customWidth="1"/>
    <col min="14" max="15" width="15.33203125" bestFit="1" customWidth="1"/>
    <col min="16" max="16" width="7.109375" customWidth="1"/>
    <col min="17" max="18" width="15.33203125" bestFit="1" customWidth="1"/>
    <col min="19" max="19" width="7.109375" customWidth="1"/>
    <col min="20" max="21" width="15.33203125" bestFit="1" customWidth="1"/>
    <col min="22" max="22" width="7.109375" customWidth="1"/>
    <col min="23" max="24" width="15.33203125" bestFit="1" customWidth="1"/>
    <col min="25" max="25" width="7.109375" customWidth="1"/>
  </cols>
  <sheetData>
    <row r="1" spans="1:27" x14ac:dyDescent="0.3">
      <c r="B1" s="113">
        <v>2016</v>
      </c>
      <c r="C1" s="113"/>
      <c r="D1" s="114"/>
      <c r="E1" s="115">
        <v>2017</v>
      </c>
      <c r="F1" s="113"/>
      <c r="G1" s="114"/>
      <c r="H1" s="115">
        <v>2018</v>
      </c>
      <c r="I1" s="113"/>
      <c r="J1" s="114"/>
      <c r="K1" s="115">
        <v>2019</v>
      </c>
      <c r="L1" s="113"/>
      <c r="M1" s="114"/>
      <c r="N1" s="115">
        <v>2020</v>
      </c>
      <c r="O1" s="113"/>
      <c r="P1" s="114"/>
      <c r="Q1" s="115">
        <v>2021</v>
      </c>
      <c r="R1" s="113"/>
      <c r="S1" s="114"/>
      <c r="T1" s="115">
        <v>2022</v>
      </c>
      <c r="U1" s="113"/>
      <c r="V1" s="114"/>
      <c r="W1" s="115">
        <v>2023</v>
      </c>
      <c r="X1" s="113"/>
      <c r="Y1" s="114"/>
      <c r="Z1" s="112" t="s">
        <v>233</v>
      </c>
      <c r="AA1" s="112"/>
    </row>
    <row r="2" spans="1:27" x14ac:dyDescent="0.3">
      <c r="B2" s="17" t="s">
        <v>73</v>
      </c>
      <c r="C2" s="17" t="s">
        <v>74</v>
      </c>
      <c r="D2" s="18" t="s">
        <v>234</v>
      </c>
      <c r="E2" s="23" t="s">
        <v>73</v>
      </c>
      <c r="F2" s="17" t="s">
        <v>74</v>
      </c>
      <c r="G2" s="18" t="s">
        <v>234</v>
      </c>
      <c r="H2" s="23" t="s">
        <v>73</v>
      </c>
      <c r="I2" s="17" t="s">
        <v>74</v>
      </c>
      <c r="J2" s="18" t="s">
        <v>234</v>
      </c>
      <c r="K2" s="23" t="s">
        <v>73</v>
      </c>
      <c r="L2" s="17" t="s">
        <v>74</v>
      </c>
      <c r="M2" s="18" t="s">
        <v>234</v>
      </c>
      <c r="N2" s="23" t="s">
        <v>73</v>
      </c>
      <c r="O2" s="17" t="s">
        <v>74</v>
      </c>
      <c r="P2" s="18" t="s">
        <v>234</v>
      </c>
      <c r="Q2" s="23" t="s">
        <v>73</v>
      </c>
      <c r="R2" s="17" t="s">
        <v>74</v>
      </c>
      <c r="S2" s="18" t="s">
        <v>234</v>
      </c>
      <c r="T2" s="23" t="s">
        <v>73</v>
      </c>
      <c r="U2" s="17" t="s">
        <v>74</v>
      </c>
      <c r="V2" s="18" t="s">
        <v>234</v>
      </c>
      <c r="W2" s="23" t="s">
        <v>73</v>
      </c>
      <c r="X2" s="17" t="s">
        <v>74</v>
      </c>
      <c r="Y2" s="18" t="s">
        <v>234</v>
      </c>
      <c r="Z2" s="12" t="s">
        <v>73</v>
      </c>
      <c r="AA2" s="12" t="s">
        <v>74</v>
      </c>
    </row>
    <row r="3" spans="1:27" x14ac:dyDescent="0.3">
      <c r="A3" t="s">
        <v>20</v>
      </c>
      <c r="B3" s="28">
        <v>183530040.28999999</v>
      </c>
      <c r="C3" s="28">
        <v>135119223.36000001</v>
      </c>
      <c r="D3" s="20">
        <f>IF(B3&gt;0,C3/B3*100,"-")</f>
        <v>73.62240162236931</v>
      </c>
      <c r="E3" s="28">
        <v>184717993.02000001</v>
      </c>
      <c r="F3" s="28">
        <v>140275587.38999999</v>
      </c>
      <c r="G3" s="20">
        <f>IF(E3&gt;0,F3/E3*100,"-")</f>
        <v>75.94040250037358</v>
      </c>
      <c r="H3" s="19">
        <v>185727686.12</v>
      </c>
      <c r="I3" s="28">
        <v>146415059.86000001</v>
      </c>
      <c r="J3" s="20">
        <f>IF(H3&gt;0,I3/H3*100,"-")</f>
        <v>78.833190096063646</v>
      </c>
      <c r="K3" s="19">
        <v>191853181.15000001</v>
      </c>
      <c r="L3" s="28">
        <v>147801844.19</v>
      </c>
      <c r="M3" s="20">
        <f>IF(K3&gt;0,L3/K3*100,"-")</f>
        <v>77.039037509855746</v>
      </c>
      <c r="N3" s="19">
        <v>191366828.68000001</v>
      </c>
      <c r="O3" s="28">
        <v>131693548.79000001</v>
      </c>
      <c r="P3" s="20">
        <f>IF(N3&gt;0,O3/N3*100,"-")</f>
        <v>68.817333546460901</v>
      </c>
      <c r="Q3" s="19">
        <v>199389744.34</v>
      </c>
      <c r="R3" s="28">
        <v>119452035.63</v>
      </c>
      <c r="S3" s="20">
        <f>IF(Q3&gt;0,R3/Q3*100,"-")</f>
        <v>59.908816286112497</v>
      </c>
      <c r="T3" s="19">
        <v>199453845.75999999</v>
      </c>
      <c r="U3" s="28">
        <v>141233070.63</v>
      </c>
      <c r="V3" s="20">
        <f>IF(T3&gt;0,U3/T3*100,"-")</f>
        <v>70.80990095319784</v>
      </c>
      <c r="W3" s="19">
        <v>202481984.97</v>
      </c>
      <c r="X3" s="28">
        <v>144588854.63999999</v>
      </c>
      <c r="Y3" s="20">
        <f>IF(W3&gt;0,X3/W3*100,"-")</f>
        <v>71.408256226558848</v>
      </c>
      <c r="Z3" s="13">
        <f>IF(T3&gt;0,W3/T3*100-100,"-")</f>
        <v>1.5182155041741936</v>
      </c>
      <c r="AA3" s="13">
        <f>IF(U3&gt;0,X3/U3*100-100,"-")</f>
        <v>2.3760610705628693</v>
      </c>
    </row>
    <row r="4" spans="1:27" x14ac:dyDescent="0.3">
      <c r="A4" t="s">
        <v>21</v>
      </c>
      <c r="B4" s="28">
        <v>43394770.93</v>
      </c>
      <c r="C4" s="28">
        <v>21028969.579999998</v>
      </c>
      <c r="D4" s="20">
        <f t="shared" ref="D4:D21" si="0">IF(B4&gt;0,C4/B4*100,"-")</f>
        <v>48.459685647198782</v>
      </c>
      <c r="E4" s="28">
        <v>41673358.869999997</v>
      </c>
      <c r="F4" s="28">
        <v>22859137.75</v>
      </c>
      <c r="G4" s="20">
        <f t="shared" ref="G4:G21" si="1">IF(E4&gt;0,F4/E4*100,"-")</f>
        <v>54.853120482342341</v>
      </c>
      <c r="H4" s="19">
        <v>54387258.090000004</v>
      </c>
      <c r="I4" s="28">
        <v>39891842.719999999</v>
      </c>
      <c r="J4" s="20">
        <f t="shared" ref="J4:J13" si="2">IF(H4&gt;0,I4/H4*100,"-")</f>
        <v>73.34777321185598</v>
      </c>
      <c r="K4" s="19">
        <v>70523454.680000007</v>
      </c>
      <c r="L4" s="28">
        <v>62315840.719999999</v>
      </c>
      <c r="M4" s="20">
        <f t="shared" ref="M4:M13" si="3">IF(K4&gt;0,L4/K4*100,"-")</f>
        <v>88.361866279463996</v>
      </c>
      <c r="N4" s="19">
        <v>75019929.709999993</v>
      </c>
      <c r="O4" s="28">
        <v>54589844.670000002</v>
      </c>
      <c r="P4" s="20">
        <f t="shared" ref="P4:P13" si="4">IF(N4&gt;0,O4/N4*100,"-")</f>
        <v>72.767123191163549</v>
      </c>
      <c r="Q4" s="19">
        <v>79183396.290000007</v>
      </c>
      <c r="R4" s="28">
        <v>50271086.280000001</v>
      </c>
      <c r="S4" s="20">
        <f t="shared" ref="S4:S13" si="5">IF(Q4&gt;0,R4/Q4*100,"-")</f>
        <v>63.486903360254942</v>
      </c>
      <c r="T4" s="19">
        <v>61286971.890000001</v>
      </c>
      <c r="U4" s="28">
        <v>39487549.200000003</v>
      </c>
      <c r="V4" s="20">
        <f t="shared" ref="V4:V13" si="6">IF(T4&gt;0,U4/T4*100,"-")</f>
        <v>64.430576323584134</v>
      </c>
      <c r="W4" s="19">
        <v>59756808.780000001</v>
      </c>
      <c r="X4" s="28">
        <v>46093627.549999997</v>
      </c>
      <c r="Y4" s="20">
        <f t="shared" ref="Y4:Y21" si="7">IF(W4&gt;0,X4/W4*100,"-")</f>
        <v>77.135356607977144</v>
      </c>
      <c r="Z4" s="13">
        <f t="shared" ref="Z4:AA55" si="8">IF(T4&gt;0,W4/T4*100-100,"-")</f>
        <v>-2.4967184098218951</v>
      </c>
      <c r="AA4" s="13">
        <f t="shared" si="8"/>
        <v>16.729522302184293</v>
      </c>
    </row>
    <row r="5" spans="1:27" x14ac:dyDescent="0.3">
      <c r="A5" t="s">
        <v>22</v>
      </c>
      <c r="B5" s="28">
        <v>17056474.690000001</v>
      </c>
      <c r="C5" s="28">
        <v>9967651.7400000002</v>
      </c>
      <c r="D5" s="20">
        <f t="shared" si="0"/>
        <v>58.439108439236328</v>
      </c>
      <c r="E5" s="28">
        <v>26658991.399999999</v>
      </c>
      <c r="F5" s="28">
        <v>11760191.65</v>
      </c>
      <c r="G5" s="20">
        <f t="shared" si="1"/>
        <v>44.11341552103881</v>
      </c>
      <c r="H5" s="19">
        <v>20333391.809999999</v>
      </c>
      <c r="I5" s="28">
        <v>12467211.83</v>
      </c>
      <c r="J5" s="20">
        <f t="shared" si="2"/>
        <v>61.313980208007415</v>
      </c>
      <c r="K5" s="19">
        <v>25823380.73</v>
      </c>
      <c r="L5" s="28">
        <v>16703503.210000001</v>
      </c>
      <c r="M5" s="20">
        <f t="shared" si="3"/>
        <v>64.683642256782079</v>
      </c>
      <c r="N5" s="19">
        <v>20269553.370000001</v>
      </c>
      <c r="O5" s="28">
        <v>13213809.84</v>
      </c>
      <c r="P5" s="20">
        <f t="shared" si="4"/>
        <v>65.190434139299441</v>
      </c>
      <c r="Q5" s="19">
        <v>15551850.380000001</v>
      </c>
      <c r="R5" s="28">
        <v>10784025.74</v>
      </c>
      <c r="S5" s="20">
        <f t="shared" si="5"/>
        <v>69.342396412638323</v>
      </c>
      <c r="T5" s="19">
        <v>22659489.52</v>
      </c>
      <c r="U5" s="28">
        <v>15987722.02</v>
      </c>
      <c r="V5" s="20">
        <f t="shared" si="6"/>
        <v>70.556408633516298</v>
      </c>
      <c r="W5" s="19">
        <v>23059341.93</v>
      </c>
      <c r="X5" s="28">
        <v>14892209.02</v>
      </c>
      <c r="Y5" s="20">
        <f t="shared" si="7"/>
        <v>64.582107612643398</v>
      </c>
      <c r="Z5" s="13">
        <f t="shared" si="8"/>
        <v>1.7646134951410772</v>
      </c>
      <c r="AA5" s="13">
        <f t="shared" si="8"/>
        <v>-6.8522144595055892</v>
      </c>
    </row>
    <row r="6" spans="1:27" x14ac:dyDescent="0.3">
      <c r="A6" t="s">
        <v>23</v>
      </c>
      <c r="B6" s="28">
        <v>588184.38</v>
      </c>
      <c r="C6" s="28">
        <v>588184.38</v>
      </c>
      <c r="D6" s="20">
        <f t="shared" si="0"/>
        <v>100</v>
      </c>
      <c r="E6" s="28">
        <v>915834.04</v>
      </c>
      <c r="F6" s="28">
        <v>915834.04</v>
      </c>
      <c r="G6" s="20">
        <f t="shared" si="1"/>
        <v>100</v>
      </c>
      <c r="H6" s="19">
        <v>514402.81</v>
      </c>
      <c r="I6" s="19">
        <v>514402.81</v>
      </c>
      <c r="J6" s="20">
        <f t="shared" si="2"/>
        <v>100</v>
      </c>
      <c r="K6" s="19">
        <v>665818.84</v>
      </c>
      <c r="L6" s="19">
        <v>665818.84</v>
      </c>
      <c r="M6" s="20">
        <f t="shared" si="3"/>
        <v>100</v>
      </c>
      <c r="N6" s="19">
        <v>921576.77</v>
      </c>
      <c r="O6" s="19">
        <v>921576.77</v>
      </c>
      <c r="P6" s="20">
        <f t="shared" si="4"/>
        <v>100</v>
      </c>
      <c r="Q6" s="19">
        <v>689971.52</v>
      </c>
      <c r="R6" s="19">
        <v>604939.52000000002</v>
      </c>
      <c r="S6" s="20">
        <f t="shared" si="5"/>
        <v>87.67601306210436</v>
      </c>
      <c r="T6" s="19">
        <v>864074.56</v>
      </c>
      <c r="U6" s="19">
        <v>864074.56</v>
      </c>
      <c r="V6" s="20">
        <f t="shared" si="6"/>
        <v>100</v>
      </c>
      <c r="W6" s="19">
        <v>780273.27</v>
      </c>
      <c r="X6" s="19">
        <v>780273.27</v>
      </c>
      <c r="Y6" s="20">
        <f t="shared" si="7"/>
        <v>100</v>
      </c>
      <c r="Z6" s="13">
        <f t="shared" si="8"/>
        <v>-9.6983864447993966</v>
      </c>
      <c r="AA6" s="13">
        <f t="shared" si="8"/>
        <v>-9.6983864447993966</v>
      </c>
    </row>
    <row r="7" spans="1:27" x14ac:dyDescent="0.3">
      <c r="A7" t="s">
        <v>24</v>
      </c>
      <c r="B7" s="28">
        <v>15788780.66</v>
      </c>
      <c r="C7" s="28">
        <v>910240.4</v>
      </c>
      <c r="D7" s="20">
        <f t="shared" si="0"/>
        <v>5.7651089061363914</v>
      </c>
      <c r="E7" s="28">
        <v>26437516.73</v>
      </c>
      <c r="F7" s="28">
        <v>5236875.72</v>
      </c>
      <c r="G7" s="20">
        <f t="shared" si="1"/>
        <v>19.808500826620563</v>
      </c>
      <c r="H7" s="19">
        <v>42889927.590000004</v>
      </c>
      <c r="I7" s="28">
        <v>17694692.370000001</v>
      </c>
      <c r="J7" s="20">
        <f t="shared" si="2"/>
        <v>41.256055592235612</v>
      </c>
      <c r="K7" s="19">
        <v>58116313.799999997</v>
      </c>
      <c r="L7" s="28">
        <v>6975684.3300000001</v>
      </c>
      <c r="M7" s="20">
        <f t="shared" si="3"/>
        <v>12.002971065931579</v>
      </c>
      <c r="N7" s="19">
        <v>76952717.200000003</v>
      </c>
      <c r="O7" s="28">
        <v>2455431.3199999998</v>
      </c>
      <c r="P7" s="20">
        <f t="shared" si="4"/>
        <v>3.1908312134298482</v>
      </c>
      <c r="Q7" s="19">
        <v>31109268.559999999</v>
      </c>
      <c r="R7" s="28">
        <v>7419642.4400000004</v>
      </c>
      <c r="S7" s="20">
        <f t="shared" si="5"/>
        <v>23.850263228432524</v>
      </c>
      <c r="T7" s="19">
        <v>69706596.920000002</v>
      </c>
      <c r="U7" s="28">
        <v>17496869.370000001</v>
      </c>
      <c r="V7" s="20">
        <f t="shared" si="6"/>
        <v>25.100736720916945</v>
      </c>
      <c r="W7" s="19">
        <v>80972051.299999997</v>
      </c>
      <c r="X7" s="28">
        <v>40099917.859999999</v>
      </c>
      <c r="Y7" s="20">
        <f t="shared" si="7"/>
        <v>49.523159184186312</v>
      </c>
      <c r="Z7" s="13">
        <f t="shared" si="8"/>
        <v>16.161245675110194</v>
      </c>
      <c r="AA7" s="13">
        <f t="shared" si="8"/>
        <v>129.18338710783894</v>
      </c>
    </row>
    <row r="8" spans="1:27" x14ac:dyDescent="0.3">
      <c r="A8" t="s">
        <v>25</v>
      </c>
      <c r="B8" s="28">
        <v>8305559.96</v>
      </c>
      <c r="C8" s="28">
        <v>51266.79</v>
      </c>
      <c r="D8" s="20">
        <f t="shared" si="0"/>
        <v>0.61725868270054607</v>
      </c>
      <c r="E8" s="28">
        <v>11546285.609999999</v>
      </c>
      <c r="F8" s="28">
        <v>177084.01</v>
      </c>
      <c r="G8" s="20">
        <f t="shared" si="1"/>
        <v>1.5336881139215126</v>
      </c>
      <c r="H8" s="19">
        <v>3956489.91</v>
      </c>
      <c r="I8" s="28">
        <v>560437.18000000005</v>
      </c>
      <c r="J8" s="20">
        <f t="shared" si="2"/>
        <v>14.165009711853404</v>
      </c>
      <c r="K8" s="19">
        <v>905925.2</v>
      </c>
      <c r="L8" s="19">
        <v>905925.2</v>
      </c>
      <c r="M8" s="20">
        <f t="shared" si="3"/>
        <v>100</v>
      </c>
      <c r="N8" s="19">
        <v>248636.32</v>
      </c>
      <c r="O8" s="19">
        <v>230240.64000000001</v>
      </c>
      <c r="P8" s="20">
        <f t="shared" si="4"/>
        <v>92.601370547955341</v>
      </c>
      <c r="Q8" s="19">
        <v>149721.88</v>
      </c>
      <c r="R8" s="19">
        <v>149721.88</v>
      </c>
      <c r="S8" s="20">
        <f t="shared" si="5"/>
        <v>100</v>
      </c>
      <c r="T8" s="19">
        <v>8084280.21</v>
      </c>
      <c r="U8" s="19">
        <v>1654182.55</v>
      </c>
      <c r="V8" s="20">
        <f t="shared" si="6"/>
        <v>20.461717147728606</v>
      </c>
      <c r="W8" s="19">
        <v>2981914.71</v>
      </c>
      <c r="X8" s="19">
        <v>128966.21</v>
      </c>
      <c r="Y8" s="20">
        <f t="shared" si="7"/>
        <v>4.3249463027062909</v>
      </c>
      <c r="Z8" s="13">
        <f t="shared" si="8"/>
        <v>-63.114654211126116</v>
      </c>
      <c r="AA8" s="13">
        <f t="shared" si="8"/>
        <v>-92.203628916288594</v>
      </c>
    </row>
    <row r="9" spans="1:27" x14ac:dyDescent="0.3">
      <c r="A9" t="s">
        <v>26</v>
      </c>
      <c r="B9" s="28">
        <v>9344029.5099999998</v>
      </c>
      <c r="C9" s="28">
        <v>2930503.02</v>
      </c>
      <c r="D9" s="20">
        <f t="shared" si="0"/>
        <v>31.362304847857871</v>
      </c>
      <c r="E9" s="28">
        <v>4251255.8</v>
      </c>
      <c r="F9" s="28">
        <v>3018113</v>
      </c>
      <c r="G9" s="20">
        <f t="shared" si="1"/>
        <v>70.993446218879612</v>
      </c>
      <c r="H9" s="19">
        <v>3490277.41</v>
      </c>
      <c r="I9" s="28">
        <v>2855123.32</v>
      </c>
      <c r="J9" s="20">
        <f t="shared" si="2"/>
        <v>81.802188898217111</v>
      </c>
      <c r="K9" s="19">
        <v>3122239.58</v>
      </c>
      <c r="L9" s="28">
        <v>1974509.69</v>
      </c>
      <c r="M9" s="20">
        <f t="shared" si="3"/>
        <v>63.240172299654205</v>
      </c>
      <c r="N9" s="19">
        <v>1857398.19</v>
      </c>
      <c r="O9" s="28">
        <v>1662524.99</v>
      </c>
      <c r="P9" s="20">
        <f t="shared" si="4"/>
        <v>89.508270167960063</v>
      </c>
      <c r="Q9" s="19">
        <v>1276318.27</v>
      </c>
      <c r="R9" s="28">
        <v>1276318.27</v>
      </c>
      <c r="S9" s="20">
        <f t="shared" si="5"/>
        <v>100</v>
      </c>
      <c r="T9" s="19">
        <v>2095798.65</v>
      </c>
      <c r="U9" s="28">
        <v>2095798.65</v>
      </c>
      <c r="V9" s="20">
        <f t="shared" si="6"/>
        <v>100</v>
      </c>
      <c r="W9" s="19">
        <v>1765455.98</v>
      </c>
      <c r="X9" s="28">
        <v>1339891.1499999999</v>
      </c>
      <c r="Y9" s="20">
        <f t="shared" si="7"/>
        <v>75.894905632254833</v>
      </c>
      <c r="Z9" s="13">
        <f t="shared" si="8"/>
        <v>-15.762137741619412</v>
      </c>
      <c r="AA9" s="13">
        <f t="shared" si="8"/>
        <v>-36.067753932373222</v>
      </c>
    </row>
    <row r="10" spans="1:27" x14ac:dyDescent="0.3">
      <c r="A10" t="s">
        <v>27</v>
      </c>
      <c r="B10" s="28">
        <v>1747246.85</v>
      </c>
      <c r="C10" s="28">
        <v>1415057.25</v>
      </c>
      <c r="D10" s="20">
        <f t="shared" si="0"/>
        <v>80.987826648535659</v>
      </c>
      <c r="E10" s="28">
        <v>2691708.28</v>
      </c>
      <c r="F10" s="28">
        <v>2691708.28</v>
      </c>
      <c r="G10" s="20">
        <f t="shared" si="1"/>
        <v>100</v>
      </c>
      <c r="H10" s="19">
        <v>2564514.36</v>
      </c>
      <c r="I10" s="28">
        <v>2427493.2000000002</v>
      </c>
      <c r="J10" s="20">
        <f t="shared" si="2"/>
        <v>94.657032842662673</v>
      </c>
      <c r="K10" s="19">
        <v>1327836.5900000001</v>
      </c>
      <c r="L10" s="28">
        <v>1190233.1499999999</v>
      </c>
      <c r="M10" s="20">
        <f t="shared" si="3"/>
        <v>89.637020019157617</v>
      </c>
      <c r="N10" s="19">
        <v>1032404.17</v>
      </c>
      <c r="O10" s="28">
        <v>874723.62</v>
      </c>
      <c r="P10" s="20">
        <f t="shared" si="4"/>
        <v>84.726858474428667</v>
      </c>
      <c r="Q10" s="19">
        <v>2480698.87</v>
      </c>
      <c r="R10" s="28">
        <v>2304458</v>
      </c>
      <c r="S10" s="20">
        <f t="shared" si="5"/>
        <v>92.895515367409345</v>
      </c>
      <c r="T10" s="19">
        <v>1202269.1599999999</v>
      </c>
      <c r="U10" s="28">
        <v>1190621.6200000001</v>
      </c>
      <c r="V10" s="20">
        <f t="shared" si="6"/>
        <v>99.03120362831234</v>
      </c>
      <c r="W10" s="19">
        <v>1661981.25</v>
      </c>
      <c r="X10" s="28">
        <v>1661981.25</v>
      </c>
      <c r="Y10" s="20">
        <f t="shared" si="7"/>
        <v>100</v>
      </c>
      <c r="Z10" s="13">
        <f t="shared" si="8"/>
        <v>38.237035873065253</v>
      </c>
      <c r="AA10" s="13">
        <f t="shared" si="8"/>
        <v>39.589372650565508</v>
      </c>
    </row>
    <row r="11" spans="1:27" x14ac:dyDescent="0.3">
      <c r="A11" t="s">
        <v>28</v>
      </c>
      <c r="B11" s="28">
        <v>0</v>
      </c>
      <c r="C11" s="28">
        <v>0</v>
      </c>
      <c r="D11" s="20" t="str">
        <f t="shared" si="0"/>
        <v>-</v>
      </c>
      <c r="E11" s="28">
        <v>0</v>
      </c>
      <c r="F11" s="28">
        <v>0</v>
      </c>
      <c r="G11" s="20" t="str">
        <f t="shared" si="1"/>
        <v>-</v>
      </c>
      <c r="H11" s="19">
        <v>0</v>
      </c>
      <c r="I11" s="28">
        <v>0</v>
      </c>
      <c r="J11" s="20" t="str">
        <f t="shared" si="2"/>
        <v>-</v>
      </c>
      <c r="K11" s="19">
        <v>0</v>
      </c>
      <c r="L11" s="28">
        <v>0</v>
      </c>
      <c r="M11" s="20" t="str">
        <f t="shared" si="3"/>
        <v>-</v>
      </c>
      <c r="N11" s="19">
        <v>0</v>
      </c>
      <c r="O11" s="28">
        <v>0</v>
      </c>
      <c r="P11" s="20" t="str">
        <f t="shared" si="4"/>
        <v>-</v>
      </c>
      <c r="Q11" s="19">
        <v>0</v>
      </c>
      <c r="R11" s="28">
        <v>0</v>
      </c>
      <c r="S11" s="20" t="str">
        <f t="shared" si="5"/>
        <v>-</v>
      </c>
      <c r="T11" s="19">
        <v>0</v>
      </c>
      <c r="U11" s="28">
        <v>0</v>
      </c>
      <c r="V11" s="20" t="str">
        <f t="shared" si="6"/>
        <v>-</v>
      </c>
      <c r="W11" s="19">
        <v>0</v>
      </c>
      <c r="X11" s="28">
        <v>0</v>
      </c>
      <c r="Y11" s="20" t="str">
        <f t="shared" si="7"/>
        <v>-</v>
      </c>
      <c r="Z11" s="13" t="str">
        <f t="shared" si="8"/>
        <v>-</v>
      </c>
      <c r="AA11" s="13" t="str">
        <f t="shared" si="8"/>
        <v>-</v>
      </c>
    </row>
    <row r="12" spans="1:27" x14ac:dyDescent="0.3">
      <c r="A12" t="s">
        <v>29</v>
      </c>
      <c r="B12" s="28">
        <v>0</v>
      </c>
      <c r="C12" s="28">
        <v>0</v>
      </c>
      <c r="D12" s="20" t="str">
        <f t="shared" si="0"/>
        <v>-</v>
      </c>
      <c r="E12" s="28">
        <v>0</v>
      </c>
      <c r="F12" s="28">
        <v>0</v>
      </c>
      <c r="G12" s="20" t="str">
        <f t="shared" si="1"/>
        <v>-</v>
      </c>
      <c r="H12" s="19">
        <v>0</v>
      </c>
      <c r="I12" s="28">
        <v>0</v>
      </c>
      <c r="J12" s="20" t="str">
        <f t="shared" si="2"/>
        <v>-</v>
      </c>
      <c r="K12" s="19">
        <v>0</v>
      </c>
      <c r="L12" s="28">
        <v>0</v>
      </c>
      <c r="M12" s="20" t="str">
        <f t="shared" si="3"/>
        <v>-</v>
      </c>
      <c r="N12" s="19">
        <v>0</v>
      </c>
      <c r="O12" s="28">
        <v>0</v>
      </c>
      <c r="P12" s="20" t="str">
        <f t="shared" si="4"/>
        <v>-</v>
      </c>
      <c r="Q12" s="19">
        <v>0</v>
      </c>
      <c r="R12" s="28">
        <v>0</v>
      </c>
      <c r="S12" s="20" t="str">
        <f t="shared" si="5"/>
        <v>-</v>
      </c>
      <c r="T12" s="19">
        <v>0</v>
      </c>
      <c r="U12" s="28">
        <v>0</v>
      </c>
      <c r="V12" s="20" t="str">
        <f t="shared" si="6"/>
        <v>-</v>
      </c>
      <c r="W12" s="19">
        <v>0</v>
      </c>
      <c r="X12" s="28">
        <v>0</v>
      </c>
      <c r="Y12" s="20" t="str">
        <f t="shared" si="7"/>
        <v>-</v>
      </c>
      <c r="Z12" s="13" t="str">
        <f t="shared" si="8"/>
        <v>-</v>
      </c>
      <c r="AA12" s="13" t="str">
        <f t="shared" si="8"/>
        <v>-</v>
      </c>
    </row>
    <row r="13" spans="1:27" x14ac:dyDescent="0.3">
      <c r="A13" t="s">
        <v>30</v>
      </c>
      <c r="B13" s="28">
        <v>0</v>
      </c>
      <c r="C13" s="28">
        <v>0</v>
      </c>
      <c r="D13" s="20" t="str">
        <f t="shared" si="0"/>
        <v>-</v>
      </c>
      <c r="E13" s="28">
        <v>0</v>
      </c>
      <c r="F13" s="28">
        <v>0</v>
      </c>
      <c r="G13" s="20" t="str">
        <f t="shared" si="1"/>
        <v>-</v>
      </c>
      <c r="H13" s="19">
        <v>0</v>
      </c>
      <c r="I13" s="28">
        <v>0</v>
      </c>
      <c r="J13" s="20" t="str">
        <f t="shared" si="2"/>
        <v>-</v>
      </c>
      <c r="K13" s="19">
        <v>0</v>
      </c>
      <c r="L13" s="28">
        <v>0</v>
      </c>
      <c r="M13" s="20" t="str">
        <f t="shared" si="3"/>
        <v>-</v>
      </c>
      <c r="N13" s="19">
        <v>0</v>
      </c>
      <c r="O13" s="28">
        <v>0</v>
      </c>
      <c r="P13" s="20" t="str">
        <f t="shared" si="4"/>
        <v>-</v>
      </c>
      <c r="Q13" s="19">
        <v>0</v>
      </c>
      <c r="R13" s="28">
        <v>0</v>
      </c>
      <c r="S13" s="20" t="str">
        <f t="shared" si="5"/>
        <v>-</v>
      </c>
      <c r="T13" s="19">
        <v>0</v>
      </c>
      <c r="U13" s="28">
        <v>0</v>
      </c>
      <c r="V13" s="20" t="str">
        <f t="shared" si="6"/>
        <v>-</v>
      </c>
      <c r="W13" s="19">
        <v>0</v>
      </c>
      <c r="X13" s="28">
        <v>0</v>
      </c>
      <c r="Y13" s="20" t="str">
        <f t="shared" si="7"/>
        <v>-</v>
      </c>
      <c r="Z13" s="13" t="str">
        <f t="shared" si="8"/>
        <v>-</v>
      </c>
      <c r="AA13" s="13" t="str">
        <f t="shared" si="8"/>
        <v>-</v>
      </c>
    </row>
    <row r="14" spans="1:27" x14ac:dyDescent="0.3">
      <c r="A14" t="s">
        <v>31</v>
      </c>
      <c r="B14" s="28">
        <f t="shared" ref="B14:C14" si="9">SUM(B3:B5)</f>
        <v>243981285.91</v>
      </c>
      <c r="C14" s="28">
        <f t="shared" si="9"/>
        <v>166115844.68000001</v>
      </c>
      <c r="D14" s="20">
        <f>IF(B14&gt;0,C14/B14*100,"-")</f>
        <v>68.085486171786542</v>
      </c>
      <c r="E14" s="28">
        <f t="shared" ref="E14:F14" si="10">SUM(E3:E5)</f>
        <v>253050343.29000002</v>
      </c>
      <c r="F14" s="28">
        <f t="shared" si="10"/>
        <v>174894916.78999999</v>
      </c>
      <c r="G14" s="20">
        <f>IF(E14&gt;0,F14/E14*100,"-")</f>
        <v>69.114672802307737</v>
      </c>
      <c r="H14" s="19">
        <f t="shared" ref="H14:I14" si="11">SUM(H3:H5)</f>
        <v>260448336.02000001</v>
      </c>
      <c r="I14" s="28">
        <f t="shared" si="11"/>
        <v>198774114.41000003</v>
      </c>
      <c r="J14" s="20">
        <f>IF(H14&gt;0,I14/H14*100,"-")</f>
        <v>76.31997863665984</v>
      </c>
      <c r="K14" s="19">
        <f t="shared" ref="K14:L14" si="12">SUM(K3:K5)</f>
        <v>288200016.56</v>
      </c>
      <c r="L14" s="28">
        <f t="shared" si="12"/>
        <v>226821188.12</v>
      </c>
      <c r="M14" s="20">
        <f>IF(K14&gt;0,L14/K14*100,"-")</f>
        <v>78.702697809449432</v>
      </c>
      <c r="N14" s="19">
        <f t="shared" ref="N14:O14" si="13">SUM(N3:N5)</f>
        <v>286656311.75999999</v>
      </c>
      <c r="O14" s="28">
        <f t="shared" si="13"/>
        <v>199497203.30000001</v>
      </c>
      <c r="P14" s="20">
        <f>IF(N14&gt;0,O14/N14*100,"-")</f>
        <v>69.594561541357919</v>
      </c>
      <c r="Q14" s="19">
        <f t="shared" ref="Q14:R14" si="14">SUM(Q3:Q5)</f>
        <v>294124991.00999999</v>
      </c>
      <c r="R14" s="28">
        <f t="shared" si="14"/>
        <v>180507147.65000001</v>
      </c>
      <c r="S14" s="20">
        <f>IF(Q14&gt;0,R14/Q14*100,"-")</f>
        <v>61.370897804417758</v>
      </c>
      <c r="T14" s="19">
        <f t="shared" ref="T14:U14" si="15">SUM(T3:T5)</f>
        <v>283400307.16999996</v>
      </c>
      <c r="U14" s="28">
        <f t="shared" si="15"/>
        <v>196708341.84999999</v>
      </c>
      <c r="V14" s="20">
        <f>IF(T14&gt;0,U14/T14*100,"-")</f>
        <v>69.410066564254961</v>
      </c>
      <c r="W14" s="19">
        <f t="shared" ref="W14:X14" si="16">SUM(W3:W5)</f>
        <v>285298135.68000001</v>
      </c>
      <c r="X14" s="28">
        <f t="shared" si="16"/>
        <v>205574691.21000001</v>
      </c>
      <c r="Y14" s="20">
        <f>IF(W14&gt;0,X14/W14*100,"-")</f>
        <v>72.056093433635155</v>
      </c>
      <c r="Z14" s="13">
        <f t="shared" si="8"/>
        <v>0.66966353316675509</v>
      </c>
      <c r="AA14" s="13">
        <f t="shared" si="8"/>
        <v>4.5073580899589274</v>
      </c>
    </row>
    <row r="15" spans="1:27" x14ac:dyDescent="0.3">
      <c r="A15" t="s">
        <v>32</v>
      </c>
      <c r="B15" s="27">
        <f t="shared" ref="B15:C15" si="17">SUM(B6:B10)</f>
        <v>35773801.359999999</v>
      </c>
      <c r="C15" s="27">
        <f t="shared" si="17"/>
        <v>5895251.8399999999</v>
      </c>
      <c r="D15" s="20">
        <f>IF(B15&gt;0,C15/B15*100,"-")</f>
        <v>16.47924351308021</v>
      </c>
      <c r="E15" s="27">
        <f t="shared" ref="E15:F15" si="18">SUM(E6:E10)</f>
        <v>45842600.459999993</v>
      </c>
      <c r="F15" s="27">
        <f t="shared" si="18"/>
        <v>12039615.049999999</v>
      </c>
      <c r="G15" s="20">
        <f>IF(E15&gt;0,F15/E15*100,"-")</f>
        <v>26.262940865462415</v>
      </c>
      <c r="H15" s="95">
        <f t="shared" ref="H15:I15" si="19">SUM(H6:H10)</f>
        <v>53415612.079999998</v>
      </c>
      <c r="I15" s="27">
        <f t="shared" si="19"/>
        <v>24052148.879999999</v>
      </c>
      <c r="J15" s="20">
        <f>IF(H15&gt;0,I15/H15*100,"-")</f>
        <v>45.028312778626123</v>
      </c>
      <c r="K15" s="95">
        <f t="shared" ref="K15:L15" si="20">SUM(K6:K10)</f>
        <v>64138134.010000005</v>
      </c>
      <c r="L15" s="27">
        <f t="shared" si="20"/>
        <v>11712171.209999999</v>
      </c>
      <c r="M15" s="20">
        <f>IF(K15&gt;0,L15/K15*100,"-")</f>
        <v>18.260854311997775</v>
      </c>
      <c r="N15" s="95">
        <f t="shared" ref="N15:O15" si="21">SUM(N6:N10)</f>
        <v>81012732.649999991</v>
      </c>
      <c r="O15" s="27">
        <f t="shared" si="21"/>
        <v>6144497.3399999999</v>
      </c>
      <c r="P15" s="20">
        <f>IF(N15&gt;0,O15/N15*100,"-")</f>
        <v>7.5846069364751898</v>
      </c>
      <c r="Q15" s="95">
        <f t="shared" ref="Q15:R15" si="22">SUM(Q6:Q10)</f>
        <v>35705979.099999994</v>
      </c>
      <c r="R15" s="27">
        <f t="shared" si="22"/>
        <v>11755080.110000001</v>
      </c>
      <c r="S15" s="20">
        <f>IF(Q15&gt;0,R15/Q15*100,"-")</f>
        <v>32.921881450381527</v>
      </c>
      <c r="T15" s="95">
        <f t="shared" ref="T15:U15" si="23">SUM(T6:T10)</f>
        <v>81953019.5</v>
      </c>
      <c r="U15" s="27">
        <f t="shared" si="23"/>
        <v>23301546.75</v>
      </c>
      <c r="V15" s="20">
        <f>IF(T15&gt;0,U15/T15*100,"-")</f>
        <v>28.432810520178574</v>
      </c>
      <c r="W15" s="95">
        <f t="shared" ref="W15:X15" si="24">SUM(W6:W10)</f>
        <v>88161676.50999999</v>
      </c>
      <c r="X15" s="27">
        <f t="shared" si="24"/>
        <v>44011029.740000002</v>
      </c>
      <c r="Y15" s="20">
        <f>IF(W15&gt;0,X15/W15*100,"-")</f>
        <v>49.920817618535111</v>
      </c>
      <c r="Z15" s="13">
        <f t="shared" si="8"/>
        <v>7.5758734063483786</v>
      </c>
      <c r="AA15" s="13">
        <f t="shared" si="8"/>
        <v>88.876001289485231</v>
      </c>
    </row>
    <row r="16" spans="1:27" x14ac:dyDescent="0.3">
      <c r="A16" t="s">
        <v>33</v>
      </c>
      <c r="B16" s="28">
        <f t="shared" ref="B16:C16" si="25">SUM(B11:B13)</f>
        <v>0</v>
      </c>
      <c r="C16" s="28">
        <f t="shared" si="25"/>
        <v>0</v>
      </c>
      <c r="D16" s="20" t="str">
        <f t="shared" si="0"/>
        <v>-</v>
      </c>
      <c r="E16" s="28">
        <f t="shared" ref="E16:F16" si="26">SUM(E11:E13)</f>
        <v>0</v>
      </c>
      <c r="F16" s="28">
        <f t="shared" si="26"/>
        <v>0</v>
      </c>
      <c r="G16" s="20" t="str">
        <f t="shared" si="1"/>
        <v>-</v>
      </c>
      <c r="H16" s="19">
        <f t="shared" ref="H16:I16" si="27">SUM(H11:H13)</f>
        <v>0</v>
      </c>
      <c r="I16" s="28">
        <f t="shared" si="27"/>
        <v>0</v>
      </c>
      <c r="J16" s="20" t="str">
        <f t="shared" ref="J16:J21" si="28">IF(H16&gt;0,I16/H16*100,"-")</f>
        <v>-</v>
      </c>
      <c r="K16" s="19">
        <f t="shared" ref="K16:L16" si="29">SUM(K11:K13)</f>
        <v>0</v>
      </c>
      <c r="L16" s="28">
        <f t="shared" si="29"/>
        <v>0</v>
      </c>
      <c r="M16" s="20" t="str">
        <f t="shared" ref="M16:M21" si="30">IF(K16&gt;0,L16/K16*100,"-")</f>
        <v>-</v>
      </c>
      <c r="N16" s="19">
        <f t="shared" ref="N16:O16" si="31">SUM(N11:N13)</f>
        <v>0</v>
      </c>
      <c r="O16" s="28">
        <f t="shared" si="31"/>
        <v>0</v>
      </c>
      <c r="P16" s="20" t="str">
        <f t="shared" ref="P16:P21" si="32">IF(N16&gt;0,O16/N16*100,"-")</f>
        <v>-</v>
      </c>
      <c r="Q16" s="19">
        <f t="shared" ref="Q16:R16" si="33">SUM(Q11:Q13)</f>
        <v>0</v>
      </c>
      <c r="R16" s="28">
        <f t="shared" si="33"/>
        <v>0</v>
      </c>
      <c r="S16" s="20" t="str">
        <f t="shared" ref="S16:S21" si="34">IF(Q16&gt;0,R16/Q16*100,"-")</f>
        <v>-</v>
      </c>
      <c r="T16" s="19">
        <f t="shared" ref="T16:U16" si="35">SUM(T11:T13)</f>
        <v>0</v>
      </c>
      <c r="U16" s="28">
        <f t="shared" si="35"/>
        <v>0</v>
      </c>
      <c r="V16" s="20" t="str">
        <f t="shared" ref="V16:V21" si="36">IF(T16&gt;0,U16/T16*100,"-")</f>
        <v>-</v>
      </c>
      <c r="W16" s="19">
        <f t="shared" ref="W16:X16" si="37">SUM(W11:W13)</f>
        <v>0</v>
      </c>
      <c r="X16" s="28">
        <f t="shared" si="37"/>
        <v>0</v>
      </c>
      <c r="Y16" s="20" t="str">
        <f t="shared" si="7"/>
        <v>-</v>
      </c>
      <c r="Z16" s="13" t="str">
        <f t="shared" si="8"/>
        <v>-</v>
      </c>
      <c r="AA16" s="13" t="str">
        <f t="shared" si="8"/>
        <v>-</v>
      </c>
    </row>
    <row r="17" spans="1:27" x14ac:dyDescent="0.3">
      <c r="A17" t="s">
        <v>34</v>
      </c>
      <c r="B17" s="28">
        <v>258526.3</v>
      </c>
      <c r="C17" s="28">
        <v>68161.8</v>
      </c>
      <c r="D17" s="20">
        <f t="shared" si="0"/>
        <v>26.365518711249109</v>
      </c>
      <c r="E17" s="28">
        <v>854743.59</v>
      </c>
      <c r="F17" s="28">
        <v>710719.73</v>
      </c>
      <c r="G17" s="20">
        <f t="shared" si="1"/>
        <v>83.150050882510868</v>
      </c>
      <c r="H17" s="19">
        <v>279901.74</v>
      </c>
      <c r="I17" s="28">
        <v>137767.79</v>
      </c>
      <c r="J17" s="20">
        <f t="shared" si="28"/>
        <v>49.220054866397049</v>
      </c>
      <c r="K17" s="19">
        <v>644072.36</v>
      </c>
      <c r="L17" s="28">
        <v>346437.69</v>
      </c>
      <c r="M17" s="20">
        <f t="shared" si="30"/>
        <v>53.78862865656896</v>
      </c>
      <c r="N17" s="19">
        <v>404555.76</v>
      </c>
      <c r="O17" s="28">
        <v>394723.16</v>
      </c>
      <c r="P17" s="20">
        <f t="shared" si="32"/>
        <v>97.569531577056267</v>
      </c>
      <c r="Q17" s="19">
        <v>334814.44</v>
      </c>
      <c r="R17" s="28">
        <v>192096.14</v>
      </c>
      <c r="S17" s="20">
        <f t="shared" si="34"/>
        <v>57.373911352210506</v>
      </c>
      <c r="T17" s="19">
        <v>61671.47</v>
      </c>
      <c r="U17" s="28">
        <v>22525.08</v>
      </c>
      <c r="V17" s="20">
        <f t="shared" si="36"/>
        <v>36.524311809009909</v>
      </c>
      <c r="W17" s="19">
        <v>5050.2700000000004</v>
      </c>
      <c r="X17" s="28">
        <v>3174.28</v>
      </c>
      <c r="Y17" s="20">
        <f t="shared" si="7"/>
        <v>62.853669209765016</v>
      </c>
      <c r="Z17" s="13">
        <f t="shared" si="8"/>
        <v>-91.811010828832195</v>
      </c>
      <c r="AA17" s="13">
        <f t="shared" si="8"/>
        <v>-85.907796997835305</v>
      </c>
    </row>
    <row r="18" spans="1:27" x14ac:dyDescent="0.3">
      <c r="A18" t="s">
        <v>35</v>
      </c>
      <c r="B18" s="28">
        <v>127610064.7</v>
      </c>
      <c r="C18" s="28">
        <v>127610064.7</v>
      </c>
      <c r="D18" s="20">
        <f t="shared" si="0"/>
        <v>100</v>
      </c>
      <c r="E18" s="28">
        <v>137450162.69</v>
      </c>
      <c r="F18" s="28">
        <v>137450162.69</v>
      </c>
      <c r="G18" s="20">
        <f t="shared" si="1"/>
        <v>100</v>
      </c>
      <c r="H18" s="19">
        <v>1251366.55</v>
      </c>
      <c r="I18" s="28">
        <v>1251366.55</v>
      </c>
      <c r="J18" s="20">
        <f t="shared" si="28"/>
        <v>100</v>
      </c>
      <c r="K18" s="19">
        <v>8328906.4900000002</v>
      </c>
      <c r="L18" s="19">
        <v>8328906.4900000002</v>
      </c>
      <c r="M18" s="20">
        <f t="shared" si="30"/>
        <v>100</v>
      </c>
      <c r="N18" s="19">
        <v>0</v>
      </c>
      <c r="O18" s="19">
        <v>0</v>
      </c>
      <c r="P18" s="20" t="str">
        <f t="shared" si="32"/>
        <v>-</v>
      </c>
      <c r="Q18" s="19">
        <v>0</v>
      </c>
      <c r="R18" s="19">
        <v>0</v>
      </c>
      <c r="S18" s="20" t="str">
        <f t="shared" si="34"/>
        <v>-</v>
      </c>
      <c r="T18" s="19">
        <v>107175.21</v>
      </c>
      <c r="U18" s="19">
        <v>107175.21</v>
      </c>
      <c r="V18" s="20">
        <f t="shared" si="36"/>
        <v>100</v>
      </c>
      <c r="W18" s="19">
        <v>0</v>
      </c>
      <c r="X18" s="19">
        <v>0</v>
      </c>
      <c r="Y18" s="20" t="str">
        <f t="shared" si="7"/>
        <v>-</v>
      </c>
      <c r="Z18" s="13">
        <f t="shared" si="8"/>
        <v>-100</v>
      </c>
      <c r="AA18" s="13">
        <f t="shared" si="8"/>
        <v>-100</v>
      </c>
    </row>
    <row r="19" spans="1:27" x14ac:dyDescent="0.3">
      <c r="A19" t="s">
        <v>36</v>
      </c>
      <c r="B19" s="28">
        <v>166355679.15000001</v>
      </c>
      <c r="C19" s="28">
        <v>165949957.71000001</v>
      </c>
      <c r="D19" s="20">
        <f t="shared" si="0"/>
        <v>99.756112059369997</v>
      </c>
      <c r="E19" s="28">
        <v>180151028.91999999</v>
      </c>
      <c r="F19" s="28">
        <v>178849389.84999999</v>
      </c>
      <c r="G19" s="20">
        <f t="shared" si="1"/>
        <v>99.277473418940048</v>
      </c>
      <c r="H19" s="19">
        <v>128056282.08</v>
      </c>
      <c r="I19" s="28">
        <v>127743780.84999999</v>
      </c>
      <c r="J19" s="20">
        <f t="shared" si="28"/>
        <v>99.755965716851918</v>
      </c>
      <c r="K19" s="19">
        <v>189868659.40000001</v>
      </c>
      <c r="L19" s="28">
        <v>185127327.41</v>
      </c>
      <c r="M19" s="20">
        <f t="shared" si="30"/>
        <v>97.502835905102515</v>
      </c>
      <c r="N19" s="19">
        <v>50423348.439999998</v>
      </c>
      <c r="O19" s="28">
        <v>49468368.200000003</v>
      </c>
      <c r="P19" s="20">
        <f t="shared" si="32"/>
        <v>98.10607532116525</v>
      </c>
      <c r="Q19" s="19">
        <v>269124875.41000003</v>
      </c>
      <c r="R19" s="28">
        <v>243961630.62</v>
      </c>
      <c r="S19" s="20">
        <f t="shared" si="34"/>
        <v>90.649974383949115</v>
      </c>
      <c r="T19" s="19">
        <v>403980270.19</v>
      </c>
      <c r="U19" s="28">
        <v>394079214.25999999</v>
      </c>
      <c r="V19" s="20">
        <f t="shared" si="36"/>
        <v>97.549123890297082</v>
      </c>
      <c r="W19" s="19">
        <v>504563090.73000002</v>
      </c>
      <c r="X19" s="28">
        <v>497446226.31</v>
      </c>
      <c r="Y19" s="20">
        <f t="shared" si="7"/>
        <v>98.589499598612463</v>
      </c>
      <c r="Z19" s="13">
        <f t="shared" si="8"/>
        <v>24.897953677959066</v>
      </c>
      <c r="AA19" s="13">
        <f t="shared" si="8"/>
        <v>26.23000866566943</v>
      </c>
    </row>
    <row r="20" spans="1:27" x14ac:dyDescent="0.3">
      <c r="A20" t="s">
        <v>37</v>
      </c>
      <c r="B20" s="28">
        <f t="shared" ref="B20:C20" si="38">B14+B15+B16+B17+B18+B19</f>
        <v>573979357.41999996</v>
      </c>
      <c r="C20" s="28">
        <f t="shared" si="38"/>
        <v>465639280.73000002</v>
      </c>
      <c r="D20" s="20">
        <f t="shared" si="0"/>
        <v>81.124743374573342</v>
      </c>
      <c r="E20" s="28">
        <f t="shared" ref="E20:F20" si="39">E14+E15+E16+E17+E18+E19</f>
        <v>617348878.94999993</v>
      </c>
      <c r="F20" s="28">
        <f t="shared" si="39"/>
        <v>503944804.11000001</v>
      </c>
      <c r="G20" s="20">
        <f t="shared" si="1"/>
        <v>81.630472054492103</v>
      </c>
      <c r="H20" s="19">
        <f t="shared" ref="H20:I20" si="40">H14+H15+H16+H17+H18+H19</f>
        <v>443451498.47000003</v>
      </c>
      <c r="I20" s="28">
        <f t="shared" si="40"/>
        <v>351959178.48000002</v>
      </c>
      <c r="J20" s="20">
        <f t="shared" si="28"/>
        <v>79.368133763068215</v>
      </c>
      <c r="K20" s="19">
        <f t="shared" ref="K20:L20" si="41">K14+K15+K16+K17+K18+K19</f>
        <v>551179788.82000005</v>
      </c>
      <c r="L20" s="28">
        <f t="shared" si="41"/>
        <v>432336030.92000002</v>
      </c>
      <c r="M20" s="20">
        <f t="shared" si="30"/>
        <v>78.438295396420813</v>
      </c>
      <c r="N20" s="19">
        <f t="shared" ref="N20:O20" si="42">N14+N15+N16+N17+N18+N19</f>
        <v>418496948.60999995</v>
      </c>
      <c r="O20" s="28">
        <f t="shared" si="42"/>
        <v>255504792</v>
      </c>
      <c r="P20" s="20">
        <f t="shared" si="32"/>
        <v>61.05296414911416</v>
      </c>
      <c r="Q20" s="19">
        <f t="shared" ref="Q20:R20" si="43">Q14+Q15+Q16+Q17+Q18+Q19</f>
        <v>599290659.96000004</v>
      </c>
      <c r="R20" s="28">
        <f t="shared" si="43"/>
        <v>436415954.51999998</v>
      </c>
      <c r="S20" s="20">
        <f t="shared" si="34"/>
        <v>72.822085121288026</v>
      </c>
      <c r="T20" s="19">
        <f t="shared" ref="T20:U20" si="44">T14+T15+T16+T17+T18+T19</f>
        <v>769502443.53999996</v>
      </c>
      <c r="U20" s="28">
        <f t="shared" si="44"/>
        <v>614218803.14999998</v>
      </c>
      <c r="V20" s="20">
        <f t="shared" si="36"/>
        <v>79.820253763505036</v>
      </c>
      <c r="W20" s="19">
        <f t="shared" ref="W20:X20" si="45">W14+W15+W16+W17+W18+W19</f>
        <v>878027953.19000006</v>
      </c>
      <c r="X20" s="28">
        <f t="shared" si="45"/>
        <v>747035121.53999996</v>
      </c>
      <c r="Y20" s="20">
        <f t="shared" si="7"/>
        <v>85.081018073048298</v>
      </c>
      <c r="Z20" s="13">
        <f t="shared" si="8"/>
        <v>14.103335286466674</v>
      </c>
      <c r="AA20" s="13">
        <f t="shared" si="8"/>
        <v>21.623616487944702</v>
      </c>
    </row>
    <row r="21" spans="1:27" x14ac:dyDescent="0.3">
      <c r="A21" t="s">
        <v>38</v>
      </c>
      <c r="B21" s="28">
        <f t="shared" ref="B21:C21" si="46">B20-B19</f>
        <v>407623678.26999998</v>
      </c>
      <c r="C21" s="28">
        <f t="shared" si="46"/>
        <v>299689323.01999998</v>
      </c>
      <c r="D21" s="20">
        <f t="shared" si="0"/>
        <v>73.521078140483553</v>
      </c>
      <c r="E21" s="28">
        <f t="shared" ref="E21:F21" si="47">E20-E19</f>
        <v>437197850.02999997</v>
      </c>
      <c r="F21" s="28">
        <f t="shared" si="47"/>
        <v>325095414.25999999</v>
      </c>
      <c r="G21" s="20">
        <f t="shared" si="1"/>
        <v>74.358877619753244</v>
      </c>
      <c r="H21" s="19">
        <f t="shared" ref="H21:I21" si="48">H20-H19</f>
        <v>315395216.39000005</v>
      </c>
      <c r="I21" s="28">
        <f t="shared" si="48"/>
        <v>224215397.63000003</v>
      </c>
      <c r="J21" s="20">
        <f t="shared" si="28"/>
        <v>71.090297499232776</v>
      </c>
      <c r="K21" s="19">
        <f t="shared" ref="K21:L21" si="49">K20-K19</f>
        <v>361311129.42000008</v>
      </c>
      <c r="L21" s="28">
        <f t="shared" si="49"/>
        <v>247208703.51000002</v>
      </c>
      <c r="M21" s="20">
        <f t="shared" si="30"/>
        <v>68.419897252220096</v>
      </c>
      <c r="N21" s="19">
        <f t="shared" ref="N21:O21" si="50">N20-N19</f>
        <v>368073600.16999996</v>
      </c>
      <c r="O21" s="28">
        <f t="shared" si="50"/>
        <v>206036423.80000001</v>
      </c>
      <c r="P21" s="20">
        <f t="shared" si="32"/>
        <v>55.976963222800876</v>
      </c>
      <c r="Q21" s="19">
        <f t="shared" ref="Q21:R21" si="51">Q20-Q19</f>
        <v>330165784.55000001</v>
      </c>
      <c r="R21" s="28">
        <f t="shared" si="51"/>
        <v>192454323.89999998</v>
      </c>
      <c r="S21" s="20">
        <f t="shared" si="34"/>
        <v>58.290208406151443</v>
      </c>
      <c r="T21" s="19">
        <f t="shared" ref="T21:U21" si="52">T20-T19</f>
        <v>365522173.34999996</v>
      </c>
      <c r="U21" s="28">
        <f t="shared" si="52"/>
        <v>220139588.88999999</v>
      </c>
      <c r="V21" s="20">
        <f t="shared" si="36"/>
        <v>60.226056020740714</v>
      </c>
      <c r="W21" s="19">
        <f t="shared" ref="W21:X21" si="53">W20-W19</f>
        <v>373464862.46000004</v>
      </c>
      <c r="X21" s="28">
        <f t="shared" si="53"/>
        <v>249588895.22999996</v>
      </c>
      <c r="Y21" s="20">
        <f t="shared" si="7"/>
        <v>66.830623257558059</v>
      </c>
      <c r="Z21" s="13">
        <f t="shared" si="8"/>
        <v>2.1729705306809564</v>
      </c>
      <c r="AA21" s="13">
        <f t="shared" si="8"/>
        <v>13.377560341822601</v>
      </c>
    </row>
    <row r="22" spans="1:27" x14ac:dyDescent="0.3">
      <c r="B22" s="12" t="s">
        <v>75</v>
      </c>
      <c r="C22" s="12" t="s">
        <v>76</v>
      </c>
      <c r="D22" s="18"/>
      <c r="E22" s="12" t="s">
        <v>75</v>
      </c>
      <c r="F22" s="12" t="s">
        <v>76</v>
      </c>
      <c r="G22" s="18"/>
      <c r="H22" s="17" t="s">
        <v>75</v>
      </c>
      <c r="I22" s="12" t="s">
        <v>76</v>
      </c>
      <c r="J22" s="18"/>
      <c r="K22" s="17" t="s">
        <v>75</v>
      </c>
      <c r="L22" s="12" t="s">
        <v>76</v>
      </c>
      <c r="M22" s="18"/>
      <c r="N22" s="17" t="s">
        <v>75</v>
      </c>
      <c r="O22" s="12" t="s">
        <v>76</v>
      </c>
      <c r="P22" s="18"/>
      <c r="Q22" s="17" t="s">
        <v>75</v>
      </c>
      <c r="R22" s="12" t="s">
        <v>76</v>
      </c>
      <c r="S22" s="18"/>
      <c r="T22" s="17" t="s">
        <v>75</v>
      </c>
      <c r="U22" s="12" t="s">
        <v>76</v>
      </c>
      <c r="V22" s="18"/>
      <c r="W22" s="17" t="s">
        <v>75</v>
      </c>
      <c r="X22" s="12" t="s">
        <v>76</v>
      </c>
      <c r="Y22" s="18"/>
    </row>
    <row r="23" spans="1:27" x14ac:dyDescent="0.3">
      <c r="A23" s="5" t="s">
        <v>39</v>
      </c>
      <c r="B23" s="27">
        <v>69753851.269999996</v>
      </c>
      <c r="C23" s="27">
        <v>60088415.350000001</v>
      </c>
      <c r="D23" s="20">
        <f>IF(B23&gt;0,C23/B23*100,"-")</f>
        <v>86.143509291569472</v>
      </c>
      <c r="E23" s="27">
        <v>58972123.380000003</v>
      </c>
      <c r="F23" s="27">
        <v>48870840.619999997</v>
      </c>
      <c r="G23" s="20">
        <f>IF(E23&gt;0,F23/E23*100,"-")</f>
        <v>82.871088607560992</v>
      </c>
      <c r="H23" s="95">
        <v>60425418.600000001</v>
      </c>
      <c r="I23" s="95">
        <v>52021945.210000001</v>
      </c>
      <c r="J23" s="20">
        <f>IF(H23&gt;0,I23/H23*100,"-")</f>
        <v>86.092817253565528</v>
      </c>
      <c r="K23" s="95">
        <v>55840225.689999998</v>
      </c>
      <c r="L23" s="95">
        <v>47937979.140000001</v>
      </c>
      <c r="M23" s="20">
        <f>IF(K23&gt;0,L23/K23*100,"-")</f>
        <v>85.848469535438937</v>
      </c>
      <c r="N23" s="95">
        <v>46100306.890000001</v>
      </c>
      <c r="O23" s="104">
        <v>0</v>
      </c>
      <c r="P23" s="20">
        <f>IF(N23&gt;0,O23/N23*100,"-")</f>
        <v>0</v>
      </c>
      <c r="Q23" s="95">
        <v>54818168.719999999</v>
      </c>
      <c r="R23" s="105">
        <v>44754575.93</v>
      </c>
      <c r="S23" s="20">
        <f>IF(Q23&gt;0,R23/Q23*100,"-")</f>
        <v>81.641866145870765</v>
      </c>
      <c r="T23" s="1">
        <v>48371241.93</v>
      </c>
      <c r="U23" s="1">
        <v>40186172.700000003</v>
      </c>
      <c r="V23" s="20">
        <f>IF(T23&gt;0,U23/T23*100,"-")</f>
        <v>83.078645692320777</v>
      </c>
      <c r="W23" s="1">
        <v>51024511.060000002</v>
      </c>
      <c r="X23" s="1">
        <v>40246236.380000003</v>
      </c>
      <c r="Y23" s="20">
        <f>IF(W23&gt;0,X23/W23*100,"-")</f>
        <v>78.876280328633101</v>
      </c>
      <c r="Z23" s="13">
        <f t="shared" si="8"/>
        <v>5.4852201931049365</v>
      </c>
      <c r="AA23" s="13">
        <f t="shared" si="8"/>
        <v>0.14946354918741633</v>
      </c>
    </row>
    <row r="24" spans="1:27" x14ac:dyDescent="0.3">
      <c r="A24" s="5" t="s">
        <v>40</v>
      </c>
      <c r="B24" s="27">
        <v>5473714.2300000004</v>
      </c>
      <c r="C24" s="27">
        <v>3604138.16</v>
      </c>
      <c r="D24" s="20">
        <f t="shared" ref="D24:D55" si="54">IF(B24&gt;0,C24/B24*100,"-")</f>
        <v>65.844470656627607</v>
      </c>
      <c r="E24" s="27">
        <v>4497415.28</v>
      </c>
      <c r="F24" s="27">
        <v>2920610.88</v>
      </c>
      <c r="G24" s="20">
        <f t="shared" ref="G24:G55" si="55">IF(E24&gt;0,F24/E24*100,"-")</f>
        <v>64.93976424609825</v>
      </c>
      <c r="H24" s="95">
        <v>5741808.5199999996</v>
      </c>
      <c r="I24" s="95">
        <v>4099159.9</v>
      </c>
      <c r="J24" s="20">
        <f t="shared" ref="J24:J55" si="56">IF(H24&gt;0,I24/H24*100,"-")</f>
        <v>71.391442012071835</v>
      </c>
      <c r="K24" s="95">
        <v>5021984.53</v>
      </c>
      <c r="L24" s="95">
        <v>3247413.21</v>
      </c>
      <c r="M24" s="20">
        <f t="shared" ref="M24:M55" si="57">IF(K24&gt;0,L24/K24*100,"-")</f>
        <v>64.663942921385299</v>
      </c>
      <c r="N24" s="95">
        <v>4811318.6399999997</v>
      </c>
      <c r="O24" s="104">
        <v>0</v>
      </c>
      <c r="P24" s="20">
        <f t="shared" ref="P24:P55" si="58">IF(N24&gt;0,O24/N24*100,"-")</f>
        <v>0</v>
      </c>
      <c r="Q24" s="95">
        <v>4709619.6100000003</v>
      </c>
      <c r="R24" s="105">
        <v>3921652.87</v>
      </c>
      <c r="S24" s="20">
        <f t="shared" ref="S24:S55" si="59">IF(Q24&gt;0,R24/Q24*100,"-")</f>
        <v>83.268993989941364</v>
      </c>
      <c r="T24" s="1">
        <v>5492390.8600000003</v>
      </c>
      <c r="U24" s="1">
        <v>3064749</v>
      </c>
      <c r="V24" s="20">
        <f t="shared" ref="V24:V55" si="60">IF(T24&gt;0,U24/T24*100,"-")</f>
        <v>55.799907146448056</v>
      </c>
      <c r="W24" s="1">
        <v>4678235.58</v>
      </c>
      <c r="X24" s="1">
        <v>2787007.28</v>
      </c>
      <c r="Y24" s="20">
        <f t="shared" ref="Y24:Y55" si="61">IF(W24&gt;0,X24/W24*100,"-")</f>
        <v>59.573897730049751</v>
      </c>
      <c r="Z24" s="13">
        <f t="shared" si="8"/>
        <v>-14.82333105477494</v>
      </c>
      <c r="AA24" s="13">
        <f t="shared" si="8"/>
        <v>-9.062462211424176</v>
      </c>
    </row>
    <row r="25" spans="1:27" x14ac:dyDescent="0.3">
      <c r="A25" s="5" t="s">
        <v>41</v>
      </c>
      <c r="B25" s="27">
        <v>120715311.75</v>
      </c>
      <c r="C25" s="27">
        <v>67628848.719999999</v>
      </c>
      <c r="D25" s="20">
        <f t="shared" si="54"/>
        <v>56.02342216541556</v>
      </c>
      <c r="E25" s="27">
        <v>111782374.88</v>
      </c>
      <c r="F25" s="27">
        <v>71701503.840000004</v>
      </c>
      <c r="G25" s="20">
        <f t="shared" si="55"/>
        <v>64.143836554709637</v>
      </c>
      <c r="H25" s="95">
        <v>112981391.94</v>
      </c>
      <c r="I25" s="95">
        <v>71061466.340000004</v>
      </c>
      <c r="J25" s="20">
        <f t="shared" si="56"/>
        <v>62.896610777939408</v>
      </c>
      <c r="K25" s="95">
        <v>108676341.26000001</v>
      </c>
      <c r="L25" s="95">
        <v>80902030.629999995</v>
      </c>
      <c r="M25" s="20">
        <f t="shared" si="57"/>
        <v>74.443093770011956</v>
      </c>
      <c r="N25" s="95">
        <v>119271691.64</v>
      </c>
      <c r="O25" s="104">
        <v>0</v>
      </c>
      <c r="P25" s="20">
        <f t="shared" si="58"/>
        <v>0</v>
      </c>
      <c r="Q25" s="95">
        <v>128974509.65000001</v>
      </c>
      <c r="R25" s="105">
        <v>90718826.180000007</v>
      </c>
      <c r="S25" s="20">
        <f t="shared" si="59"/>
        <v>70.338570331598859</v>
      </c>
      <c r="T25" s="1">
        <v>152691137</v>
      </c>
      <c r="U25" s="1">
        <v>94697870.849999994</v>
      </c>
      <c r="V25" s="20">
        <f t="shared" si="60"/>
        <v>62.019232229569418</v>
      </c>
      <c r="W25" s="1">
        <v>148038844.78999999</v>
      </c>
      <c r="X25" s="1">
        <v>98638305.170000002</v>
      </c>
      <c r="Y25" s="20">
        <f t="shared" si="61"/>
        <v>66.630015459741685</v>
      </c>
      <c r="Z25" s="13">
        <f t="shared" si="8"/>
        <v>-3.046864606162444</v>
      </c>
      <c r="AA25" s="13">
        <f t="shared" si="8"/>
        <v>4.1610590445498019</v>
      </c>
    </row>
    <row r="26" spans="1:27" x14ac:dyDescent="0.3">
      <c r="A26" s="5" t="s">
        <v>42</v>
      </c>
      <c r="B26" s="27">
        <v>27137875.800000001</v>
      </c>
      <c r="C26" s="27">
        <v>15125944.810000001</v>
      </c>
      <c r="D26" s="20">
        <f t="shared" si="54"/>
        <v>55.737394192068635</v>
      </c>
      <c r="E26" s="27">
        <v>25027700.100000001</v>
      </c>
      <c r="F26" s="27">
        <v>15479639.51</v>
      </c>
      <c r="G26" s="20">
        <f t="shared" si="55"/>
        <v>61.850027961618416</v>
      </c>
      <c r="H26" s="95">
        <v>35607636.060000002</v>
      </c>
      <c r="I26" s="95">
        <v>30638520.859999999</v>
      </c>
      <c r="J26" s="20">
        <f t="shared" si="56"/>
        <v>86.044804570494691</v>
      </c>
      <c r="K26" s="95">
        <v>30825826.609999999</v>
      </c>
      <c r="L26" s="95">
        <v>25607134.440000001</v>
      </c>
      <c r="M26" s="20">
        <f t="shared" si="57"/>
        <v>83.070390176310667</v>
      </c>
      <c r="N26" s="95">
        <v>50347499.020000003</v>
      </c>
      <c r="O26" s="104">
        <v>0</v>
      </c>
      <c r="P26" s="20">
        <f t="shared" si="58"/>
        <v>0</v>
      </c>
      <c r="Q26" s="95">
        <v>55271112.229999997</v>
      </c>
      <c r="R26" s="105">
        <v>42783244.340000004</v>
      </c>
      <c r="S26" s="20">
        <f t="shared" si="59"/>
        <v>77.40615778087809</v>
      </c>
      <c r="T26" s="1">
        <v>45327589.149999999</v>
      </c>
      <c r="U26" s="1">
        <v>32411755.52</v>
      </c>
      <c r="V26" s="20">
        <f t="shared" si="60"/>
        <v>71.505579996195323</v>
      </c>
      <c r="W26" s="1">
        <v>44076285.490000002</v>
      </c>
      <c r="X26" s="1">
        <v>30935463.530000001</v>
      </c>
      <c r="Y26" s="20">
        <f t="shared" si="61"/>
        <v>70.186185578225775</v>
      </c>
      <c r="Z26" s="13">
        <f t="shared" si="8"/>
        <v>-2.7605784544576721</v>
      </c>
      <c r="AA26" s="13">
        <f t="shared" si="8"/>
        <v>-4.5548041638443095</v>
      </c>
    </row>
    <row r="27" spans="1:27" x14ac:dyDescent="0.3">
      <c r="A27" s="5" t="s">
        <v>43</v>
      </c>
      <c r="B27" s="27">
        <v>8910784.5199999996</v>
      </c>
      <c r="C27" s="27">
        <v>8678483.4100000001</v>
      </c>
      <c r="D27" s="20">
        <f t="shared" si="54"/>
        <v>97.393034143305727</v>
      </c>
      <c r="E27" s="27">
        <v>7844458.1600000001</v>
      </c>
      <c r="F27" s="27">
        <v>7044458.6500000004</v>
      </c>
      <c r="G27" s="20">
        <f t="shared" si="55"/>
        <v>89.801723794266493</v>
      </c>
      <c r="H27" s="95">
        <v>6864207.1399999997</v>
      </c>
      <c r="I27" s="95">
        <v>6864207.1399999997</v>
      </c>
      <c r="J27" s="20">
        <f t="shared" si="56"/>
        <v>100</v>
      </c>
      <c r="K27" s="95">
        <v>6387353.0099999998</v>
      </c>
      <c r="L27" s="95">
        <v>6383541.1200000001</v>
      </c>
      <c r="M27" s="20">
        <f t="shared" si="57"/>
        <v>99.940321288113694</v>
      </c>
      <c r="N27" s="95">
        <v>6046962.0499999998</v>
      </c>
      <c r="O27" s="104">
        <v>0</v>
      </c>
      <c r="P27" s="20">
        <f t="shared" si="58"/>
        <v>0</v>
      </c>
      <c r="Q27" s="95">
        <v>5731491.5700000003</v>
      </c>
      <c r="R27" s="105">
        <v>5731491.5700000003</v>
      </c>
      <c r="S27" s="20">
        <f t="shared" si="59"/>
        <v>100</v>
      </c>
      <c r="T27" s="1">
        <v>5446195.1299999999</v>
      </c>
      <c r="U27" s="1">
        <v>5446195.1299999999</v>
      </c>
      <c r="V27" s="20">
        <f t="shared" si="60"/>
        <v>100</v>
      </c>
      <c r="W27" s="1">
        <v>5256084.45</v>
      </c>
      <c r="X27" s="1">
        <v>5237794.42</v>
      </c>
      <c r="Y27" s="20">
        <f t="shared" si="61"/>
        <v>99.652021763082587</v>
      </c>
      <c r="Z27" s="13">
        <f t="shared" si="8"/>
        <v>-3.4907063640226141</v>
      </c>
      <c r="AA27" s="13">
        <f t="shared" si="8"/>
        <v>-3.8265377024785323</v>
      </c>
    </row>
    <row r="28" spans="1:27" x14ac:dyDescent="0.3">
      <c r="A28" s="5" t="s">
        <v>44</v>
      </c>
      <c r="B28" s="27">
        <v>0</v>
      </c>
      <c r="C28" s="27">
        <v>0</v>
      </c>
      <c r="D28" s="20" t="str">
        <f t="shared" si="54"/>
        <v>-</v>
      </c>
      <c r="E28" s="27">
        <v>0</v>
      </c>
      <c r="F28" s="27">
        <v>0</v>
      </c>
      <c r="G28" s="20" t="str">
        <f t="shared" si="55"/>
        <v>-</v>
      </c>
      <c r="H28" s="95">
        <v>0</v>
      </c>
      <c r="I28" s="95">
        <v>0</v>
      </c>
      <c r="J28" s="20" t="str">
        <f t="shared" si="56"/>
        <v>-</v>
      </c>
      <c r="K28" s="95">
        <v>0</v>
      </c>
      <c r="L28" s="95">
        <v>0</v>
      </c>
      <c r="M28" s="20" t="str">
        <f t="shared" si="57"/>
        <v>-</v>
      </c>
      <c r="N28" s="95">
        <v>0</v>
      </c>
      <c r="O28" s="104">
        <v>0</v>
      </c>
      <c r="P28" s="20" t="str">
        <f t="shared" si="58"/>
        <v>-</v>
      </c>
      <c r="Q28" s="95">
        <v>0</v>
      </c>
      <c r="R28" s="105">
        <v>0</v>
      </c>
      <c r="S28" s="20" t="str">
        <f t="shared" si="59"/>
        <v>-</v>
      </c>
      <c r="T28" s="19">
        <v>0</v>
      </c>
      <c r="U28" s="105">
        <v>0</v>
      </c>
      <c r="V28" s="20" t="str">
        <f t="shared" si="60"/>
        <v>-</v>
      </c>
      <c r="W28" s="105">
        <v>0</v>
      </c>
      <c r="X28" s="105">
        <v>0</v>
      </c>
      <c r="Y28" s="20" t="str">
        <f t="shared" si="61"/>
        <v>-</v>
      </c>
      <c r="Z28" s="13" t="str">
        <f t="shared" si="8"/>
        <v>-</v>
      </c>
      <c r="AA28" s="13" t="str">
        <f t="shared" si="8"/>
        <v>-</v>
      </c>
    </row>
    <row r="29" spans="1:27" x14ac:dyDescent="0.3">
      <c r="A29" s="5" t="s">
        <v>45</v>
      </c>
      <c r="B29" s="27">
        <v>392347.25</v>
      </c>
      <c r="C29" s="27">
        <v>233109.19</v>
      </c>
      <c r="D29" s="20">
        <f t="shared" si="54"/>
        <v>59.413998696307921</v>
      </c>
      <c r="E29" s="27">
        <v>219805.41</v>
      </c>
      <c r="F29" s="27">
        <v>152507.32999999999</v>
      </c>
      <c r="G29" s="20">
        <f t="shared" si="55"/>
        <v>69.382882796196867</v>
      </c>
      <c r="H29" s="95">
        <v>648654.81999999995</v>
      </c>
      <c r="I29" s="95">
        <v>301822.07</v>
      </c>
      <c r="J29" s="20">
        <f t="shared" si="56"/>
        <v>46.530459759784108</v>
      </c>
      <c r="K29" s="95">
        <v>1684165.15</v>
      </c>
      <c r="L29" s="95">
        <v>1516581.81</v>
      </c>
      <c r="M29" s="20">
        <f t="shared" si="57"/>
        <v>90.049471098484617</v>
      </c>
      <c r="N29" s="95">
        <v>304794.7</v>
      </c>
      <c r="O29" s="104">
        <v>0</v>
      </c>
      <c r="P29" s="20">
        <f t="shared" si="58"/>
        <v>0</v>
      </c>
      <c r="Q29" s="95">
        <v>114082.78</v>
      </c>
      <c r="R29" s="105">
        <v>109651.76</v>
      </c>
      <c r="S29" s="20">
        <f t="shared" si="59"/>
        <v>96.115960708531105</v>
      </c>
      <c r="T29" s="1">
        <v>152106.94</v>
      </c>
      <c r="U29" s="1">
        <v>103262.92</v>
      </c>
      <c r="V29" s="20">
        <f t="shared" si="60"/>
        <v>67.888368538608418</v>
      </c>
      <c r="W29" s="1">
        <v>555714.98</v>
      </c>
      <c r="X29" s="1">
        <v>450441.72</v>
      </c>
      <c r="Y29" s="20">
        <f t="shared" si="61"/>
        <v>81.056249374454509</v>
      </c>
      <c r="Z29" s="13">
        <f t="shared" si="8"/>
        <v>265.34492114560976</v>
      </c>
      <c r="AA29" s="13">
        <f t="shared" si="8"/>
        <v>336.20858290662323</v>
      </c>
    </row>
    <row r="30" spans="1:27" x14ac:dyDescent="0.3">
      <c r="A30" s="5" t="s">
        <v>46</v>
      </c>
      <c r="B30" s="27">
        <v>6430338.0800000001</v>
      </c>
      <c r="C30" s="27">
        <v>3800726.66</v>
      </c>
      <c r="D30" s="20">
        <f t="shared" si="54"/>
        <v>59.106171599612068</v>
      </c>
      <c r="E30" s="27">
        <v>6969829.3700000001</v>
      </c>
      <c r="F30" s="27">
        <v>1206553.97</v>
      </c>
      <c r="G30" s="20">
        <f t="shared" si="55"/>
        <v>17.311097674690995</v>
      </c>
      <c r="H30" s="95">
        <v>13398891.220000001</v>
      </c>
      <c r="I30" s="95">
        <v>4348168.3600000003</v>
      </c>
      <c r="J30" s="20">
        <f t="shared" si="56"/>
        <v>32.451702820824899</v>
      </c>
      <c r="K30" s="95">
        <v>10698082.210000001</v>
      </c>
      <c r="L30" s="95">
        <v>7444850.6699999999</v>
      </c>
      <c r="M30" s="20">
        <f t="shared" si="57"/>
        <v>69.590516541749395</v>
      </c>
      <c r="N30" s="95">
        <v>31548021.170000002</v>
      </c>
      <c r="O30" s="104">
        <v>0</v>
      </c>
      <c r="P30" s="20">
        <f t="shared" si="58"/>
        <v>0</v>
      </c>
      <c r="Q30" s="95">
        <v>13801591.710000001</v>
      </c>
      <c r="R30" s="105">
        <v>9391975</v>
      </c>
      <c r="S30" s="20">
        <f t="shared" si="59"/>
        <v>68.04994088612986</v>
      </c>
      <c r="T30" s="1">
        <v>16849343.670000002</v>
      </c>
      <c r="U30" s="1">
        <v>13019395.1</v>
      </c>
      <c r="V30" s="20">
        <f t="shared" si="60"/>
        <v>77.269449510848503</v>
      </c>
      <c r="W30" s="1">
        <v>23777881.289999999</v>
      </c>
      <c r="X30" s="1">
        <v>15037291.27</v>
      </c>
      <c r="Y30" s="20">
        <f t="shared" si="61"/>
        <v>63.240669286729378</v>
      </c>
      <c r="Z30" s="13">
        <f t="shared" si="8"/>
        <v>41.120519325249148</v>
      </c>
      <c r="AA30" s="13">
        <f t="shared" si="8"/>
        <v>15.499154565176383</v>
      </c>
    </row>
    <row r="31" spans="1:27" x14ac:dyDescent="0.3">
      <c r="A31" s="5" t="s">
        <v>47</v>
      </c>
      <c r="B31" s="28">
        <v>0</v>
      </c>
      <c r="C31" s="28">
        <v>0</v>
      </c>
      <c r="D31" s="20" t="str">
        <f t="shared" si="54"/>
        <v>-</v>
      </c>
      <c r="E31" s="28">
        <v>0</v>
      </c>
      <c r="F31" s="28">
        <v>0</v>
      </c>
      <c r="G31" s="20" t="str">
        <f t="shared" si="55"/>
        <v>-</v>
      </c>
      <c r="H31" s="19">
        <v>0</v>
      </c>
      <c r="I31" s="95">
        <v>0</v>
      </c>
      <c r="J31" s="20" t="str">
        <f t="shared" si="56"/>
        <v>-</v>
      </c>
      <c r="K31" s="19">
        <v>0</v>
      </c>
      <c r="L31" s="95">
        <v>0</v>
      </c>
      <c r="M31" s="20" t="str">
        <f t="shared" si="57"/>
        <v>-</v>
      </c>
      <c r="N31" s="19">
        <v>0</v>
      </c>
      <c r="O31" s="104">
        <v>0</v>
      </c>
      <c r="P31" s="20" t="str">
        <f t="shared" si="58"/>
        <v>-</v>
      </c>
      <c r="Q31" s="19">
        <v>0</v>
      </c>
      <c r="R31" s="105">
        <v>0</v>
      </c>
      <c r="S31" s="20" t="str">
        <f t="shared" si="59"/>
        <v>-</v>
      </c>
      <c r="T31" s="19">
        <v>0</v>
      </c>
      <c r="U31" s="105">
        <v>0</v>
      </c>
      <c r="V31" s="20" t="str">
        <f t="shared" si="60"/>
        <v>-</v>
      </c>
      <c r="W31" s="19">
        <v>0</v>
      </c>
      <c r="X31" s="105">
        <v>0</v>
      </c>
      <c r="Y31" s="20" t="str">
        <f t="shared" si="61"/>
        <v>-</v>
      </c>
      <c r="Z31" s="13" t="str">
        <f t="shared" si="8"/>
        <v>-</v>
      </c>
      <c r="AA31" s="13" t="str">
        <f t="shared" si="8"/>
        <v>-</v>
      </c>
    </row>
    <row r="32" spans="1:27" x14ac:dyDescent="0.3">
      <c r="A32" s="5" t="s">
        <v>48</v>
      </c>
      <c r="B32" s="27">
        <v>50972728.159999996</v>
      </c>
      <c r="C32" s="27">
        <v>5260396.37</v>
      </c>
      <c r="D32" s="20">
        <f t="shared" si="54"/>
        <v>10.320021234664871</v>
      </c>
      <c r="E32" s="27">
        <v>38556352.960000001</v>
      </c>
      <c r="F32" s="27">
        <v>1071633.29</v>
      </c>
      <c r="G32" s="20">
        <f t="shared" si="55"/>
        <v>2.7793948538435624</v>
      </c>
      <c r="H32" s="95">
        <v>48033449.420000002</v>
      </c>
      <c r="I32" s="95">
        <v>23419797.68</v>
      </c>
      <c r="J32" s="20">
        <f t="shared" si="56"/>
        <v>48.75726803465534</v>
      </c>
      <c r="K32" s="95">
        <v>57957978.060000002</v>
      </c>
      <c r="L32" s="95">
        <v>11572870.220000001</v>
      </c>
      <c r="M32" s="20">
        <f t="shared" si="57"/>
        <v>19.967691433299116</v>
      </c>
      <c r="N32" s="95">
        <v>34503236.450000003</v>
      </c>
      <c r="O32" s="104">
        <v>0</v>
      </c>
      <c r="P32" s="20">
        <f t="shared" si="58"/>
        <v>0</v>
      </c>
      <c r="Q32" s="95">
        <v>18543281.890000001</v>
      </c>
      <c r="R32" s="105">
        <v>7174364.4299999997</v>
      </c>
      <c r="S32" s="20">
        <f t="shared" si="59"/>
        <v>38.689831026453753</v>
      </c>
      <c r="T32" s="109">
        <v>55939678.560000002</v>
      </c>
      <c r="U32" s="109">
        <v>7706879.7400000002</v>
      </c>
      <c r="V32" s="20">
        <f t="shared" si="60"/>
        <v>13.777125536632687</v>
      </c>
      <c r="W32" s="1">
        <v>58380292.189999998</v>
      </c>
      <c r="X32" s="1">
        <v>22236518.460000001</v>
      </c>
      <c r="Y32" s="20">
        <f t="shared" si="61"/>
        <v>38.089083877193936</v>
      </c>
      <c r="Z32" s="13">
        <f t="shared" si="8"/>
        <v>4.3629382449565526</v>
      </c>
      <c r="AA32" s="13">
        <f t="shared" si="8"/>
        <v>188.52816198219278</v>
      </c>
    </row>
    <row r="33" spans="1:27" x14ac:dyDescent="0.3">
      <c r="A33" s="5" t="s">
        <v>49</v>
      </c>
      <c r="B33" s="27">
        <v>2338776</v>
      </c>
      <c r="C33" s="27">
        <v>359</v>
      </c>
      <c r="D33" s="20">
        <f t="shared" si="54"/>
        <v>1.5349909525324359E-2</v>
      </c>
      <c r="E33" s="27">
        <v>0</v>
      </c>
      <c r="F33" s="27">
        <v>0</v>
      </c>
      <c r="G33" s="20" t="str">
        <f t="shared" si="55"/>
        <v>-</v>
      </c>
      <c r="H33" s="95">
        <v>0</v>
      </c>
      <c r="I33" s="95">
        <v>0</v>
      </c>
      <c r="J33" s="20" t="str">
        <f t="shared" si="56"/>
        <v>-</v>
      </c>
      <c r="K33" s="95">
        <v>0</v>
      </c>
      <c r="L33" s="95">
        <v>0</v>
      </c>
      <c r="M33" s="20" t="str">
        <f t="shared" si="57"/>
        <v>-</v>
      </c>
      <c r="N33" s="95">
        <v>0</v>
      </c>
      <c r="O33" s="104">
        <v>0</v>
      </c>
      <c r="P33" s="20" t="str">
        <f t="shared" si="58"/>
        <v>-</v>
      </c>
      <c r="Q33" s="95">
        <v>0</v>
      </c>
      <c r="R33" s="105">
        <v>0</v>
      </c>
      <c r="S33" s="20" t="str">
        <f t="shared" si="59"/>
        <v>-</v>
      </c>
      <c r="T33" s="109">
        <v>81526.600000000006</v>
      </c>
      <c r="U33" s="27">
        <v>0</v>
      </c>
      <c r="V33" s="20">
        <f t="shared" si="60"/>
        <v>0</v>
      </c>
      <c r="W33" s="1">
        <v>100000</v>
      </c>
      <c r="X33" s="27">
        <v>0</v>
      </c>
      <c r="Y33" s="20">
        <f t="shared" si="61"/>
        <v>0</v>
      </c>
      <c r="Z33" s="13">
        <f t="shared" si="8"/>
        <v>22.659352898317849</v>
      </c>
      <c r="AA33" s="13" t="str">
        <f t="shared" si="8"/>
        <v>-</v>
      </c>
    </row>
    <row r="34" spans="1:27" x14ac:dyDescent="0.3">
      <c r="A34" s="5" t="s">
        <v>50</v>
      </c>
      <c r="B34" s="27">
        <v>111319.24</v>
      </c>
      <c r="C34" s="27">
        <v>0</v>
      </c>
      <c r="D34" s="20">
        <f t="shared" si="54"/>
        <v>0</v>
      </c>
      <c r="E34" s="27">
        <v>100000</v>
      </c>
      <c r="F34" s="27">
        <v>0</v>
      </c>
      <c r="G34" s="20">
        <f t="shared" si="55"/>
        <v>0</v>
      </c>
      <c r="H34" s="95">
        <v>100000</v>
      </c>
      <c r="I34" s="95">
        <v>100000</v>
      </c>
      <c r="J34" s="20">
        <f t="shared" si="56"/>
        <v>100</v>
      </c>
      <c r="K34" s="95">
        <v>9110000</v>
      </c>
      <c r="L34" s="95">
        <v>9100000</v>
      </c>
      <c r="M34" s="20">
        <f t="shared" si="57"/>
        <v>99.890230515916585</v>
      </c>
      <c r="N34" s="95">
        <v>0</v>
      </c>
      <c r="O34" s="104">
        <v>0</v>
      </c>
      <c r="P34" s="20" t="str">
        <f t="shared" si="58"/>
        <v>-</v>
      </c>
      <c r="Q34" s="95">
        <v>0</v>
      </c>
      <c r="R34" s="105">
        <v>0</v>
      </c>
      <c r="S34" s="20" t="str">
        <f t="shared" si="59"/>
        <v>-</v>
      </c>
      <c r="T34" s="95">
        <v>0</v>
      </c>
      <c r="U34" s="27">
        <v>0</v>
      </c>
      <c r="V34" s="20" t="str">
        <f t="shared" si="60"/>
        <v>-</v>
      </c>
      <c r="W34" s="1">
        <v>389650.72</v>
      </c>
      <c r="X34" s="27">
        <v>0</v>
      </c>
      <c r="Y34" s="20">
        <f t="shared" si="61"/>
        <v>0</v>
      </c>
      <c r="Z34" s="13" t="str">
        <f t="shared" si="8"/>
        <v>-</v>
      </c>
      <c r="AA34" s="13" t="str">
        <f t="shared" si="8"/>
        <v>-</v>
      </c>
    </row>
    <row r="35" spans="1:27" x14ac:dyDescent="0.3">
      <c r="A35" s="5" t="s">
        <v>51</v>
      </c>
      <c r="B35" s="27">
        <v>2285863.34</v>
      </c>
      <c r="C35" s="27">
        <v>608283.73</v>
      </c>
      <c r="D35" s="20">
        <f t="shared" si="54"/>
        <v>26.610677871932626</v>
      </c>
      <c r="E35" s="27">
        <v>1075871</v>
      </c>
      <c r="F35" s="27">
        <v>494562.09</v>
      </c>
      <c r="G35" s="20">
        <f t="shared" si="55"/>
        <v>45.968530613800354</v>
      </c>
      <c r="H35" s="95">
        <v>2454421</v>
      </c>
      <c r="I35" s="95">
        <v>207520.3</v>
      </c>
      <c r="J35" s="20">
        <f t="shared" si="56"/>
        <v>8.4549594384989373</v>
      </c>
      <c r="K35" s="95">
        <v>2711627.12</v>
      </c>
      <c r="L35" s="95">
        <v>190620.3</v>
      </c>
      <c r="M35" s="20">
        <f t="shared" si="57"/>
        <v>7.0297386611179773</v>
      </c>
      <c r="N35" s="95">
        <v>3664261.29</v>
      </c>
      <c r="O35" s="95">
        <v>0</v>
      </c>
      <c r="P35" s="20">
        <f t="shared" si="58"/>
        <v>0</v>
      </c>
      <c r="Q35" s="95">
        <v>2344759.77</v>
      </c>
      <c r="R35" s="95">
        <v>360318.79</v>
      </c>
      <c r="S35" s="20">
        <f t="shared" si="59"/>
        <v>15.366981070303845</v>
      </c>
      <c r="T35" s="109">
        <v>18643472.09</v>
      </c>
      <c r="U35" s="109">
        <v>1435297.33</v>
      </c>
      <c r="V35" s="20">
        <f t="shared" si="60"/>
        <v>7.69865893579912</v>
      </c>
      <c r="W35" s="1">
        <v>44669977.259999998</v>
      </c>
      <c r="X35" s="1">
        <v>23664634.23</v>
      </c>
      <c r="Y35" s="20">
        <f t="shared" si="61"/>
        <v>52.976597888691202</v>
      </c>
      <c r="Z35" s="13">
        <f t="shared" si="8"/>
        <v>139.60117002004213</v>
      </c>
      <c r="AA35" s="13">
        <f t="shared" si="8"/>
        <v>1548.7618095130156</v>
      </c>
    </row>
    <row r="36" spans="1:27" x14ac:dyDescent="0.3">
      <c r="A36" s="5" t="s">
        <v>52</v>
      </c>
      <c r="B36" s="27">
        <v>0</v>
      </c>
      <c r="C36" s="27">
        <v>0</v>
      </c>
      <c r="D36" s="20" t="str">
        <f t="shared" si="54"/>
        <v>-</v>
      </c>
      <c r="E36" s="27">
        <v>0</v>
      </c>
      <c r="F36" s="27">
        <v>0</v>
      </c>
      <c r="G36" s="20" t="str">
        <f t="shared" si="55"/>
        <v>-</v>
      </c>
      <c r="H36" s="95">
        <v>0</v>
      </c>
      <c r="I36" s="27">
        <v>0</v>
      </c>
      <c r="J36" s="20" t="str">
        <f t="shared" si="56"/>
        <v>-</v>
      </c>
      <c r="K36" s="95">
        <v>0</v>
      </c>
      <c r="L36" s="27">
        <v>0</v>
      </c>
      <c r="M36" s="20" t="str">
        <f t="shared" si="57"/>
        <v>-</v>
      </c>
      <c r="N36" s="95">
        <v>0</v>
      </c>
      <c r="O36" s="27">
        <v>0</v>
      </c>
      <c r="P36" s="20" t="str">
        <f t="shared" si="58"/>
        <v>-</v>
      </c>
      <c r="Q36" s="95">
        <v>0</v>
      </c>
      <c r="R36" s="27">
        <v>0</v>
      </c>
      <c r="S36" s="20" t="str">
        <f t="shared" si="59"/>
        <v>-</v>
      </c>
      <c r="T36" s="95">
        <v>0</v>
      </c>
      <c r="U36" s="27">
        <v>0</v>
      </c>
      <c r="V36" s="20" t="str">
        <f t="shared" si="60"/>
        <v>-</v>
      </c>
      <c r="W36" s="95">
        <v>0</v>
      </c>
      <c r="X36" s="27">
        <v>0</v>
      </c>
      <c r="Y36" s="20" t="str">
        <f t="shared" si="61"/>
        <v>-</v>
      </c>
      <c r="Z36" s="13" t="str">
        <f t="shared" si="8"/>
        <v>-</v>
      </c>
      <c r="AA36" s="13" t="str">
        <f t="shared" si="8"/>
        <v>-</v>
      </c>
    </row>
    <row r="37" spans="1:27" x14ac:dyDescent="0.3">
      <c r="A37" s="5" t="s">
        <v>263</v>
      </c>
      <c r="B37" s="27">
        <v>0</v>
      </c>
      <c r="C37" s="27">
        <v>0</v>
      </c>
      <c r="D37" s="20" t="str">
        <f t="shared" si="54"/>
        <v>-</v>
      </c>
      <c r="E37" s="27">
        <v>0</v>
      </c>
      <c r="F37" s="27">
        <v>0</v>
      </c>
      <c r="G37" s="20" t="str">
        <f t="shared" si="55"/>
        <v>-</v>
      </c>
      <c r="H37" s="95">
        <v>0</v>
      </c>
      <c r="I37" s="27">
        <v>0</v>
      </c>
      <c r="J37" s="20" t="str">
        <f t="shared" si="56"/>
        <v>-</v>
      </c>
      <c r="K37" s="95">
        <v>0</v>
      </c>
      <c r="L37" s="27">
        <v>0</v>
      </c>
      <c r="M37" s="20" t="str">
        <f t="shared" si="57"/>
        <v>-</v>
      </c>
      <c r="N37" s="95">
        <v>0</v>
      </c>
      <c r="O37" s="27">
        <v>0</v>
      </c>
      <c r="P37" s="20" t="str">
        <f t="shared" si="58"/>
        <v>-</v>
      </c>
      <c r="Q37" s="95">
        <v>0</v>
      </c>
      <c r="R37" s="27">
        <v>0</v>
      </c>
      <c r="S37" s="20" t="str">
        <f t="shared" si="59"/>
        <v>-</v>
      </c>
      <c r="T37" s="95">
        <v>0</v>
      </c>
      <c r="U37" s="27">
        <v>0</v>
      </c>
      <c r="V37" s="20" t="str">
        <f t="shared" si="60"/>
        <v>-</v>
      </c>
      <c r="W37" s="95">
        <v>0</v>
      </c>
      <c r="X37" s="27">
        <v>0</v>
      </c>
      <c r="Y37" s="20" t="str">
        <f t="shared" si="61"/>
        <v>-</v>
      </c>
      <c r="Z37" s="13" t="str">
        <f t="shared" si="8"/>
        <v>-</v>
      </c>
      <c r="AA37" s="13" t="str">
        <f t="shared" si="8"/>
        <v>-</v>
      </c>
    </row>
    <row r="38" spans="1:27" x14ac:dyDescent="0.3">
      <c r="A38" s="5" t="s">
        <v>53</v>
      </c>
      <c r="B38" s="27">
        <v>0</v>
      </c>
      <c r="C38" s="27">
        <v>0</v>
      </c>
      <c r="D38" s="20" t="str">
        <f t="shared" si="54"/>
        <v>-</v>
      </c>
      <c r="E38" s="27">
        <v>0</v>
      </c>
      <c r="F38" s="27">
        <v>0</v>
      </c>
      <c r="G38" s="20" t="str">
        <f t="shared" si="55"/>
        <v>-</v>
      </c>
      <c r="H38" s="95">
        <v>0</v>
      </c>
      <c r="I38" s="27">
        <v>0</v>
      </c>
      <c r="J38" s="20" t="str">
        <f t="shared" si="56"/>
        <v>-</v>
      </c>
      <c r="K38" s="95">
        <v>0</v>
      </c>
      <c r="L38" s="27">
        <v>0</v>
      </c>
      <c r="M38" s="20" t="str">
        <f t="shared" si="57"/>
        <v>-</v>
      </c>
      <c r="N38" s="95">
        <v>0</v>
      </c>
      <c r="O38" s="27">
        <v>0</v>
      </c>
      <c r="P38" s="20" t="str">
        <f t="shared" si="58"/>
        <v>-</v>
      </c>
      <c r="Q38" s="95">
        <v>0</v>
      </c>
      <c r="R38" s="27">
        <v>0</v>
      </c>
      <c r="S38" s="20" t="str">
        <f t="shared" si="59"/>
        <v>-</v>
      </c>
      <c r="T38" s="95">
        <v>0</v>
      </c>
      <c r="U38" s="27">
        <v>0</v>
      </c>
      <c r="V38" s="20" t="str">
        <f t="shared" si="60"/>
        <v>-</v>
      </c>
      <c r="W38" s="95">
        <v>0</v>
      </c>
      <c r="X38" s="27">
        <v>0</v>
      </c>
      <c r="Y38" s="20" t="str">
        <f t="shared" si="61"/>
        <v>-</v>
      </c>
      <c r="Z38" s="13" t="str">
        <f t="shared" si="8"/>
        <v>-</v>
      </c>
      <c r="AA38" s="13" t="str">
        <f t="shared" si="8"/>
        <v>-</v>
      </c>
    </row>
    <row r="39" spans="1:27" x14ac:dyDescent="0.3">
      <c r="A39" s="5" t="s">
        <v>54</v>
      </c>
      <c r="B39" s="27">
        <v>0</v>
      </c>
      <c r="C39" s="27">
        <v>0</v>
      </c>
      <c r="D39" s="20" t="str">
        <f t="shared" si="54"/>
        <v>-</v>
      </c>
      <c r="E39" s="27">
        <v>0</v>
      </c>
      <c r="F39" s="27">
        <v>0</v>
      </c>
      <c r="G39" s="20" t="str">
        <f t="shared" si="55"/>
        <v>-</v>
      </c>
      <c r="H39" s="95">
        <v>0</v>
      </c>
      <c r="I39" s="27">
        <v>0</v>
      </c>
      <c r="J39" s="20" t="str">
        <f t="shared" si="56"/>
        <v>-</v>
      </c>
      <c r="K39" s="95">
        <v>0</v>
      </c>
      <c r="L39" s="27">
        <v>0</v>
      </c>
      <c r="M39" s="20" t="str">
        <f t="shared" si="57"/>
        <v>-</v>
      </c>
      <c r="N39" s="95">
        <v>0</v>
      </c>
      <c r="O39" s="27">
        <v>0</v>
      </c>
      <c r="P39" s="20" t="str">
        <f t="shared" si="58"/>
        <v>-</v>
      </c>
      <c r="Q39" s="95">
        <v>0</v>
      </c>
      <c r="R39" s="27">
        <v>0</v>
      </c>
      <c r="S39" s="20" t="str">
        <f t="shared" si="59"/>
        <v>-</v>
      </c>
      <c r="T39" s="95">
        <v>0</v>
      </c>
      <c r="U39" s="27">
        <v>0</v>
      </c>
      <c r="V39" s="20" t="str">
        <f t="shared" si="60"/>
        <v>-</v>
      </c>
      <c r="W39" s="95">
        <v>0</v>
      </c>
      <c r="X39" s="27">
        <v>0</v>
      </c>
      <c r="Y39" s="20" t="str">
        <f t="shared" si="61"/>
        <v>-</v>
      </c>
      <c r="Z39" s="13" t="str">
        <f t="shared" si="8"/>
        <v>-</v>
      </c>
      <c r="AA39" s="13" t="str">
        <f t="shared" si="8"/>
        <v>-</v>
      </c>
    </row>
    <row r="40" spans="1:27" x14ac:dyDescent="0.3">
      <c r="A40" s="5" t="s">
        <v>55</v>
      </c>
      <c r="B40" s="27">
        <v>1253907</v>
      </c>
      <c r="C40" s="27">
        <v>1253907</v>
      </c>
      <c r="D40" s="20">
        <f t="shared" si="54"/>
        <v>100</v>
      </c>
      <c r="E40" s="27">
        <v>1305920.92</v>
      </c>
      <c r="F40" s="27">
        <v>1305920.92</v>
      </c>
      <c r="G40" s="20">
        <f t="shared" si="55"/>
        <v>100</v>
      </c>
      <c r="H40" s="95">
        <v>1360256.89</v>
      </c>
      <c r="I40" s="95">
        <v>1360256.89</v>
      </c>
      <c r="J40" s="20">
        <f t="shared" si="56"/>
        <v>100</v>
      </c>
      <c r="K40" s="95">
        <v>1416914.89</v>
      </c>
      <c r="L40" s="95">
        <v>1416914.89</v>
      </c>
      <c r="M40" s="20">
        <f t="shared" si="57"/>
        <v>100</v>
      </c>
      <c r="N40" s="95">
        <v>1475894.98</v>
      </c>
      <c r="O40" s="95">
        <v>1475894.98</v>
      </c>
      <c r="P40" s="20">
        <f t="shared" si="58"/>
        <v>100</v>
      </c>
      <c r="Q40" s="95">
        <v>1537197.1</v>
      </c>
      <c r="R40" s="95">
        <v>1537197.1</v>
      </c>
      <c r="S40" s="20">
        <f t="shared" si="59"/>
        <v>100</v>
      </c>
      <c r="T40" s="95">
        <v>1600821.27</v>
      </c>
      <c r="U40" s="95">
        <v>1600821.27</v>
      </c>
      <c r="V40" s="20">
        <f t="shared" si="60"/>
        <v>100</v>
      </c>
      <c r="W40" s="95">
        <v>1667231.9</v>
      </c>
      <c r="X40" s="95">
        <v>1667231.9</v>
      </c>
      <c r="Y40" s="20">
        <f t="shared" si="61"/>
        <v>100</v>
      </c>
      <c r="Z40" s="13">
        <f t="shared" si="8"/>
        <v>4.1485349579344302</v>
      </c>
      <c r="AA40" s="13">
        <f t="shared" si="8"/>
        <v>4.1485349579344302</v>
      </c>
    </row>
    <row r="41" spans="1:27" x14ac:dyDescent="0.3">
      <c r="A41" s="5" t="s">
        <v>56</v>
      </c>
      <c r="B41" s="27">
        <v>6356074.5999999996</v>
      </c>
      <c r="C41" s="27">
        <v>6356074.5999999996</v>
      </c>
      <c r="D41" s="20">
        <f t="shared" si="54"/>
        <v>100</v>
      </c>
      <c r="E41" s="27">
        <v>0</v>
      </c>
      <c r="F41" s="27">
        <v>0</v>
      </c>
      <c r="G41" s="20" t="str">
        <f t="shared" si="55"/>
        <v>-</v>
      </c>
      <c r="H41" s="95">
        <v>0</v>
      </c>
      <c r="I41" s="27">
        <v>0</v>
      </c>
      <c r="J41" s="20" t="str">
        <f t="shared" si="56"/>
        <v>-</v>
      </c>
      <c r="K41" s="95">
        <v>0</v>
      </c>
      <c r="L41" s="95">
        <v>0</v>
      </c>
      <c r="M41" s="20" t="str">
        <f t="shared" si="57"/>
        <v>-</v>
      </c>
      <c r="N41" s="95">
        <v>0</v>
      </c>
      <c r="O41" s="95">
        <v>0</v>
      </c>
      <c r="P41" s="20" t="str">
        <f t="shared" si="58"/>
        <v>-</v>
      </c>
      <c r="Q41" s="95">
        <v>0</v>
      </c>
      <c r="R41" s="95">
        <v>0</v>
      </c>
      <c r="S41" s="20" t="str">
        <f t="shared" si="59"/>
        <v>-</v>
      </c>
      <c r="T41" s="95">
        <v>0</v>
      </c>
      <c r="U41" s="95">
        <v>0</v>
      </c>
      <c r="V41" s="20" t="str">
        <f t="shared" si="60"/>
        <v>-</v>
      </c>
      <c r="W41" s="95">
        <v>0</v>
      </c>
      <c r="X41" s="95">
        <v>0</v>
      </c>
      <c r="Y41" s="20" t="str">
        <f t="shared" si="61"/>
        <v>-</v>
      </c>
      <c r="Z41" s="13" t="str">
        <f t="shared" si="8"/>
        <v>-</v>
      </c>
      <c r="AA41" s="13" t="str">
        <f t="shared" si="8"/>
        <v>-</v>
      </c>
    </row>
    <row r="42" spans="1:27" x14ac:dyDescent="0.3">
      <c r="A42" s="5" t="s">
        <v>57</v>
      </c>
      <c r="B42" s="27">
        <v>0</v>
      </c>
      <c r="C42" s="27">
        <v>0</v>
      </c>
      <c r="D42" s="20" t="str">
        <f t="shared" si="54"/>
        <v>-</v>
      </c>
      <c r="E42" s="27">
        <v>6444486.7300000004</v>
      </c>
      <c r="F42" s="27">
        <v>6444486.7300000004</v>
      </c>
      <c r="G42" s="20">
        <f t="shared" si="55"/>
        <v>100</v>
      </c>
      <c r="H42" s="95">
        <v>6743682.3300000001</v>
      </c>
      <c r="I42" s="95">
        <v>6743682.3300000001</v>
      </c>
      <c r="J42" s="20">
        <f t="shared" si="56"/>
        <v>100</v>
      </c>
      <c r="K42" s="95">
        <v>5550377.7300000004</v>
      </c>
      <c r="L42" s="95">
        <v>5550377.7300000004</v>
      </c>
      <c r="M42" s="20">
        <f t="shared" si="57"/>
        <v>100</v>
      </c>
      <c r="N42" s="95">
        <v>5082597.24</v>
      </c>
      <c r="O42" s="95">
        <v>5082597.24</v>
      </c>
      <c r="P42" s="20">
        <f t="shared" si="58"/>
        <v>100</v>
      </c>
      <c r="Q42" s="95">
        <v>5323371.09</v>
      </c>
      <c r="R42" s="95">
        <v>5323371.09</v>
      </c>
      <c r="S42" s="20">
        <f t="shared" si="59"/>
        <v>100</v>
      </c>
      <c r="T42" s="95">
        <v>3307730.72</v>
      </c>
      <c r="U42" s="95">
        <v>3307730.72</v>
      </c>
      <c r="V42" s="20">
        <f t="shared" si="60"/>
        <v>100</v>
      </c>
      <c r="W42" s="95">
        <v>792232.45</v>
      </c>
      <c r="X42" s="95">
        <v>792232.45</v>
      </c>
      <c r="Y42" s="20">
        <f t="shared" si="61"/>
        <v>100</v>
      </c>
      <c r="Z42" s="13">
        <f t="shared" si="8"/>
        <v>-76.049064538119353</v>
      </c>
      <c r="AA42" s="13">
        <f t="shared" si="8"/>
        <v>-76.049064538119353</v>
      </c>
    </row>
    <row r="43" spans="1:27" x14ac:dyDescent="0.3">
      <c r="A43" s="5" t="s">
        <v>58</v>
      </c>
      <c r="B43" s="27">
        <v>0</v>
      </c>
      <c r="C43" s="27">
        <v>0</v>
      </c>
      <c r="D43" s="20" t="str">
        <f t="shared" si="54"/>
        <v>-</v>
      </c>
      <c r="E43" s="27">
        <v>0</v>
      </c>
      <c r="F43" s="27">
        <v>0</v>
      </c>
      <c r="G43" s="20" t="str">
        <f t="shared" si="55"/>
        <v>-</v>
      </c>
      <c r="H43" s="95">
        <v>0</v>
      </c>
      <c r="I43" s="27">
        <v>0</v>
      </c>
      <c r="J43" s="20" t="str">
        <f t="shared" si="56"/>
        <v>-</v>
      </c>
      <c r="K43" s="95">
        <v>0</v>
      </c>
      <c r="L43" s="27">
        <v>0</v>
      </c>
      <c r="M43" s="20" t="str">
        <f t="shared" si="57"/>
        <v>-</v>
      </c>
      <c r="N43" s="95">
        <v>0</v>
      </c>
      <c r="O43" s="27">
        <v>0</v>
      </c>
      <c r="P43" s="20" t="str">
        <f t="shared" si="58"/>
        <v>-</v>
      </c>
      <c r="Q43" s="95">
        <v>0</v>
      </c>
      <c r="R43" s="27">
        <v>0</v>
      </c>
      <c r="S43" s="20" t="str">
        <f t="shared" si="59"/>
        <v>-</v>
      </c>
      <c r="T43" s="95">
        <v>0</v>
      </c>
      <c r="U43" s="27">
        <v>0</v>
      </c>
      <c r="V43" s="20" t="str">
        <f t="shared" si="60"/>
        <v>-</v>
      </c>
      <c r="W43" s="95">
        <v>0</v>
      </c>
      <c r="X43" s="27">
        <v>0</v>
      </c>
      <c r="Y43" s="20" t="str">
        <f t="shared" si="61"/>
        <v>-</v>
      </c>
      <c r="Z43" s="13" t="str">
        <f t="shared" si="8"/>
        <v>-</v>
      </c>
      <c r="AA43" s="13" t="str">
        <f t="shared" si="8"/>
        <v>-</v>
      </c>
    </row>
    <row r="44" spans="1:27" x14ac:dyDescent="0.3">
      <c r="A44" s="5" t="s">
        <v>59</v>
      </c>
      <c r="B44" s="27">
        <v>0</v>
      </c>
      <c r="C44" s="27">
        <v>0</v>
      </c>
      <c r="D44" s="20" t="str">
        <f t="shared" si="54"/>
        <v>-</v>
      </c>
      <c r="E44" s="27">
        <v>0</v>
      </c>
      <c r="F44" s="27">
        <v>0</v>
      </c>
      <c r="G44" s="20" t="str">
        <f t="shared" si="55"/>
        <v>-</v>
      </c>
      <c r="H44" s="95">
        <v>0</v>
      </c>
      <c r="I44" s="27">
        <v>0</v>
      </c>
      <c r="J44" s="20" t="str">
        <f t="shared" si="56"/>
        <v>-</v>
      </c>
      <c r="K44" s="95">
        <v>0</v>
      </c>
      <c r="L44" s="27">
        <v>0</v>
      </c>
      <c r="M44" s="20" t="str">
        <f t="shared" si="57"/>
        <v>-</v>
      </c>
      <c r="N44" s="95">
        <v>0</v>
      </c>
      <c r="O44" s="27">
        <v>0</v>
      </c>
      <c r="P44" s="20" t="str">
        <f t="shared" si="58"/>
        <v>-</v>
      </c>
      <c r="Q44" s="95">
        <v>0</v>
      </c>
      <c r="R44" s="27">
        <v>0</v>
      </c>
      <c r="S44" s="20" t="str">
        <f t="shared" si="59"/>
        <v>-</v>
      </c>
      <c r="T44" s="95">
        <v>0</v>
      </c>
      <c r="U44" s="27">
        <v>0</v>
      </c>
      <c r="V44" s="20" t="str">
        <f t="shared" si="60"/>
        <v>-</v>
      </c>
      <c r="W44" s="95">
        <v>0</v>
      </c>
      <c r="X44" s="27">
        <v>0</v>
      </c>
      <c r="Y44" s="20" t="str">
        <f t="shared" si="61"/>
        <v>-</v>
      </c>
      <c r="Z44" s="13" t="str">
        <f t="shared" si="8"/>
        <v>-</v>
      </c>
      <c r="AA44" s="13" t="str">
        <f t="shared" si="8"/>
        <v>-</v>
      </c>
    </row>
    <row r="45" spans="1:27" x14ac:dyDescent="0.3">
      <c r="A45" s="5" t="s">
        <v>60</v>
      </c>
      <c r="B45" s="27">
        <v>127610064.7</v>
      </c>
      <c r="C45" s="27">
        <v>127610064.7</v>
      </c>
      <c r="D45" s="20">
        <f t="shared" si="54"/>
        <v>100</v>
      </c>
      <c r="E45" s="27">
        <v>137450162.69</v>
      </c>
      <c r="F45" s="27">
        <v>137450162.69</v>
      </c>
      <c r="G45" s="20">
        <f t="shared" si="55"/>
        <v>100</v>
      </c>
      <c r="H45" s="95">
        <v>1251366.55</v>
      </c>
      <c r="I45" s="95">
        <v>1251366.55</v>
      </c>
      <c r="J45" s="20">
        <f t="shared" si="56"/>
        <v>100</v>
      </c>
      <c r="K45" s="19">
        <v>8328906.4900000002</v>
      </c>
      <c r="L45" s="19">
        <v>8328906.4900000002</v>
      </c>
      <c r="M45" s="20">
        <f t="shared" si="57"/>
        <v>100</v>
      </c>
      <c r="N45" s="19">
        <v>0</v>
      </c>
      <c r="O45" s="19">
        <v>0</v>
      </c>
      <c r="P45" s="20" t="str">
        <f t="shared" si="58"/>
        <v>-</v>
      </c>
      <c r="Q45" s="19">
        <v>0</v>
      </c>
      <c r="R45" s="19">
        <v>0</v>
      </c>
      <c r="S45" s="20" t="str">
        <f t="shared" si="59"/>
        <v>-</v>
      </c>
      <c r="T45" s="19">
        <v>107175.21</v>
      </c>
      <c r="U45" s="19">
        <v>107175.21</v>
      </c>
      <c r="V45" s="20">
        <f t="shared" si="60"/>
        <v>100</v>
      </c>
      <c r="W45" s="95">
        <v>0</v>
      </c>
      <c r="X45" s="27">
        <v>0</v>
      </c>
      <c r="Y45" s="20" t="str">
        <f t="shared" si="61"/>
        <v>-</v>
      </c>
      <c r="Z45" s="13">
        <f t="shared" si="8"/>
        <v>-100</v>
      </c>
      <c r="AA45" s="13">
        <f t="shared" si="8"/>
        <v>-100</v>
      </c>
    </row>
    <row r="46" spans="1:27" x14ac:dyDescent="0.3">
      <c r="A46" s="5" t="s">
        <v>61</v>
      </c>
      <c r="B46" s="27">
        <v>158042468.12</v>
      </c>
      <c r="C46" s="27">
        <v>0</v>
      </c>
      <c r="D46" s="20">
        <f t="shared" si="54"/>
        <v>0</v>
      </c>
      <c r="E46" s="27">
        <v>166435283.71000001</v>
      </c>
      <c r="F46" s="27">
        <v>0</v>
      </c>
      <c r="G46" s="20">
        <f t="shared" si="55"/>
        <v>0</v>
      </c>
      <c r="H46" s="95">
        <v>128030175.06</v>
      </c>
      <c r="I46" s="27">
        <v>0</v>
      </c>
      <c r="J46" s="20">
        <f t="shared" si="56"/>
        <v>0</v>
      </c>
      <c r="K46" s="95">
        <v>189820936.66999999</v>
      </c>
      <c r="L46" s="27">
        <v>0</v>
      </c>
      <c r="M46" s="20">
        <f t="shared" si="57"/>
        <v>0</v>
      </c>
      <c r="N46" s="95">
        <v>50408613.640000001</v>
      </c>
      <c r="O46" s="27">
        <v>0</v>
      </c>
      <c r="P46" s="20">
        <f t="shared" si="58"/>
        <v>0</v>
      </c>
      <c r="Q46" s="95">
        <v>269085172.20999998</v>
      </c>
      <c r="R46" s="27">
        <v>0</v>
      </c>
      <c r="S46" s="20">
        <f t="shared" si="59"/>
        <v>0</v>
      </c>
      <c r="T46" s="95">
        <v>403726054.56</v>
      </c>
      <c r="U46" s="27">
        <v>0</v>
      </c>
      <c r="V46" s="20">
        <f t="shared" si="60"/>
        <v>0</v>
      </c>
      <c r="W46" s="95">
        <v>504514234.89999998</v>
      </c>
      <c r="X46" s="27">
        <v>0</v>
      </c>
      <c r="Y46" s="20">
        <f t="shared" si="61"/>
        <v>0</v>
      </c>
      <c r="Z46" s="13">
        <f t="shared" si="8"/>
        <v>24.964497386685579</v>
      </c>
      <c r="AA46" s="13" t="str">
        <f t="shared" si="8"/>
        <v>-</v>
      </c>
    </row>
    <row r="47" spans="1:27" x14ac:dyDescent="0.3">
      <c r="A47" s="5" t="s">
        <v>62</v>
      </c>
      <c r="B47" s="27">
        <v>8313211.0300000003</v>
      </c>
      <c r="C47" s="27">
        <v>0</v>
      </c>
      <c r="D47" s="20">
        <f t="shared" si="54"/>
        <v>0</v>
      </c>
      <c r="E47" s="27">
        <v>13715745.210000001</v>
      </c>
      <c r="F47" s="27">
        <v>0</v>
      </c>
      <c r="G47" s="20">
        <f t="shared" si="55"/>
        <v>0</v>
      </c>
      <c r="H47" s="95">
        <v>26107.02</v>
      </c>
      <c r="I47" s="27">
        <v>0</v>
      </c>
      <c r="J47" s="20">
        <f t="shared" si="56"/>
        <v>0</v>
      </c>
      <c r="K47" s="95">
        <v>47722.73</v>
      </c>
      <c r="L47" s="27">
        <v>0</v>
      </c>
      <c r="M47" s="20">
        <f t="shared" si="57"/>
        <v>0</v>
      </c>
      <c r="N47" s="95">
        <v>14734.8</v>
      </c>
      <c r="O47" s="27">
        <v>0</v>
      </c>
      <c r="P47" s="20">
        <f t="shared" si="58"/>
        <v>0</v>
      </c>
      <c r="Q47" s="95">
        <v>39703.199999999997</v>
      </c>
      <c r="R47" s="27">
        <v>0</v>
      </c>
      <c r="S47" s="20">
        <f t="shared" si="59"/>
        <v>0</v>
      </c>
      <c r="T47" s="95">
        <v>254215.63</v>
      </c>
      <c r="U47" s="27">
        <v>0</v>
      </c>
      <c r="V47" s="20">
        <f t="shared" si="60"/>
        <v>0</v>
      </c>
      <c r="W47" s="95">
        <v>48855.83</v>
      </c>
      <c r="X47" s="27">
        <v>0</v>
      </c>
      <c r="Y47" s="20">
        <f t="shared" si="61"/>
        <v>0</v>
      </c>
      <c r="Z47" s="13">
        <f t="shared" si="8"/>
        <v>-80.781736355077783</v>
      </c>
      <c r="AA47" s="13" t="str">
        <f t="shared" si="8"/>
        <v>-</v>
      </c>
    </row>
    <row r="48" spans="1:27" x14ac:dyDescent="0.3">
      <c r="A48" s="5" t="s">
        <v>63</v>
      </c>
      <c r="B48" s="27">
        <f t="shared" ref="B48:C48" si="62">SUM(B23:B30)</f>
        <v>238814222.90000004</v>
      </c>
      <c r="C48" s="27">
        <f t="shared" si="62"/>
        <v>159159666.29999998</v>
      </c>
      <c r="D48" s="20">
        <f t="shared" si="54"/>
        <v>66.64580709108175</v>
      </c>
      <c r="E48" s="27">
        <f t="shared" ref="E48:F48" si="63">SUM(E23:E30)</f>
        <v>215313706.57999998</v>
      </c>
      <c r="F48" s="27">
        <f t="shared" si="63"/>
        <v>147376114.80000001</v>
      </c>
      <c r="G48" s="20">
        <f t="shared" si="55"/>
        <v>68.447158864566887</v>
      </c>
      <c r="H48" s="95">
        <f>SUM(H23:H30)</f>
        <v>235668008.29999998</v>
      </c>
      <c r="I48" s="95">
        <f>SUM(I23:I30)</f>
        <v>169335289.88</v>
      </c>
      <c r="J48" s="20">
        <f t="shared" si="56"/>
        <v>71.853320737721873</v>
      </c>
      <c r="K48" s="95">
        <f>SUM(K23:K30)</f>
        <v>219133978.46000004</v>
      </c>
      <c r="L48" s="95">
        <f>SUM(L23:L30)</f>
        <v>173039531.01999998</v>
      </c>
      <c r="M48" s="20">
        <f t="shared" si="57"/>
        <v>78.965175659230781</v>
      </c>
      <c r="N48" s="95">
        <f>SUM(N23:N30)</f>
        <v>258430594.11000001</v>
      </c>
      <c r="O48" s="104">
        <v>190432212.24000001</v>
      </c>
      <c r="P48" s="20">
        <f t="shared" si="58"/>
        <v>73.687952038272698</v>
      </c>
      <c r="Q48" s="95">
        <f t="shared" ref="Q48:R48" si="64">SUM(Q23:Q30)</f>
        <v>263420576.27000001</v>
      </c>
      <c r="R48" s="95">
        <f t="shared" si="64"/>
        <v>197411417.65000001</v>
      </c>
      <c r="S48" s="20">
        <f t="shared" si="59"/>
        <v>74.941532831382872</v>
      </c>
      <c r="T48" s="95">
        <f t="shared" ref="T48:U48" si="65">SUM(T23:T30)</f>
        <v>274330004.68000001</v>
      </c>
      <c r="U48" s="95">
        <f t="shared" si="65"/>
        <v>188929401.22</v>
      </c>
      <c r="V48" s="20">
        <f t="shared" si="60"/>
        <v>68.869390149423154</v>
      </c>
      <c r="W48" s="95">
        <f t="shared" ref="W48:X48" si="66">SUM(W23:W30)</f>
        <v>277407557.63999999</v>
      </c>
      <c r="X48" s="95">
        <f t="shared" si="66"/>
        <v>193332539.77000001</v>
      </c>
      <c r="Y48" s="20">
        <f t="shared" si="61"/>
        <v>69.692600091628861</v>
      </c>
      <c r="Z48" s="13">
        <f t="shared" si="8"/>
        <v>1.1218433665649741</v>
      </c>
      <c r="AA48" s="13">
        <f t="shared" si="8"/>
        <v>2.3305734954787454</v>
      </c>
    </row>
    <row r="49" spans="1:27" x14ac:dyDescent="0.3">
      <c r="A49" s="5" t="s">
        <v>64</v>
      </c>
      <c r="B49" s="27">
        <f t="shared" ref="B49:C49" si="67">SUM(B31:B35)</f>
        <v>55708686.739999995</v>
      </c>
      <c r="C49" s="27">
        <f t="shared" si="67"/>
        <v>5869039.0999999996</v>
      </c>
      <c r="D49" s="20">
        <f t="shared" si="54"/>
        <v>10.535231475463785</v>
      </c>
      <c r="E49" s="27">
        <f t="shared" ref="E49:F49" si="68">SUM(E31:E35)</f>
        <v>39732223.960000001</v>
      </c>
      <c r="F49" s="27">
        <f t="shared" si="68"/>
        <v>1566195.3800000001</v>
      </c>
      <c r="G49" s="20">
        <f t="shared" si="55"/>
        <v>3.9418769550296275</v>
      </c>
      <c r="H49" s="95">
        <f t="shared" ref="H49:I49" si="69">SUM(H31:H35)</f>
        <v>50587870.420000002</v>
      </c>
      <c r="I49" s="95">
        <f t="shared" si="69"/>
        <v>23727317.98</v>
      </c>
      <c r="J49" s="20">
        <f t="shared" si="56"/>
        <v>46.903176162599173</v>
      </c>
      <c r="K49" s="95">
        <f t="shared" ref="K49:L49" si="70">SUM(K31:K35)</f>
        <v>69779605.180000007</v>
      </c>
      <c r="L49" s="95">
        <f t="shared" si="70"/>
        <v>20863490.52</v>
      </c>
      <c r="M49" s="20">
        <f t="shared" si="57"/>
        <v>29.899123771453816</v>
      </c>
      <c r="N49" s="95">
        <f t="shared" ref="N49" si="71">SUM(N31:N35)</f>
        <v>38167497.740000002</v>
      </c>
      <c r="O49" s="104">
        <v>11777622.630000001</v>
      </c>
      <c r="P49" s="20">
        <f t="shared" si="58"/>
        <v>30.857727981619576</v>
      </c>
      <c r="Q49" s="95">
        <f t="shared" ref="Q49:R49" si="72">SUM(Q31:Q35)</f>
        <v>20888041.66</v>
      </c>
      <c r="R49" s="95">
        <f t="shared" si="72"/>
        <v>7534683.2199999997</v>
      </c>
      <c r="S49" s="20">
        <f t="shared" si="59"/>
        <v>36.071755038811041</v>
      </c>
      <c r="T49" s="95">
        <f t="shared" ref="T49" si="73">SUM(T31:T35)</f>
        <v>74664677.25</v>
      </c>
      <c r="U49" s="95">
        <f>SUM(U31:U35)</f>
        <v>9142177.0700000003</v>
      </c>
      <c r="V49" s="20">
        <f t="shared" si="60"/>
        <v>12.244313384479272</v>
      </c>
      <c r="W49" s="95">
        <f t="shared" ref="W49" si="74">SUM(W31:W35)</f>
        <v>103539920.16999999</v>
      </c>
      <c r="X49" s="95">
        <f>SUM(X31:X35)</f>
        <v>45901152.689999998</v>
      </c>
      <c r="Y49" s="20">
        <f t="shared" si="61"/>
        <v>44.331840911829829</v>
      </c>
      <c r="Z49" s="13">
        <f t="shared" si="8"/>
        <v>38.673230747809868</v>
      </c>
      <c r="AA49" s="13">
        <f t="shared" si="8"/>
        <v>402.08120383736991</v>
      </c>
    </row>
    <row r="50" spans="1:27" x14ac:dyDescent="0.3">
      <c r="A50" s="5" t="s">
        <v>65</v>
      </c>
      <c r="B50" s="27">
        <f t="shared" ref="B50:C50" si="75">SUM(B36:B39)</f>
        <v>0</v>
      </c>
      <c r="C50" s="27">
        <f t="shared" si="75"/>
        <v>0</v>
      </c>
      <c r="D50" s="20" t="str">
        <f t="shared" si="54"/>
        <v>-</v>
      </c>
      <c r="E50" s="27">
        <f t="shared" ref="E50:F50" si="76">SUM(E36:E39)</f>
        <v>0</v>
      </c>
      <c r="F50" s="27">
        <f t="shared" si="76"/>
        <v>0</v>
      </c>
      <c r="G50" s="20" t="str">
        <f t="shared" si="55"/>
        <v>-</v>
      </c>
      <c r="H50" s="95">
        <f t="shared" ref="H50:I50" si="77">SUM(H36:H39)</f>
        <v>0</v>
      </c>
      <c r="I50" s="27">
        <f t="shared" si="77"/>
        <v>0</v>
      </c>
      <c r="J50" s="20" t="str">
        <f t="shared" si="56"/>
        <v>-</v>
      </c>
      <c r="K50" s="95">
        <f t="shared" ref="K50:L50" si="78">SUM(K36:K39)</f>
        <v>0</v>
      </c>
      <c r="L50" s="27">
        <f t="shared" si="78"/>
        <v>0</v>
      </c>
      <c r="M50" s="20" t="str">
        <f t="shared" si="57"/>
        <v>-</v>
      </c>
      <c r="N50" s="95">
        <f t="shared" ref="N50:O50" si="79">SUM(N36:N39)</f>
        <v>0</v>
      </c>
      <c r="O50" s="27">
        <f t="shared" si="79"/>
        <v>0</v>
      </c>
      <c r="P50" s="20" t="str">
        <f t="shared" si="58"/>
        <v>-</v>
      </c>
      <c r="Q50" s="95">
        <f t="shared" ref="Q50:R50" si="80">SUM(Q36:Q39)</f>
        <v>0</v>
      </c>
      <c r="R50" s="27">
        <f t="shared" si="80"/>
        <v>0</v>
      </c>
      <c r="S50" s="20" t="str">
        <f t="shared" si="59"/>
        <v>-</v>
      </c>
      <c r="T50" s="95">
        <f t="shared" ref="T50:U50" si="81">SUM(T36:T39)</f>
        <v>0</v>
      </c>
      <c r="U50" s="27">
        <f t="shared" si="81"/>
        <v>0</v>
      </c>
      <c r="V50" s="20" t="str">
        <f t="shared" si="60"/>
        <v>-</v>
      </c>
      <c r="W50" s="95">
        <f t="shared" ref="W50:X50" si="82">SUM(W36:W39)</f>
        <v>0</v>
      </c>
      <c r="X50" s="27">
        <f t="shared" si="82"/>
        <v>0</v>
      </c>
      <c r="Y50" s="20" t="str">
        <f t="shared" si="61"/>
        <v>-</v>
      </c>
      <c r="Z50" s="13" t="str">
        <f t="shared" si="8"/>
        <v>-</v>
      </c>
      <c r="AA50" s="13" t="str">
        <f t="shared" si="8"/>
        <v>-</v>
      </c>
    </row>
    <row r="51" spans="1:27" x14ac:dyDescent="0.3">
      <c r="A51" s="5" t="s">
        <v>66</v>
      </c>
      <c r="B51" s="27">
        <f t="shared" ref="B51:C51" si="83">SUM(B40:B44)</f>
        <v>7609981.5999999996</v>
      </c>
      <c r="C51" s="27">
        <f t="shared" si="83"/>
        <v>7609981.5999999996</v>
      </c>
      <c r="D51" s="20">
        <f t="shared" si="54"/>
        <v>100</v>
      </c>
      <c r="E51" s="27">
        <f t="shared" ref="E51:F51" si="84">SUM(E40:E44)</f>
        <v>7750407.6500000004</v>
      </c>
      <c r="F51" s="27">
        <f t="shared" si="84"/>
        <v>7750407.6500000004</v>
      </c>
      <c r="G51" s="20">
        <f t="shared" si="55"/>
        <v>100</v>
      </c>
      <c r="H51" s="95">
        <f t="shared" ref="H51:I51" si="85">SUM(H40:H44)</f>
        <v>8103939.2199999997</v>
      </c>
      <c r="I51" s="27">
        <f t="shared" si="85"/>
        <v>8103939.2199999997</v>
      </c>
      <c r="J51" s="20">
        <f t="shared" si="56"/>
        <v>100</v>
      </c>
      <c r="K51" s="95">
        <f t="shared" ref="K51:L51" si="86">SUM(K40:K44)</f>
        <v>6967292.6200000001</v>
      </c>
      <c r="L51" s="27">
        <f t="shared" si="86"/>
        <v>6967292.6200000001</v>
      </c>
      <c r="M51" s="20">
        <f t="shared" si="57"/>
        <v>100</v>
      </c>
      <c r="N51" s="95">
        <f t="shared" ref="N51:O51" si="87">SUM(N40:N44)</f>
        <v>6558492.2200000007</v>
      </c>
      <c r="O51" s="27">
        <f t="shared" si="87"/>
        <v>6558492.2200000007</v>
      </c>
      <c r="P51" s="20">
        <f t="shared" si="58"/>
        <v>100</v>
      </c>
      <c r="Q51" s="95">
        <f t="shared" ref="Q51:R51" si="88">SUM(Q40:Q44)</f>
        <v>6860568.1899999995</v>
      </c>
      <c r="R51" s="27">
        <f t="shared" si="88"/>
        <v>6860568.1899999995</v>
      </c>
      <c r="S51" s="20">
        <f t="shared" si="59"/>
        <v>100</v>
      </c>
      <c r="T51" s="95">
        <f t="shared" ref="T51:U51" si="89">SUM(T40:T44)</f>
        <v>4908551.99</v>
      </c>
      <c r="U51" s="27">
        <f t="shared" si="89"/>
        <v>4908551.99</v>
      </c>
      <c r="V51" s="20">
        <f t="shared" si="60"/>
        <v>100</v>
      </c>
      <c r="W51" s="95">
        <f t="shared" ref="W51:X51" si="90">SUM(W40:W44)</f>
        <v>2459464.3499999996</v>
      </c>
      <c r="X51" s="27">
        <f t="shared" si="90"/>
        <v>2459464.3499999996</v>
      </c>
      <c r="Y51" s="20">
        <f t="shared" si="61"/>
        <v>100</v>
      </c>
      <c r="Z51" s="13">
        <f t="shared" si="8"/>
        <v>-49.894299683275854</v>
      </c>
      <c r="AA51" s="13">
        <f t="shared" si="8"/>
        <v>-49.894299683275854</v>
      </c>
    </row>
    <row r="52" spans="1:27" x14ac:dyDescent="0.3">
      <c r="A52" s="5" t="s">
        <v>67</v>
      </c>
      <c r="B52" s="27">
        <f t="shared" ref="B52:C52" si="91">B45</f>
        <v>127610064.7</v>
      </c>
      <c r="C52" s="27">
        <f t="shared" si="91"/>
        <v>127610064.7</v>
      </c>
      <c r="D52" s="20">
        <f t="shared" si="54"/>
        <v>100</v>
      </c>
      <c r="E52" s="27">
        <f t="shared" ref="E52:F52" si="92">E45</f>
        <v>137450162.69</v>
      </c>
      <c r="F52" s="27">
        <f t="shared" si="92"/>
        <v>137450162.69</v>
      </c>
      <c r="G52" s="20">
        <f t="shared" si="55"/>
        <v>100</v>
      </c>
      <c r="H52" s="95">
        <f t="shared" ref="H52:I52" si="93">H45</f>
        <v>1251366.55</v>
      </c>
      <c r="I52" s="27">
        <f t="shared" si="93"/>
        <v>1251366.55</v>
      </c>
      <c r="J52" s="20">
        <f t="shared" si="56"/>
        <v>100</v>
      </c>
      <c r="K52" s="95">
        <f t="shared" ref="K52:L52" si="94">K45</f>
        <v>8328906.4900000002</v>
      </c>
      <c r="L52" s="27">
        <f t="shared" si="94"/>
        <v>8328906.4900000002</v>
      </c>
      <c r="M52" s="20">
        <f t="shared" si="57"/>
        <v>100</v>
      </c>
      <c r="N52" s="95">
        <f t="shared" ref="N52:O52" si="95">N45</f>
        <v>0</v>
      </c>
      <c r="O52" s="27">
        <f t="shared" si="95"/>
        <v>0</v>
      </c>
      <c r="P52" s="20" t="str">
        <f t="shared" si="58"/>
        <v>-</v>
      </c>
      <c r="Q52" s="95">
        <f t="shared" ref="Q52:R52" si="96">Q45</f>
        <v>0</v>
      </c>
      <c r="R52" s="27">
        <f t="shared" si="96"/>
        <v>0</v>
      </c>
      <c r="S52" s="20" t="str">
        <f t="shared" si="59"/>
        <v>-</v>
      </c>
      <c r="T52" s="95">
        <f t="shared" ref="T52:U52" si="97">T45</f>
        <v>107175.21</v>
      </c>
      <c r="U52" s="27">
        <f t="shared" si="97"/>
        <v>107175.21</v>
      </c>
      <c r="V52" s="20">
        <f t="shared" si="60"/>
        <v>100</v>
      </c>
      <c r="W52" s="95">
        <f t="shared" ref="W52:X52" si="98">W45</f>
        <v>0</v>
      </c>
      <c r="X52" s="27">
        <f t="shared" si="98"/>
        <v>0</v>
      </c>
      <c r="Y52" s="20" t="str">
        <f t="shared" si="61"/>
        <v>-</v>
      </c>
      <c r="Z52" s="13">
        <f t="shared" si="8"/>
        <v>-100</v>
      </c>
      <c r="AA52" s="13">
        <f t="shared" si="8"/>
        <v>-100</v>
      </c>
    </row>
    <row r="53" spans="1:27" x14ac:dyDescent="0.3">
      <c r="A53" s="5" t="s">
        <v>68</v>
      </c>
      <c r="B53" s="27">
        <f>SUM(B46:B47)</f>
        <v>166355679.15000001</v>
      </c>
      <c r="C53" s="29">
        <v>162996643.66</v>
      </c>
      <c r="D53" s="20">
        <f t="shared" si="54"/>
        <v>97.980811050657778</v>
      </c>
      <c r="E53" s="27">
        <f>SUM(E46:E47)</f>
        <v>180151028.92000002</v>
      </c>
      <c r="F53" s="29">
        <v>180100062.93000001</v>
      </c>
      <c r="G53" s="20">
        <f t="shared" si="55"/>
        <v>99.97170929841171</v>
      </c>
      <c r="H53" s="95">
        <f>SUM(H46:H47)</f>
        <v>128056282.08</v>
      </c>
      <c r="I53" s="29">
        <v>127002154.91</v>
      </c>
      <c r="J53" s="20">
        <f t="shared" si="56"/>
        <v>99.176825101527271</v>
      </c>
      <c r="K53" s="95">
        <f>SUM(K46:K47)</f>
        <v>189868659.39999998</v>
      </c>
      <c r="L53" s="29">
        <v>183397864.03999999</v>
      </c>
      <c r="M53" s="20">
        <f t="shared" si="57"/>
        <v>96.591962369962374</v>
      </c>
      <c r="N53" s="95">
        <f>SUM(N46:N47)</f>
        <v>50423348.439999998</v>
      </c>
      <c r="O53" s="29">
        <v>49072975.460000001</v>
      </c>
      <c r="P53" s="20">
        <f t="shared" si="58"/>
        <v>97.321929182059691</v>
      </c>
      <c r="Q53" s="95">
        <f>SUM(Q46:Q47)</f>
        <v>269124875.40999997</v>
      </c>
      <c r="R53" s="29">
        <v>243735170.22</v>
      </c>
      <c r="S53" s="20">
        <f t="shared" si="59"/>
        <v>90.565827424417805</v>
      </c>
      <c r="T53" s="95">
        <f>SUM(T46:T47)</f>
        <v>403980270.19</v>
      </c>
      <c r="U53" s="29">
        <v>392707849.76999998</v>
      </c>
      <c r="V53" s="20">
        <f t="shared" si="60"/>
        <v>97.209660656274536</v>
      </c>
      <c r="W53" s="95">
        <f>SUM(W46:W47)</f>
        <v>504563090.72999996</v>
      </c>
      <c r="X53" s="29">
        <v>475153091.51999998</v>
      </c>
      <c r="Y53" s="20">
        <f t="shared" si="61"/>
        <v>94.171194891118631</v>
      </c>
      <c r="Z53" s="13">
        <f t="shared" si="8"/>
        <v>24.897953677959038</v>
      </c>
      <c r="AA53" s="13">
        <f t="shared" si="8"/>
        <v>20.994039665437384</v>
      </c>
    </row>
    <row r="54" spans="1:27" x14ac:dyDescent="0.3">
      <c r="A54" s="5" t="s">
        <v>69</v>
      </c>
      <c r="B54" s="19">
        <f t="shared" ref="B54:C54" si="99">SUM(B48:B53)</f>
        <v>596098635.09000003</v>
      </c>
      <c r="C54" s="19">
        <f t="shared" si="99"/>
        <v>463245395.36000001</v>
      </c>
      <c r="D54" s="20">
        <f t="shared" si="54"/>
        <v>77.71287637490704</v>
      </c>
      <c r="E54" s="24">
        <f t="shared" ref="E54:F54" si="100">SUM(E48:E53)</f>
        <v>580397529.79999995</v>
      </c>
      <c r="F54" s="19">
        <f t="shared" si="100"/>
        <v>474242943.44999999</v>
      </c>
      <c r="G54" s="20">
        <f t="shared" si="55"/>
        <v>81.71002099430369</v>
      </c>
      <c r="H54" s="24">
        <f t="shared" ref="H54:I54" si="101">SUM(H48:H53)</f>
        <v>423667466.56999999</v>
      </c>
      <c r="I54" s="19">
        <f t="shared" si="101"/>
        <v>329420068.53999996</v>
      </c>
      <c r="J54" s="20">
        <f t="shared" si="56"/>
        <v>77.754393370578029</v>
      </c>
      <c r="K54" s="24">
        <f t="shared" ref="K54:L54" si="102">SUM(K48:K53)</f>
        <v>494078442.15000004</v>
      </c>
      <c r="L54" s="19">
        <f t="shared" si="102"/>
        <v>392597084.69</v>
      </c>
      <c r="M54" s="20">
        <f t="shared" si="57"/>
        <v>79.460476555423014</v>
      </c>
      <c r="N54" s="24">
        <f t="shared" ref="N54:O54" si="103">SUM(N48:N53)</f>
        <v>353579932.51000005</v>
      </c>
      <c r="O54" s="19">
        <f t="shared" si="103"/>
        <v>257841302.55000001</v>
      </c>
      <c r="P54" s="20">
        <f t="shared" si="58"/>
        <v>72.923058930305004</v>
      </c>
      <c r="Q54" s="24">
        <f t="shared" ref="Q54:R54" si="104">SUM(Q48:Q53)</f>
        <v>560294061.52999997</v>
      </c>
      <c r="R54" s="19">
        <f t="shared" si="104"/>
        <v>455541839.27999997</v>
      </c>
      <c r="S54" s="20">
        <f t="shared" si="59"/>
        <v>81.304063447691703</v>
      </c>
      <c r="T54" s="24">
        <f t="shared" ref="T54:U54" si="105">SUM(T48:T53)</f>
        <v>757990679.31999993</v>
      </c>
      <c r="U54" s="19">
        <f t="shared" si="105"/>
        <v>595795155.25999999</v>
      </c>
      <c r="V54" s="20">
        <f t="shared" si="60"/>
        <v>78.601910487143854</v>
      </c>
      <c r="W54" s="28">
        <f t="shared" ref="W54:X54" si="106">SUM(W48:W53)</f>
        <v>887970032.88999987</v>
      </c>
      <c r="X54" s="28">
        <f t="shared" si="106"/>
        <v>716846248.32999992</v>
      </c>
      <c r="Y54" s="20">
        <f t="shared" si="61"/>
        <v>80.728653195304574</v>
      </c>
      <c r="Z54" s="13">
        <f t="shared" si="8"/>
        <v>17.147882832359571</v>
      </c>
      <c r="AA54" s="13">
        <f t="shared" si="8"/>
        <v>20.317569218429483</v>
      </c>
    </row>
    <row r="55" spans="1:27" x14ac:dyDescent="0.3">
      <c r="A55" s="14" t="s">
        <v>70</v>
      </c>
      <c r="B55" s="15">
        <f t="shared" ref="B55:F55" si="107">B54-B53</f>
        <v>429742955.94000006</v>
      </c>
      <c r="C55" s="15">
        <f t="shared" si="107"/>
        <v>300248751.70000005</v>
      </c>
      <c r="D55" s="21">
        <f t="shared" si="54"/>
        <v>69.867056004036115</v>
      </c>
      <c r="E55" s="25">
        <f t="shared" si="107"/>
        <v>400246500.87999994</v>
      </c>
      <c r="F55" s="15">
        <f t="shared" si="107"/>
        <v>294142880.51999998</v>
      </c>
      <c r="G55" s="21">
        <f t="shared" si="55"/>
        <v>73.490431489915395</v>
      </c>
      <c r="H55" s="25">
        <f t="shared" ref="H55:I55" si="108">H54-H53</f>
        <v>295611184.49000001</v>
      </c>
      <c r="I55" s="15">
        <f t="shared" si="108"/>
        <v>202417913.62999997</v>
      </c>
      <c r="J55" s="21">
        <f t="shared" si="56"/>
        <v>68.474375886426373</v>
      </c>
      <c r="K55" s="25">
        <f t="shared" ref="K55:L55" si="109">K54-K53</f>
        <v>304209782.75000006</v>
      </c>
      <c r="L55" s="15">
        <f t="shared" si="109"/>
        <v>209199220.65000001</v>
      </c>
      <c r="M55" s="21">
        <f t="shared" si="57"/>
        <v>68.768077988445285</v>
      </c>
      <c r="N55" s="25">
        <f t="shared" ref="N55:O55" si="110">N54-N53</f>
        <v>303156584.07000005</v>
      </c>
      <c r="O55" s="15">
        <f t="shared" si="110"/>
        <v>208768327.09</v>
      </c>
      <c r="P55" s="21">
        <f t="shared" si="58"/>
        <v>68.864850067645094</v>
      </c>
      <c r="Q55" s="25">
        <f t="shared" ref="Q55:R55" si="111">Q54-Q53</f>
        <v>291169186.12</v>
      </c>
      <c r="R55" s="15">
        <f t="shared" si="111"/>
        <v>211806669.05999997</v>
      </c>
      <c r="S55" s="21">
        <f t="shared" si="59"/>
        <v>72.743504174479426</v>
      </c>
      <c r="T55" s="25">
        <f t="shared" ref="T55:U55" si="112">T54-T53</f>
        <v>354010409.12999994</v>
      </c>
      <c r="U55" s="15">
        <f t="shared" si="112"/>
        <v>203087305.49000001</v>
      </c>
      <c r="V55" s="21">
        <f t="shared" si="60"/>
        <v>57.367608480524126</v>
      </c>
      <c r="W55" s="28">
        <f t="shared" ref="W55:X55" si="113">W54-W53</f>
        <v>383406942.15999991</v>
      </c>
      <c r="X55" s="28">
        <f t="shared" si="113"/>
        <v>241693156.80999994</v>
      </c>
      <c r="Y55" s="21">
        <f t="shared" si="61"/>
        <v>63.038283931003711</v>
      </c>
      <c r="Z55" s="16">
        <f t="shared" si="8"/>
        <v>8.303861206297185</v>
      </c>
      <c r="AA55" s="16">
        <f t="shared" si="8"/>
        <v>19.009485219597295</v>
      </c>
    </row>
    <row r="56" spans="1:27" x14ac:dyDescent="0.3">
      <c r="A56" s="5" t="s">
        <v>71</v>
      </c>
      <c r="B56" s="28">
        <f t="shared" ref="B56:C57" si="114">B14-B48</f>
        <v>5167063.0099999607</v>
      </c>
      <c r="C56" s="28">
        <f t="shared" si="114"/>
        <v>6956178.380000025</v>
      </c>
      <c r="D56" s="22"/>
      <c r="E56" s="28">
        <f t="shared" ref="E56:F57" si="115">E14-E48</f>
        <v>37736636.710000038</v>
      </c>
      <c r="F56" s="28">
        <f t="shared" si="115"/>
        <v>27518801.98999998</v>
      </c>
      <c r="G56" s="22"/>
      <c r="H56" s="28">
        <f t="shared" ref="H56:I57" si="116">H14-H48</f>
        <v>24780327.720000029</v>
      </c>
      <c r="I56" s="28">
        <f t="shared" si="116"/>
        <v>29438824.530000031</v>
      </c>
      <c r="J56" s="22"/>
      <c r="K56" s="28">
        <f t="shared" ref="K56:L56" si="117">K14-K48</f>
        <v>69066038.099999964</v>
      </c>
      <c r="L56" s="28">
        <f t="shared" si="117"/>
        <v>53781657.100000024</v>
      </c>
      <c r="M56" s="22"/>
      <c r="N56" s="28">
        <f t="shared" ref="N56:O56" si="118">N14-N48</f>
        <v>28225717.649999976</v>
      </c>
      <c r="O56" s="28">
        <f t="shared" si="118"/>
        <v>9064991.0600000024</v>
      </c>
      <c r="P56" s="22"/>
      <c r="Q56" s="28">
        <f t="shared" ref="Q56:R56" si="119">Q14-Q48</f>
        <v>30704414.73999998</v>
      </c>
      <c r="R56" s="28">
        <f t="shared" si="119"/>
        <v>-16904270</v>
      </c>
      <c r="S56" s="22"/>
      <c r="T56" s="28">
        <f t="shared" ref="T56:U56" si="120">T14-T48</f>
        <v>9070302.4899999499</v>
      </c>
      <c r="U56" s="28">
        <f t="shared" si="120"/>
        <v>7778940.6299999952</v>
      </c>
      <c r="V56" s="22"/>
      <c r="W56" s="28">
        <f t="shared" ref="W56:X57" si="121">W14-W48</f>
        <v>7890578.0400000215</v>
      </c>
      <c r="X56" s="28">
        <f t="shared" si="121"/>
        <v>12242151.439999998</v>
      </c>
      <c r="Y56" s="22"/>
      <c r="Z56" s="13">
        <f t="shared" ref="Z56:AA59" si="122">IF(T56&gt;0,W56/T56*100-100,"-")</f>
        <v>-13.006451011976509</v>
      </c>
      <c r="AA56" s="13">
        <f t="shared" si="122"/>
        <v>57.37556079021013</v>
      </c>
    </row>
    <row r="57" spans="1:27" x14ac:dyDescent="0.3">
      <c r="A57" s="5" t="s">
        <v>72</v>
      </c>
      <c r="B57" s="28">
        <f t="shared" si="114"/>
        <v>-19934885.379999995</v>
      </c>
      <c r="C57" s="28">
        <f t="shared" si="114"/>
        <v>26212.740000000224</v>
      </c>
      <c r="D57" s="22"/>
      <c r="E57" s="28">
        <f t="shared" si="115"/>
        <v>6110376.4999999925</v>
      </c>
      <c r="F57" s="28">
        <f t="shared" si="115"/>
        <v>10473419.669999998</v>
      </c>
      <c r="G57" s="22"/>
      <c r="H57" s="28">
        <f t="shared" si="116"/>
        <v>2827741.6599999964</v>
      </c>
      <c r="I57" s="28">
        <f t="shared" si="116"/>
        <v>324830.89999999851</v>
      </c>
      <c r="J57" s="22"/>
      <c r="K57" s="28">
        <f t="shared" ref="K57:L57" si="123">K15-K49</f>
        <v>-5641471.1700000018</v>
      </c>
      <c r="L57" s="28">
        <f t="shared" si="123"/>
        <v>-9151319.3100000005</v>
      </c>
      <c r="M57" s="22"/>
      <c r="N57" s="28">
        <f t="shared" ref="N57:O57" si="124">N15-N49</f>
        <v>42845234.909999989</v>
      </c>
      <c r="O57" s="28">
        <f t="shared" si="124"/>
        <v>-5633125.290000001</v>
      </c>
      <c r="P57" s="22"/>
      <c r="Q57" s="28">
        <f t="shared" ref="Q57:R57" si="125">Q15-Q49</f>
        <v>14817937.439999994</v>
      </c>
      <c r="R57" s="28">
        <f t="shared" si="125"/>
        <v>4220396.8900000015</v>
      </c>
      <c r="S57" s="22"/>
      <c r="T57" s="28">
        <f t="shared" ref="T57:U57" si="126">T15-T49</f>
        <v>7288342.25</v>
      </c>
      <c r="U57" s="28">
        <f t="shared" si="126"/>
        <v>14159369.68</v>
      </c>
      <c r="V57" s="22"/>
      <c r="W57" s="28">
        <f t="shared" si="121"/>
        <v>-15378243.659999996</v>
      </c>
      <c r="X57" s="28">
        <f t="shared" si="121"/>
        <v>-1890122.9499999955</v>
      </c>
      <c r="Y57" s="22"/>
      <c r="Z57" s="13">
        <f t="shared" si="122"/>
        <v>-310.99782546572919</v>
      </c>
      <c r="AA57" s="13">
        <f t="shared" si="122"/>
        <v>-113.34892013356908</v>
      </c>
    </row>
    <row r="58" spans="1:27" x14ac:dyDescent="0.3">
      <c r="A58" s="5" t="s">
        <v>357</v>
      </c>
      <c r="B58" s="28">
        <f t="shared" ref="B58:C58" si="127">SUM(B14:B16)-SUM(B48:B50)</f>
        <v>-14767822.370000064</v>
      </c>
      <c r="C58" s="28">
        <f t="shared" si="127"/>
        <v>6982391.1200000346</v>
      </c>
      <c r="D58" s="22"/>
      <c r="E58" s="28">
        <f t="shared" ref="E58:F58" si="128">SUM(E14:E16)-SUM(E48:E50)</f>
        <v>43847013.210000008</v>
      </c>
      <c r="F58" s="28">
        <f t="shared" si="128"/>
        <v>37992221.659999996</v>
      </c>
      <c r="G58" s="22"/>
      <c r="H58" s="28">
        <f t="shared" ref="H58:I58" si="129">SUM(H14:H16)-SUM(H48:H50)</f>
        <v>27608069.380000055</v>
      </c>
      <c r="I58" s="28">
        <f t="shared" si="129"/>
        <v>29763655.430000037</v>
      </c>
      <c r="J58" s="22"/>
      <c r="K58" s="28">
        <f t="shared" ref="K58:L58" si="130">SUM(K14:K16)-SUM(K48:K50)</f>
        <v>63424566.929999948</v>
      </c>
      <c r="L58" s="28">
        <f t="shared" si="130"/>
        <v>44630337.790000021</v>
      </c>
      <c r="M58" s="22"/>
      <c r="N58" s="28">
        <f t="shared" ref="N58:O58" si="131">SUM(N14:N16)-SUM(N48:N50)</f>
        <v>71070952.559999943</v>
      </c>
      <c r="O58" s="28">
        <f t="shared" si="131"/>
        <v>3431865.7700000107</v>
      </c>
      <c r="P58" s="22"/>
      <c r="Q58" s="28">
        <f t="shared" ref="Q58:R58" si="132">SUM(Q14:Q16)-SUM(Q48:Q50)</f>
        <v>45522352.180000007</v>
      </c>
      <c r="R58" s="28">
        <f t="shared" si="132"/>
        <v>-12683873.109999985</v>
      </c>
      <c r="S58" s="22"/>
      <c r="T58" s="28">
        <f t="shared" ref="T58:U58" si="133">SUM(T14:T16)-SUM(T48:T50)</f>
        <v>16358644.73999995</v>
      </c>
      <c r="U58" s="28">
        <f t="shared" si="133"/>
        <v>21938310.310000002</v>
      </c>
      <c r="V58" s="22"/>
      <c r="W58" s="28">
        <f t="shared" ref="W58:X58" si="134">SUM(W14:W16)-SUM(W48:W50)</f>
        <v>-7487665.6199999452</v>
      </c>
      <c r="X58" s="28">
        <f t="shared" si="134"/>
        <v>10352028.49000001</v>
      </c>
      <c r="Y58" s="22"/>
      <c r="Z58" s="13">
        <f t="shared" si="122"/>
        <v>-145.77191900066879</v>
      </c>
      <c r="AA58" s="13">
        <f t="shared" si="122"/>
        <v>-52.813009098146864</v>
      </c>
    </row>
    <row r="59" spans="1:27" x14ac:dyDescent="0.3">
      <c r="A59" s="5" t="s">
        <v>358</v>
      </c>
      <c r="B59" s="28">
        <f t="shared" ref="B59:C59" si="135">B21-B55</f>
        <v>-22119277.670000076</v>
      </c>
      <c r="C59" s="28">
        <f t="shared" si="135"/>
        <v>-559428.68000006676</v>
      </c>
      <c r="D59" s="101"/>
      <c r="E59" s="28">
        <f t="shared" ref="E59:F59" si="136">E21-E55</f>
        <v>36951349.150000036</v>
      </c>
      <c r="F59" s="28">
        <f t="shared" si="136"/>
        <v>30952533.74000001</v>
      </c>
      <c r="G59" s="101"/>
      <c r="H59" s="28">
        <f t="shared" ref="H59:I59" si="137">H21-H55</f>
        <v>19784031.900000036</v>
      </c>
      <c r="I59" s="28">
        <f t="shared" si="137"/>
        <v>21797484.00000006</v>
      </c>
      <c r="J59" s="101"/>
      <c r="K59" s="28">
        <f t="shared" ref="K59:L59" si="138">K21-K55</f>
        <v>57101346.670000017</v>
      </c>
      <c r="L59" s="28">
        <f t="shared" si="138"/>
        <v>38009482.860000014</v>
      </c>
      <c r="M59" s="101"/>
      <c r="N59" s="28">
        <f t="shared" ref="N59:O59" si="139">N21-N55</f>
        <v>64917016.099999905</v>
      </c>
      <c r="O59" s="28">
        <f t="shared" si="139"/>
        <v>-2731903.2899999917</v>
      </c>
      <c r="P59" s="101"/>
      <c r="Q59" s="28">
        <f t="shared" ref="Q59:R59" si="140">Q21-Q55</f>
        <v>38996598.430000007</v>
      </c>
      <c r="R59" s="28">
        <f t="shared" si="140"/>
        <v>-19352345.159999996</v>
      </c>
      <c r="S59" s="101"/>
      <c r="T59" s="28">
        <f t="shared" ref="T59:U59" si="141">T21-T55</f>
        <v>11511764.220000029</v>
      </c>
      <c r="U59" s="28">
        <f t="shared" si="141"/>
        <v>17052283.399999976</v>
      </c>
      <c r="V59" s="101"/>
      <c r="W59" s="28">
        <f t="shared" ref="W59:X59" si="142">W21-W55</f>
        <v>-9942079.6999998689</v>
      </c>
      <c r="X59" s="28">
        <f t="shared" si="142"/>
        <v>7895738.4200000167</v>
      </c>
      <c r="Y59" s="101"/>
      <c r="Z59" s="13">
        <f t="shared" si="122"/>
        <v>-186.36451815723382</v>
      </c>
      <c r="AA59" s="13">
        <f t="shared" si="122"/>
        <v>-53.696884840654079</v>
      </c>
    </row>
    <row r="60" spans="1:27" x14ac:dyDescent="0.3">
      <c r="A60" s="5" t="s">
        <v>359</v>
      </c>
      <c r="C60" s="6">
        <f>SUM(C14:C16)/SUM(B14:B16)*100</f>
        <v>61.486315833816086</v>
      </c>
      <c r="D60" s="101"/>
      <c r="F60" s="6">
        <f>SUM(F14:F16)/SUM(E14:E16)*100</f>
        <v>62.542303439707744</v>
      </c>
      <c r="G60" s="101"/>
      <c r="I60" s="6">
        <f>SUM(I14:I16)/SUM(H14:H16)*100</f>
        <v>70.994539079399289</v>
      </c>
      <c r="J60" s="101"/>
      <c r="L60" s="6">
        <f>SUM(L14:L16)/SUM(K14:K16)*100</f>
        <v>67.700122437524669</v>
      </c>
      <c r="M60" s="101"/>
      <c r="O60" s="6">
        <f>SUM(O14:O16)/SUM(N14:N16)*100</f>
        <v>55.931197843972448</v>
      </c>
      <c r="P60" s="101"/>
      <c r="R60" s="6">
        <f>SUM(R14:R16)/SUM(Q14:Q16)*100</f>
        <v>58.291138547686948</v>
      </c>
      <c r="S60" s="101"/>
      <c r="U60" s="6">
        <f>SUM(U14:U16)/SUM(T14:T16)*100</f>
        <v>60.218389306940864</v>
      </c>
      <c r="V60" s="101"/>
      <c r="X60" s="6">
        <f>SUM(X14:X16)/SUM(W14:W16)*100</f>
        <v>66.830677037619708</v>
      </c>
      <c r="Y60" s="101"/>
    </row>
    <row r="61" spans="1:27" x14ac:dyDescent="0.3">
      <c r="A61" s="5" t="s">
        <v>360</v>
      </c>
      <c r="C61" s="6">
        <f>SUM(C48:C50)/SUM(B48:B50)*100</f>
        <v>56.032552986019709</v>
      </c>
      <c r="D61" s="101"/>
      <c r="F61" s="6">
        <f>SUM(F48:F50)/SUM(E48:E50)*100</f>
        <v>58.398230414674558</v>
      </c>
      <c r="G61" s="101"/>
      <c r="I61" s="6">
        <f>SUM(I48:I50)/SUM(H48:H50)*100</f>
        <v>67.444067427814602</v>
      </c>
      <c r="J61" s="101"/>
      <c r="L61" s="6">
        <f>SUM(L48:L50)/SUM(K48:K50)*100</f>
        <v>67.114539613205693</v>
      </c>
      <c r="M61" s="101"/>
      <c r="O61" s="6">
        <f>SUM(O48:O50)/SUM(N48:N50)*100</f>
        <v>68.176377537946053</v>
      </c>
      <c r="P61" s="101"/>
      <c r="R61" s="6">
        <f>SUM(R48:R50)/SUM(Q48:Q50)*100</f>
        <v>72.085785637514533</v>
      </c>
      <c r="S61" s="101"/>
      <c r="U61" s="6">
        <f>SUM(U48:U50)/SUM(T48:T50)*100</f>
        <v>56.754898726430568</v>
      </c>
      <c r="V61" s="101"/>
      <c r="X61" s="6">
        <f>SUM(X48:X50)/SUM(W48:W50)*100</f>
        <v>62.799652549299559</v>
      </c>
      <c r="Y61" s="101"/>
    </row>
  </sheetData>
  <mergeCells count="9">
    <mergeCell ref="Z1:AA1"/>
    <mergeCell ref="B1:D1"/>
    <mergeCell ref="E1:G1"/>
    <mergeCell ref="W1:Y1"/>
    <mergeCell ref="H1:J1"/>
    <mergeCell ref="K1:M1"/>
    <mergeCell ref="N1:P1"/>
    <mergeCell ref="Q1:S1"/>
    <mergeCell ref="T1:V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showGridLines="0" workbookViewId="0">
      <selection activeCell="N11" sqref="N11"/>
    </sheetView>
  </sheetViews>
  <sheetFormatPr defaultRowHeight="14.4" x14ac:dyDescent="0.3"/>
  <cols>
    <col min="1" max="2" width="10.33203125" bestFit="1" customWidth="1"/>
    <col min="3" max="3" width="50.6640625" bestFit="1" customWidth="1"/>
    <col min="4" max="4" width="7.44140625" customWidth="1"/>
    <col min="5" max="12" width="7.5546875" customWidth="1"/>
  </cols>
  <sheetData>
    <row r="1" spans="1:12" ht="23.25" customHeight="1" x14ac:dyDescent="0.3">
      <c r="A1" s="74" t="s">
        <v>311</v>
      </c>
      <c r="B1" s="74" t="s">
        <v>312</v>
      </c>
      <c r="C1" s="74" t="s">
        <v>322</v>
      </c>
      <c r="D1" s="42" t="s">
        <v>211</v>
      </c>
      <c r="E1" s="42">
        <v>2016</v>
      </c>
      <c r="F1" s="42">
        <v>2017</v>
      </c>
      <c r="G1" s="42">
        <v>2018</v>
      </c>
      <c r="H1" s="42">
        <v>2019</v>
      </c>
      <c r="I1" s="42">
        <v>2020</v>
      </c>
      <c r="J1" s="42">
        <v>2021</v>
      </c>
      <c r="K1" s="42">
        <v>2022</v>
      </c>
      <c r="L1" s="42">
        <v>2023</v>
      </c>
    </row>
    <row r="2" spans="1:12" ht="29.25" customHeight="1" x14ac:dyDescent="0.3">
      <c r="A2" s="75" t="s">
        <v>313</v>
      </c>
      <c r="B2" s="75" t="s">
        <v>78</v>
      </c>
      <c r="C2" s="77" t="s">
        <v>321</v>
      </c>
      <c r="D2" s="87" t="s">
        <v>328</v>
      </c>
      <c r="E2" s="82">
        <f>Piano_indicatori!D3</f>
        <v>38.46</v>
      </c>
      <c r="F2" s="82">
        <f>Piano_indicatori!E3</f>
        <v>32.1</v>
      </c>
      <c r="G2" s="82">
        <f>Piano_indicatori!F3</f>
        <v>31.64</v>
      </c>
      <c r="H2" s="82">
        <f>Piano_indicatori!G3</f>
        <v>26.33</v>
      </c>
      <c r="I2" s="82">
        <f>Piano_indicatori!H3</f>
        <v>23.01</v>
      </c>
      <c r="J2" s="82">
        <f>Piano_indicatori!I3</f>
        <v>23.8</v>
      </c>
      <c r="K2" s="82">
        <f>Piano_indicatori!J3</f>
        <v>24.25</v>
      </c>
      <c r="L2" s="82">
        <f>Piano_indicatori!K3</f>
        <v>23.821999999999999</v>
      </c>
    </row>
    <row r="3" spans="1:12" ht="29.25" customHeight="1" x14ac:dyDescent="0.3">
      <c r="A3" s="76" t="s">
        <v>314</v>
      </c>
      <c r="B3" s="76" t="s">
        <v>95</v>
      </c>
      <c r="C3" s="78" t="s">
        <v>96</v>
      </c>
      <c r="D3" s="88" t="s">
        <v>329</v>
      </c>
      <c r="E3" s="83">
        <f>Piano_indicatori!D12</f>
        <v>36.520000000000003</v>
      </c>
      <c r="F3" s="83">
        <f>Piano_indicatori!E12</f>
        <v>19.59</v>
      </c>
      <c r="G3" s="83">
        <f>Piano_indicatori!F12</f>
        <v>21.69</v>
      </c>
      <c r="H3" s="83">
        <f>Piano_indicatori!G12</f>
        <v>22.14</v>
      </c>
      <c r="I3" s="83">
        <f>Piano_indicatori!H12</f>
        <v>17.66</v>
      </c>
      <c r="J3" s="83">
        <f>Piano_indicatori!I12</f>
        <v>19.53</v>
      </c>
      <c r="K3" s="83">
        <f>Piano_indicatori!J12</f>
        <v>17.86</v>
      </c>
      <c r="L3" s="83">
        <f>Piano_indicatori!K12</f>
        <v>20.364999999999998</v>
      </c>
    </row>
    <row r="4" spans="1:12" ht="29.25" customHeight="1" x14ac:dyDescent="0.3">
      <c r="A4" s="75" t="s">
        <v>315</v>
      </c>
      <c r="B4" s="75" t="s">
        <v>100</v>
      </c>
      <c r="C4" s="79" t="s">
        <v>324</v>
      </c>
      <c r="D4" s="87" t="s">
        <v>330</v>
      </c>
      <c r="E4" s="84">
        <f>Piano_indicatori!D15</f>
        <v>0</v>
      </c>
      <c r="F4" s="84">
        <f>Piano_indicatori!E15</f>
        <v>0</v>
      </c>
      <c r="G4" s="84">
        <f>Piano_indicatori!F15</f>
        <v>0</v>
      </c>
      <c r="H4" s="84">
        <f>Piano_indicatori!G15</f>
        <v>0</v>
      </c>
      <c r="I4" s="84">
        <f>Piano_indicatori!H15</f>
        <v>0</v>
      </c>
      <c r="J4" s="84">
        <f>Piano_indicatori!I15</f>
        <v>0</v>
      </c>
      <c r="K4" s="84">
        <f>Piano_indicatori!J15</f>
        <v>0</v>
      </c>
      <c r="L4" s="84">
        <f>Piano_indicatori!K15</f>
        <v>0</v>
      </c>
    </row>
    <row r="5" spans="1:12" ht="29.25" customHeight="1" x14ac:dyDescent="0.3">
      <c r="A5" s="76" t="s">
        <v>316</v>
      </c>
      <c r="B5" s="76" t="s">
        <v>165</v>
      </c>
      <c r="C5" s="80" t="s">
        <v>325</v>
      </c>
      <c r="D5" s="89" t="s">
        <v>331</v>
      </c>
      <c r="E5" s="85">
        <f>Piano_indicatori!D51</f>
        <v>5.18</v>
      </c>
      <c r="F5" s="85">
        <f>Piano_indicatori!E51</f>
        <v>5.85</v>
      </c>
      <c r="G5" s="85">
        <f>Piano_indicatori!F51</f>
        <v>5.73</v>
      </c>
      <c r="H5" s="85">
        <f>Piano_indicatori!G51</f>
        <v>4.63</v>
      </c>
      <c r="I5" s="85">
        <f>Piano_indicatori!H51</f>
        <v>4.4000000000000004</v>
      </c>
      <c r="J5" s="85">
        <f>Piano_indicatori!I51</f>
        <v>4.28</v>
      </c>
      <c r="K5" s="85">
        <f>Piano_indicatori!J51</f>
        <v>3.653</v>
      </c>
      <c r="L5" s="85">
        <f>Piano_indicatori!K51</f>
        <v>2.7040000000000002</v>
      </c>
    </row>
    <row r="6" spans="1:12" ht="29.25" customHeight="1" x14ac:dyDescent="0.3">
      <c r="A6" s="75" t="s">
        <v>317</v>
      </c>
      <c r="B6" s="75" t="s">
        <v>185</v>
      </c>
      <c r="C6" s="91" t="s">
        <v>186</v>
      </c>
      <c r="D6" s="90" t="s">
        <v>332</v>
      </c>
      <c r="E6" s="98">
        <f>Piano_indicatori!D62</f>
        <v>1.33</v>
      </c>
      <c r="F6" s="98">
        <f>Piano_indicatori!E62</f>
        <v>1.27</v>
      </c>
      <c r="G6" s="98">
        <f>Piano_indicatori!F62</f>
        <v>1.23</v>
      </c>
      <c r="H6" s="98">
        <f>Piano_indicatori!G62</f>
        <v>1.1200000000000001</v>
      </c>
      <c r="I6" s="98">
        <f>Piano_indicatori!H62</f>
        <v>0</v>
      </c>
      <c r="J6" s="98">
        <f>Piano_indicatori!I62</f>
        <v>1.0900000000000001</v>
      </c>
      <c r="K6" s="98">
        <f>Piano_indicatori!J62</f>
        <v>1.135</v>
      </c>
      <c r="L6" s="98">
        <f>Piano_indicatori!K62</f>
        <v>1.5980000000000001</v>
      </c>
    </row>
    <row r="7" spans="1:12" ht="29.25" customHeight="1" x14ac:dyDescent="0.3">
      <c r="A7" s="76" t="s">
        <v>318</v>
      </c>
      <c r="B7" s="76" t="s">
        <v>188</v>
      </c>
      <c r="C7" s="80" t="s">
        <v>189</v>
      </c>
      <c r="D7" s="88" t="s">
        <v>333</v>
      </c>
      <c r="E7" s="99">
        <f>Piano_indicatori!D64</f>
        <v>0</v>
      </c>
      <c r="F7" s="99">
        <f>Piano_indicatori!E64</f>
        <v>4.1900000000000004</v>
      </c>
      <c r="G7" s="99">
        <f>Piano_indicatori!F64</f>
        <v>0</v>
      </c>
      <c r="H7" s="99">
        <f>Piano_indicatori!G64</f>
        <v>3.35</v>
      </c>
      <c r="I7" s="99">
        <f>Piano_indicatori!H64</f>
        <v>5.67</v>
      </c>
      <c r="J7" s="99">
        <f>Piano_indicatori!I64</f>
        <v>3.44</v>
      </c>
      <c r="K7" s="99">
        <f>Piano_indicatori!J64</f>
        <v>1.266</v>
      </c>
      <c r="L7" s="99">
        <f>Piano_indicatori!K64</f>
        <v>2.1320000000000001</v>
      </c>
    </row>
    <row r="8" spans="1:12" ht="29.25" customHeight="1" x14ac:dyDescent="0.3">
      <c r="A8" s="75" t="s">
        <v>319</v>
      </c>
      <c r="B8" s="75" t="s">
        <v>323</v>
      </c>
      <c r="C8" s="79" t="s">
        <v>326</v>
      </c>
      <c r="D8" s="87" t="s">
        <v>334</v>
      </c>
      <c r="E8" s="100">
        <f>Piano_indicatori!D65+Piano_indicatori!D66</f>
        <v>0</v>
      </c>
      <c r="F8" s="100">
        <f>Piano_indicatori!E65+Piano_indicatori!E66</f>
        <v>0</v>
      </c>
      <c r="G8" s="84">
        <f>Piano_indicatori!F65+Piano_indicatori!F66</f>
        <v>64.849999999999994</v>
      </c>
      <c r="H8" s="84">
        <f>Piano_indicatori!G65+Piano_indicatori!G66</f>
        <v>47.22</v>
      </c>
      <c r="I8" s="100">
        <f>Piano_indicatori!H65+Piano_indicatori!H66</f>
        <v>0.24</v>
      </c>
      <c r="J8" s="84">
        <f>Piano_indicatori!I65+Piano_indicatori!I66</f>
        <v>21.700000000000003</v>
      </c>
      <c r="K8" s="84">
        <f>Piano_indicatori!J65+Piano_indicatori!J66</f>
        <v>16.273</v>
      </c>
      <c r="L8" s="84">
        <f>Piano_indicatori!K65+Piano_indicatori!K66</f>
        <v>11.360999999999999</v>
      </c>
    </row>
    <row r="9" spans="1:12" ht="29.25" customHeight="1" x14ac:dyDescent="0.3">
      <c r="A9" s="76" t="s">
        <v>320</v>
      </c>
      <c r="B9" s="76"/>
      <c r="C9" s="81" t="s">
        <v>327</v>
      </c>
      <c r="D9" s="89" t="s">
        <v>335</v>
      </c>
      <c r="E9" s="86">
        <f>Piano_indicatori!D76</f>
        <v>66.809134508665323</v>
      </c>
      <c r="F9" s="86">
        <f>Piano_indicatori!E76</f>
        <v>64.256336292779864</v>
      </c>
      <c r="G9" s="86">
        <f>Piano_indicatori!F76</f>
        <v>56.06727447618232</v>
      </c>
      <c r="H9" s="86">
        <f>Piano_indicatori!G76</f>
        <v>56.533818791725167</v>
      </c>
      <c r="I9" s="86">
        <f>Piano_indicatori!H76</f>
        <v>41.409903796874417</v>
      </c>
      <c r="J9" s="86">
        <f>Piano_indicatori!I76</f>
        <v>51.04926849460729</v>
      </c>
      <c r="K9" s="86">
        <f>Piano_indicatori!J76</f>
        <v>59.024384032661345</v>
      </c>
      <c r="L9" s="86">
        <f>Piano_indicatori!K76</f>
        <v>63.980397354221367</v>
      </c>
    </row>
  </sheetData>
  <conditionalFormatting sqref="E2:G2 L2">
    <cfRule type="cellIs" dxfId="39" priority="40" operator="greaterThan">
      <formula>48</formula>
    </cfRule>
  </conditionalFormatting>
  <conditionalFormatting sqref="E3:G3 L3">
    <cfRule type="cellIs" dxfId="38" priority="39" operator="lessThan">
      <formula>22</formula>
    </cfRule>
  </conditionalFormatting>
  <conditionalFormatting sqref="E4:G4 L4">
    <cfRule type="cellIs" dxfId="37" priority="38" operator="greaterThan">
      <formula>0</formula>
    </cfRule>
  </conditionalFormatting>
  <conditionalFormatting sqref="E5:G5 L5">
    <cfRule type="cellIs" dxfId="36" priority="37" operator="greaterThan">
      <formula>16</formula>
    </cfRule>
  </conditionalFormatting>
  <conditionalFormatting sqref="E6:G6 L6">
    <cfRule type="cellIs" dxfId="35" priority="36" operator="greaterThan">
      <formula>1.2</formula>
    </cfRule>
  </conditionalFormatting>
  <conditionalFormatting sqref="E7:G7 L7">
    <cfRule type="cellIs" dxfId="34" priority="35" operator="greaterThan">
      <formula>1</formula>
    </cfRule>
  </conditionalFormatting>
  <conditionalFormatting sqref="E8:G8 L8">
    <cfRule type="cellIs" dxfId="33" priority="34" operator="greaterThan">
      <formula>0.6</formula>
    </cfRule>
  </conditionalFormatting>
  <conditionalFormatting sqref="E9:G9 L9">
    <cfRule type="cellIs" dxfId="32" priority="33" operator="lessThan">
      <formula>47</formula>
    </cfRule>
  </conditionalFormatting>
  <conditionalFormatting sqref="H2">
    <cfRule type="cellIs" dxfId="31" priority="32" operator="greaterThan">
      <formula>48</formula>
    </cfRule>
  </conditionalFormatting>
  <conditionalFormatting sqref="H3">
    <cfRule type="cellIs" dxfId="30" priority="31" operator="lessThan">
      <formula>22</formula>
    </cfRule>
  </conditionalFormatting>
  <conditionalFormatting sqref="H4">
    <cfRule type="cellIs" dxfId="29" priority="30" operator="greaterThan">
      <formula>0</formula>
    </cfRule>
  </conditionalFormatting>
  <conditionalFormatting sqref="H5">
    <cfRule type="cellIs" dxfId="28" priority="29" operator="greaterThan">
      <formula>16</formula>
    </cfRule>
  </conditionalFormatting>
  <conditionalFormatting sqref="H6">
    <cfRule type="cellIs" dxfId="27" priority="28" operator="greaterThan">
      <formula>1.2</formula>
    </cfRule>
  </conditionalFormatting>
  <conditionalFormatting sqref="H7">
    <cfRule type="cellIs" dxfId="26" priority="27" operator="greaterThan">
      <formula>1</formula>
    </cfRule>
  </conditionalFormatting>
  <conditionalFormatting sqref="H8">
    <cfRule type="cellIs" dxfId="25" priority="26" operator="greaterThan">
      <formula>0.6</formula>
    </cfRule>
  </conditionalFormatting>
  <conditionalFormatting sqref="H9">
    <cfRule type="cellIs" dxfId="24" priority="25" operator="lessThan">
      <formula>47</formula>
    </cfRule>
  </conditionalFormatting>
  <conditionalFormatting sqref="I2">
    <cfRule type="cellIs" dxfId="23" priority="24" operator="greaterThan">
      <formula>48</formula>
    </cfRule>
  </conditionalFormatting>
  <conditionalFormatting sqref="I3">
    <cfRule type="cellIs" dxfId="22" priority="23" operator="lessThan">
      <formula>22</formula>
    </cfRule>
  </conditionalFormatting>
  <conditionalFormatting sqref="I4">
    <cfRule type="cellIs" dxfId="21" priority="22" operator="greaterThan">
      <formula>0</formula>
    </cfRule>
  </conditionalFormatting>
  <conditionalFormatting sqref="I5">
    <cfRule type="cellIs" dxfId="20" priority="21" operator="greaterThan">
      <formula>16</formula>
    </cfRule>
  </conditionalFormatting>
  <conditionalFormatting sqref="I6">
    <cfRule type="cellIs" dxfId="19" priority="20" operator="greaterThan">
      <formula>1.2</formula>
    </cfRule>
  </conditionalFormatting>
  <conditionalFormatting sqref="I7">
    <cfRule type="cellIs" dxfId="18" priority="19" operator="greaterThan">
      <formula>1</formula>
    </cfRule>
  </conditionalFormatting>
  <conditionalFormatting sqref="I8">
    <cfRule type="cellIs" dxfId="17" priority="18" operator="greaterThan">
      <formula>0.6</formula>
    </cfRule>
  </conditionalFormatting>
  <conditionalFormatting sqref="I9">
    <cfRule type="cellIs" dxfId="16" priority="17" operator="lessThan">
      <formula>47</formula>
    </cfRule>
  </conditionalFormatting>
  <conditionalFormatting sqref="J2">
    <cfRule type="cellIs" dxfId="15" priority="16" operator="greaterThan">
      <formula>48</formula>
    </cfRule>
  </conditionalFormatting>
  <conditionalFormatting sqref="J3">
    <cfRule type="cellIs" dxfId="14" priority="15" operator="lessThan">
      <formula>22</formula>
    </cfRule>
  </conditionalFormatting>
  <conditionalFormatting sqref="J4">
    <cfRule type="cellIs" dxfId="13" priority="14" operator="greaterThan">
      <formula>0</formula>
    </cfRule>
  </conditionalFormatting>
  <conditionalFormatting sqref="J5">
    <cfRule type="cellIs" dxfId="12" priority="13" operator="greaterThan">
      <formula>16</formula>
    </cfRule>
  </conditionalFormatting>
  <conditionalFormatting sqref="J6">
    <cfRule type="cellIs" dxfId="11" priority="12" operator="greaterThan">
      <formula>1.2</formula>
    </cfRule>
  </conditionalFormatting>
  <conditionalFormatting sqref="J7">
    <cfRule type="cellIs" dxfId="10" priority="11" operator="greaterThan">
      <formula>1</formula>
    </cfRule>
  </conditionalFormatting>
  <conditionalFormatting sqref="J8">
    <cfRule type="cellIs" dxfId="9" priority="10" operator="greaterThan">
      <formula>0.6</formula>
    </cfRule>
  </conditionalFormatting>
  <conditionalFormatting sqref="J9">
    <cfRule type="cellIs" dxfId="8" priority="9" operator="lessThan">
      <formula>47</formula>
    </cfRule>
  </conditionalFormatting>
  <conditionalFormatting sqref="K2">
    <cfRule type="cellIs" dxfId="7" priority="8" operator="greaterThan">
      <formula>48</formula>
    </cfRule>
  </conditionalFormatting>
  <conditionalFormatting sqref="K3">
    <cfRule type="cellIs" dxfId="6" priority="7" operator="lessThan">
      <formula>22</formula>
    </cfRule>
  </conditionalFormatting>
  <conditionalFormatting sqref="K4">
    <cfRule type="cellIs" dxfId="5" priority="6" operator="greaterThan">
      <formula>0</formula>
    </cfRule>
  </conditionalFormatting>
  <conditionalFormatting sqref="K5">
    <cfRule type="cellIs" dxfId="4" priority="5" operator="greaterThan">
      <formula>16</formula>
    </cfRule>
  </conditionalFormatting>
  <conditionalFormatting sqref="K6">
    <cfRule type="cellIs" dxfId="3" priority="4" operator="greaterThan">
      <formula>1.2</formula>
    </cfRule>
  </conditionalFormatting>
  <conditionalFormatting sqref="K7">
    <cfRule type="cellIs" dxfId="2" priority="3" operator="greaterThan">
      <formula>1</formula>
    </cfRule>
  </conditionalFormatting>
  <conditionalFormatting sqref="K8">
    <cfRule type="cellIs" dxfId="1" priority="2" operator="greaterThan">
      <formula>0.6</formula>
    </cfRule>
  </conditionalFormatting>
  <conditionalFormatting sqref="K9">
    <cfRule type="cellIs" dxfId="0" priority="1" operator="lessThan">
      <formula>47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workbookViewId="0">
      <selection activeCell="D3" sqref="D3"/>
    </sheetView>
  </sheetViews>
  <sheetFormatPr defaultRowHeight="14.4" x14ac:dyDescent="0.3"/>
  <cols>
    <col min="2" max="2" width="12.33203125" bestFit="1" customWidth="1"/>
    <col min="5" max="6" width="10.33203125" customWidth="1"/>
  </cols>
  <sheetData>
    <row r="1" spans="1:19" ht="43.2" x14ac:dyDescent="0.3">
      <c r="A1" s="93" t="s">
        <v>336</v>
      </c>
      <c r="B1" s="93" t="s">
        <v>337</v>
      </c>
      <c r="C1" s="93" t="s">
        <v>351</v>
      </c>
      <c r="D1" s="93" t="s">
        <v>352</v>
      </c>
      <c r="E1" s="93" t="s">
        <v>353</v>
      </c>
      <c r="F1" s="93" t="s">
        <v>363</v>
      </c>
      <c r="G1" s="93" t="s">
        <v>354</v>
      </c>
    </row>
    <row r="2" spans="1:19" x14ac:dyDescent="0.3">
      <c r="A2" s="31">
        <v>2024</v>
      </c>
      <c r="B2" s="1">
        <v>217895</v>
      </c>
      <c r="C2" s="1">
        <v>598165</v>
      </c>
      <c r="D2" s="93"/>
    </row>
    <row r="3" spans="1:19" x14ac:dyDescent="0.3">
      <c r="A3" s="31">
        <v>2023</v>
      </c>
      <c r="B3" s="1">
        <v>219387</v>
      </c>
      <c r="C3" s="1">
        <v>600180</v>
      </c>
      <c r="D3" s="1">
        <v>-1400</v>
      </c>
      <c r="E3">
        <v>-92</v>
      </c>
      <c r="G3" s="1">
        <f t="shared" ref="G3:G11" si="0">B2-B3-D3-E3-F3</f>
        <v>0</v>
      </c>
    </row>
    <row r="4" spans="1:19" x14ac:dyDescent="0.3">
      <c r="A4" s="31">
        <v>2022</v>
      </c>
      <c r="B4" s="1">
        <v>221246</v>
      </c>
      <c r="C4" s="1">
        <v>603229</v>
      </c>
      <c r="D4" s="1">
        <v>-1687</v>
      </c>
      <c r="E4" s="1">
        <v>-440</v>
      </c>
      <c r="F4" s="1">
        <v>268</v>
      </c>
      <c r="G4" s="1">
        <f t="shared" si="0"/>
        <v>0</v>
      </c>
    </row>
    <row r="5" spans="1:19" x14ac:dyDescent="0.3">
      <c r="A5" s="31">
        <v>2021</v>
      </c>
      <c r="B5" s="1">
        <v>222329</v>
      </c>
      <c r="C5" s="1">
        <v>603980</v>
      </c>
      <c r="D5" s="1">
        <v>-1456</v>
      </c>
      <c r="E5" s="1">
        <v>-677</v>
      </c>
      <c r="F5" s="1">
        <v>1050</v>
      </c>
      <c r="G5" s="1">
        <f t="shared" si="0"/>
        <v>0</v>
      </c>
    </row>
    <row r="6" spans="1:19" x14ac:dyDescent="0.3">
      <c r="A6" s="31">
        <v>2020</v>
      </c>
      <c r="B6" s="1">
        <v>227424</v>
      </c>
      <c r="C6" s="1">
        <v>613887</v>
      </c>
      <c r="D6" s="1">
        <v>-1253</v>
      </c>
      <c r="E6" s="1">
        <v>-696</v>
      </c>
      <c r="F6" s="1">
        <v>-3146</v>
      </c>
      <c r="G6" s="1">
        <f t="shared" si="0"/>
        <v>0</v>
      </c>
    </row>
    <row r="7" spans="1:19" x14ac:dyDescent="0.3">
      <c r="A7" s="31">
        <v>2019</v>
      </c>
      <c r="B7" s="1">
        <v>229280</v>
      </c>
      <c r="C7" s="1">
        <v>618713</v>
      </c>
      <c r="D7" s="1">
        <v>-1031</v>
      </c>
      <c r="E7" s="1">
        <v>-1177</v>
      </c>
      <c r="F7" s="1">
        <v>352</v>
      </c>
      <c r="G7" s="1">
        <f t="shared" si="0"/>
        <v>0</v>
      </c>
      <c r="J7" s="102"/>
      <c r="K7" s="103"/>
      <c r="L7" s="103"/>
      <c r="M7" s="103"/>
      <c r="N7" s="103"/>
      <c r="O7" s="103"/>
      <c r="P7" s="102"/>
      <c r="Q7" s="102"/>
      <c r="R7" s="103"/>
      <c r="S7" s="103"/>
    </row>
    <row r="8" spans="1:19" x14ac:dyDescent="0.3">
      <c r="A8" s="31">
        <v>2018</v>
      </c>
      <c r="B8" s="1">
        <v>231306</v>
      </c>
      <c r="C8" s="1">
        <v>624147</v>
      </c>
      <c r="D8" s="1">
        <v>-891</v>
      </c>
      <c r="E8" s="1">
        <v>-1135</v>
      </c>
      <c r="F8" s="1"/>
      <c r="G8" s="1">
        <f t="shared" si="0"/>
        <v>0</v>
      </c>
      <c r="J8" s="102"/>
      <c r="K8" s="103"/>
      <c r="L8" s="103"/>
      <c r="M8" s="103"/>
      <c r="N8" s="103"/>
      <c r="O8" s="103"/>
      <c r="P8" s="102"/>
      <c r="Q8" s="102"/>
      <c r="R8" s="103"/>
      <c r="S8" s="103"/>
    </row>
    <row r="9" spans="1:19" x14ac:dyDescent="0.3">
      <c r="A9" s="31">
        <v>2017</v>
      </c>
      <c r="B9" s="1">
        <v>234138</v>
      </c>
      <c r="C9" s="1">
        <v>630489</v>
      </c>
      <c r="D9" s="1">
        <v>-1001</v>
      </c>
      <c r="E9" s="1">
        <v>-1831</v>
      </c>
      <c r="F9" s="1"/>
      <c r="G9" s="1">
        <f t="shared" si="0"/>
        <v>0</v>
      </c>
      <c r="J9" s="102"/>
      <c r="K9" s="103"/>
      <c r="L9" s="103"/>
      <c r="M9" s="103"/>
      <c r="N9" s="103"/>
      <c r="O9" s="103"/>
      <c r="P9" s="102"/>
      <c r="Q9" s="102"/>
      <c r="R9" s="103"/>
      <c r="S9" s="103"/>
    </row>
    <row r="10" spans="1:19" x14ac:dyDescent="0.3">
      <c r="A10" s="31">
        <v>2016</v>
      </c>
      <c r="B10" s="1">
        <v>235948</v>
      </c>
      <c r="C10" s="1">
        <v>635610</v>
      </c>
      <c r="D10" s="1">
        <v>-767</v>
      </c>
      <c r="E10" s="1">
        <v>-1043</v>
      </c>
      <c r="F10" s="1"/>
      <c r="G10" s="1">
        <f t="shared" si="0"/>
        <v>0</v>
      </c>
      <c r="J10" s="102"/>
      <c r="K10" s="103"/>
      <c r="L10" s="103"/>
      <c r="M10" s="103"/>
      <c r="N10" s="103"/>
      <c r="O10" s="103"/>
      <c r="P10" s="102"/>
      <c r="Q10" s="102"/>
      <c r="R10" s="103"/>
      <c r="S10" s="103"/>
    </row>
    <row r="11" spans="1:19" x14ac:dyDescent="0.3">
      <c r="A11" s="31">
        <v>2015</v>
      </c>
      <c r="B11" s="1">
        <v>238193</v>
      </c>
      <c r="C11" s="1">
        <v>641243</v>
      </c>
      <c r="D11" s="1">
        <v>-967</v>
      </c>
      <c r="E11" s="1">
        <v>-1278</v>
      </c>
      <c r="F11" s="1"/>
      <c r="G11" s="1">
        <f t="shared" si="0"/>
        <v>0</v>
      </c>
      <c r="R11" s="103"/>
    </row>
  </sheetData>
  <sortState ref="A2:B6">
    <sortCondition descending="1" ref="A2:A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workbookViewId="0">
      <selection activeCell="I1" sqref="I1:L1"/>
    </sheetView>
  </sheetViews>
  <sheetFormatPr defaultRowHeight="14.4" x14ac:dyDescent="0.3"/>
  <cols>
    <col min="1" max="1" width="55.6640625" bestFit="1" customWidth="1"/>
    <col min="2" max="9" width="12.5546875" bestFit="1" customWidth="1"/>
    <col min="10" max="10" width="8.44140625" customWidth="1"/>
    <col min="11" max="11" width="6.5546875" bestFit="1" customWidth="1"/>
    <col min="12" max="12" width="13.88671875" customWidth="1"/>
    <col min="13" max="13" width="7" bestFit="1" customWidth="1"/>
  </cols>
  <sheetData>
    <row r="1" spans="1:13" ht="28.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>
        <v>2021</v>
      </c>
      <c r="H1" s="42">
        <v>2022</v>
      </c>
      <c r="I1" s="42">
        <v>2023</v>
      </c>
      <c r="J1" s="54" t="s">
        <v>297</v>
      </c>
      <c r="K1" s="42" t="s">
        <v>233</v>
      </c>
      <c r="L1" s="54" t="s">
        <v>366</v>
      </c>
      <c r="M1" s="42" t="s">
        <v>269</v>
      </c>
    </row>
    <row r="2" spans="1:13" x14ac:dyDescent="0.3">
      <c r="A2" s="55" t="s">
        <v>20</v>
      </c>
      <c r="B2" s="56">
        <f>Entrate_Uscite!B3</f>
        <v>183530040.28999999</v>
      </c>
      <c r="C2" s="56">
        <f>Entrate_Uscite!E3</f>
        <v>184717993.02000001</v>
      </c>
      <c r="D2" s="56">
        <f>Entrate_Uscite!H3</f>
        <v>185727686.12</v>
      </c>
      <c r="E2" s="56">
        <f>Entrate_Uscite!K3</f>
        <v>191853181.15000001</v>
      </c>
      <c r="F2" s="56">
        <f>Entrate_Uscite!N3</f>
        <v>191366828.68000001</v>
      </c>
      <c r="G2" s="56">
        <f>Entrate_Uscite!Q3</f>
        <v>199389744.34</v>
      </c>
      <c r="H2" s="56">
        <f>Entrate_Uscite!T3</f>
        <v>199453845.75999999</v>
      </c>
      <c r="I2" s="56">
        <f>Entrate_Uscite!W3</f>
        <v>202481984.97</v>
      </c>
      <c r="J2" s="56">
        <f>I2/I$21*100</f>
        <v>54.217144723136258</v>
      </c>
      <c r="K2" s="57">
        <f>IF(H2&gt;0,I2/H2*100-100,"-")</f>
        <v>1.5182155041741936</v>
      </c>
      <c r="L2" s="56">
        <f>Entrate_Uscite!X3</f>
        <v>144588854.63999999</v>
      </c>
      <c r="M2" s="58">
        <f>IF(I2&gt;0,L2/I2*100,"-")</f>
        <v>71.408256226558848</v>
      </c>
    </row>
    <row r="3" spans="1:13" x14ac:dyDescent="0.3">
      <c r="A3" s="55" t="s">
        <v>21</v>
      </c>
      <c r="B3" s="56">
        <f>Entrate_Uscite!B4</f>
        <v>43394770.93</v>
      </c>
      <c r="C3" s="56">
        <f>Entrate_Uscite!E4</f>
        <v>41673358.869999997</v>
      </c>
      <c r="D3" s="56">
        <f>Entrate_Uscite!H4</f>
        <v>54387258.090000004</v>
      </c>
      <c r="E3" s="56">
        <f>Entrate_Uscite!K4</f>
        <v>70523454.680000007</v>
      </c>
      <c r="F3" s="56">
        <f>Entrate_Uscite!N4</f>
        <v>75019929.709999993</v>
      </c>
      <c r="G3" s="56">
        <f>Entrate_Uscite!Q4</f>
        <v>79183396.290000007</v>
      </c>
      <c r="H3" s="56">
        <f>Entrate_Uscite!T4</f>
        <v>61286971.890000001</v>
      </c>
      <c r="I3" s="56">
        <f>Entrate_Uscite!W4</f>
        <v>59756808.780000001</v>
      </c>
      <c r="J3" s="56">
        <f t="shared" ref="J3:J21" si="0">I3/I$21*100</f>
        <v>16.000650874190409</v>
      </c>
      <c r="K3" s="57">
        <f t="shared" ref="K3:K21" si="1">IF(H3&gt;0,I3/H3*100-100,"-")</f>
        <v>-2.4967184098218951</v>
      </c>
      <c r="L3" s="56">
        <f>Entrate_Uscite!X4</f>
        <v>46093627.549999997</v>
      </c>
      <c r="M3" s="58">
        <f t="shared" ref="M3:M21" si="2">IF(I3&gt;0,L3/I3*100,"-")</f>
        <v>77.135356607977144</v>
      </c>
    </row>
    <row r="4" spans="1:13" x14ac:dyDescent="0.3">
      <c r="A4" s="55" t="s">
        <v>22</v>
      </c>
      <c r="B4" s="56">
        <f>Entrate_Uscite!B5</f>
        <v>17056474.690000001</v>
      </c>
      <c r="C4" s="56">
        <f>Entrate_Uscite!E5</f>
        <v>26658991.399999999</v>
      </c>
      <c r="D4" s="56">
        <f>Entrate_Uscite!H5</f>
        <v>20333391.809999999</v>
      </c>
      <c r="E4" s="56">
        <f>Entrate_Uscite!K5</f>
        <v>25823380.73</v>
      </c>
      <c r="F4" s="56">
        <f>Entrate_Uscite!N5</f>
        <v>20269553.370000001</v>
      </c>
      <c r="G4" s="56">
        <f>Entrate_Uscite!Q5</f>
        <v>15551850.380000001</v>
      </c>
      <c r="H4" s="56">
        <f>Entrate_Uscite!T5</f>
        <v>22659489.52</v>
      </c>
      <c r="I4" s="56">
        <f>Entrate_Uscite!W5</f>
        <v>23059341.93</v>
      </c>
      <c r="J4" s="56">
        <f t="shared" si="0"/>
        <v>6.1744341296551752</v>
      </c>
      <c r="K4" s="57">
        <f t="shared" si="1"/>
        <v>1.7646134951410772</v>
      </c>
      <c r="L4" s="56">
        <f>Entrate_Uscite!X5</f>
        <v>14892209.02</v>
      </c>
      <c r="M4" s="58">
        <f t="shared" si="2"/>
        <v>64.582107612643398</v>
      </c>
    </row>
    <row r="5" spans="1:13" x14ac:dyDescent="0.3">
      <c r="A5" s="4" t="s">
        <v>31</v>
      </c>
      <c r="B5" s="43">
        <f t="shared" ref="B5:I5" si="3">SUM(B2:B4)</f>
        <v>243981285.91</v>
      </c>
      <c r="C5" s="43">
        <f t="shared" si="3"/>
        <v>253050343.29000002</v>
      </c>
      <c r="D5" s="43">
        <f t="shared" si="3"/>
        <v>260448336.02000001</v>
      </c>
      <c r="E5" s="43">
        <f t="shared" si="3"/>
        <v>288200016.56</v>
      </c>
      <c r="F5" s="43">
        <f t="shared" si="3"/>
        <v>286656311.75999999</v>
      </c>
      <c r="G5" s="43">
        <f t="shared" ref="G5:H5" si="4">SUM(G2:G4)</f>
        <v>294124991.00999999</v>
      </c>
      <c r="H5" s="43">
        <f t="shared" si="4"/>
        <v>283400307.16999996</v>
      </c>
      <c r="I5" s="43">
        <f t="shared" si="3"/>
        <v>285298135.68000001</v>
      </c>
      <c r="J5" s="43">
        <f t="shared" si="0"/>
        <v>76.392229726981839</v>
      </c>
      <c r="K5" s="44">
        <f t="shared" si="1"/>
        <v>0.66966353316675509</v>
      </c>
      <c r="L5" s="43">
        <f>SUM(L2:L4)</f>
        <v>205574691.21000001</v>
      </c>
      <c r="M5" s="45">
        <f>IF(I5&gt;0,L5/I5*100,"-")</f>
        <v>72.056093433635155</v>
      </c>
    </row>
    <row r="6" spans="1:13" x14ac:dyDescent="0.3">
      <c r="A6" s="55" t="s">
        <v>23</v>
      </c>
      <c r="B6" s="56">
        <f>Entrate_Uscite!B6</f>
        <v>588184.38</v>
      </c>
      <c r="C6" s="56">
        <f>Entrate_Uscite!E6</f>
        <v>915834.04</v>
      </c>
      <c r="D6" s="56">
        <f>Entrate_Uscite!H6</f>
        <v>514402.81</v>
      </c>
      <c r="E6" s="56">
        <f>Entrate_Uscite!K6</f>
        <v>665818.84</v>
      </c>
      <c r="F6" s="56">
        <f>Entrate_Uscite!N6</f>
        <v>921576.77</v>
      </c>
      <c r="G6" s="56">
        <f>Entrate_Uscite!Q6</f>
        <v>689971.52</v>
      </c>
      <c r="H6" s="56">
        <f>Entrate_Uscite!T6</f>
        <v>864074.56</v>
      </c>
      <c r="I6" s="56">
        <f>Entrate_Uscite!W6</f>
        <v>780273.27</v>
      </c>
      <c r="J6" s="56">
        <f t="shared" si="0"/>
        <v>0.20892816123593722</v>
      </c>
      <c r="K6" s="57">
        <f t="shared" si="1"/>
        <v>-9.6983864447993966</v>
      </c>
      <c r="L6" s="56">
        <f>Entrate_Uscite!X6</f>
        <v>780273.27</v>
      </c>
      <c r="M6" s="58">
        <f t="shared" si="2"/>
        <v>100</v>
      </c>
    </row>
    <row r="7" spans="1:13" x14ac:dyDescent="0.3">
      <c r="A7" s="55" t="s">
        <v>24</v>
      </c>
      <c r="B7" s="56">
        <f>Entrate_Uscite!B7</f>
        <v>15788780.66</v>
      </c>
      <c r="C7" s="56">
        <f>Entrate_Uscite!E7</f>
        <v>26437516.73</v>
      </c>
      <c r="D7" s="56">
        <f>Entrate_Uscite!H7</f>
        <v>42889927.590000004</v>
      </c>
      <c r="E7" s="56">
        <f>Entrate_Uscite!K7</f>
        <v>58116313.799999997</v>
      </c>
      <c r="F7" s="56">
        <f>Entrate_Uscite!N7</f>
        <v>76952717.200000003</v>
      </c>
      <c r="G7" s="56">
        <f>Entrate_Uscite!Q7</f>
        <v>31109268.559999999</v>
      </c>
      <c r="H7" s="56">
        <f>Entrate_Uscite!T7</f>
        <v>69706596.920000002</v>
      </c>
      <c r="I7" s="56">
        <f>Entrate_Uscite!W7</f>
        <v>80972051.299999997</v>
      </c>
      <c r="J7" s="56">
        <f t="shared" si="0"/>
        <v>21.681303768884685</v>
      </c>
      <c r="K7" s="57">
        <f t="shared" si="1"/>
        <v>16.161245675110194</v>
      </c>
      <c r="L7" s="56">
        <f>Entrate_Uscite!X7</f>
        <v>40099917.859999999</v>
      </c>
      <c r="M7" s="58">
        <f t="shared" si="2"/>
        <v>49.523159184186312</v>
      </c>
    </row>
    <row r="8" spans="1:13" x14ac:dyDescent="0.3">
      <c r="A8" s="55" t="s">
        <v>25</v>
      </c>
      <c r="B8" s="56">
        <f>Entrate_Uscite!B8</f>
        <v>8305559.96</v>
      </c>
      <c r="C8" s="56">
        <f>Entrate_Uscite!E8</f>
        <v>11546285.609999999</v>
      </c>
      <c r="D8" s="56">
        <f>Entrate_Uscite!H8</f>
        <v>3956489.91</v>
      </c>
      <c r="E8" s="56">
        <f>Entrate_Uscite!K8</f>
        <v>905925.2</v>
      </c>
      <c r="F8" s="56">
        <f>Entrate_Uscite!N8</f>
        <v>248636.32</v>
      </c>
      <c r="G8" s="56">
        <f>Entrate_Uscite!Q8</f>
        <v>149721.88</v>
      </c>
      <c r="H8" s="56">
        <f>Entrate_Uscite!T8</f>
        <v>8084280.21</v>
      </c>
      <c r="I8" s="56">
        <f>Entrate_Uscite!W8</f>
        <v>2981914.71</v>
      </c>
      <c r="J8" s="56">
        <f t="shared" si="0"/>
        <v>0.79844585387718447</v>
      </c>
      <c r="K8" s="57">
        <f t="shared" si="1"/>
        <v>-63.114654211126116</v>
      </c>
      <c r="L8" s="56">
        <f>Entrate_Uscite!X8</f>
        <v>128966.21</v>
      </c>
      <c r="M8" s="58">
        <f t="shared" si="2"/>
        <v>4.3249463027062909</v>
      </c>
    </row>
    <row r="9" spans="1:13" x14ac:dyDescent="0.3">
      <c r="A9" s="55" t="s">
        <v>26</v>
      </c>
      <c r="B9" s="56">
        <f>Entrate_Uscite!B9</f>
        <v>9344029.5099999998</v>
      </c>
      <c r="C9" s="56">
        <f>Entrate_Uscite!E9</f>
        <v>4251255.8</v>
      </c>
      <c r="D9" s="56">
        <f>Entrate_Uscite!H9</f>
        <v>3490277.41</v>
      </c>
      <c r="E9" s="56">
        <f>Entrate_Uscite!K9</f>
        <v>3122239.58</v>
      </c>
      <c r="F9" s="56">
        <f>Entrate_Uscite!N9</f>
        <v>1857398.19</v>
      </c>
      <c r="G9" s="56">
        <f>Entrate_Uscite!Q9</f>
        <v>1276318.27</v>
      </c>
      <c r="H9" s="56">
        <f>Entrate_Uscite!T9</f>
        <v>2095798.65</v>
      </c>
      <c r="I9" s="56">
        <f>Entrate_Uscite!W9</f>
        <v>1765455.98</v>
      </c>
      <c r="J9" s="56">
        <f t="shared" si="0"/>
        <v>0.47272344936843669</v>
      </c>
      <c r="K9" s="57">
        <f t="shared" si="1"/>
        <v>-15.762137741619412</v>
      </c>
      <c r="L9" s="56">
        <f>Entrate_Uscite!X9</f>
        <v>1339891.1499999999</v>
      </c>
      <c r="M9" s="58">
        <f t="shared" si="2"/>
        <v>75.894905632254833</v>
      </c>
    </row>
    <row r="10" spans="1:13" x14ac:dyDescent="0.3">
      <c r="A10" s="55" t="s">
        <v>27</v>
      </c>
      <c r="B10" s="56">
        <f>Entrate_Uscite!B10</f>
        <v>1747246.85</v>
      </c>
      <c r="C10" s="56">
        <f>Entrate_Uscite!E10</f>
        <v>2691708.28</v>
      </c>
      <c r="D10" s="56">
        <f>Entrate_Uscite!H10</f>
        <v>2564514.36</v>
      </c>
      <c r="E10" s="56">
        <f>Entrate_Uscite!K10</f>
        <v>1327836.5900000001</v>
      </c>
      <c r="F10" s="56">
        <f>Entrate_Uscite!N10</f>
        <v>1032404.17</v>
      </c>
      <c r="G10" s="56">
        <f>Entrate_Uscite!Q10</f>
        <v>2480698.87</v>
      </c>
      <c r="H10" s="56">
        <f>Entrate_Uscite!T10</f>
        <v>1202269.1599999999</v>
      </c>
      <c r="I10" s="56">
        <f>Entrate_Uscite!W10</f>
        <v>1661981.25</v>
      </c>
      <c r="J10" s="56">
        <f t="shared" si="0"/>
        <v>0.44501676517908195</v>
      </c>
      <c r="K10" s="57">
        <f t="shared" si="1"/>
        <v>38.237035873065253</v>
      </c>
      <c r="L10" s="56">
        <f>Entrate_Uscite!X10</f>
        <v>1661981.25</v>
      </c>
      <c r="M10" s="58">
        <f t="shared" si="2"/>
        <v>100</v>
      </c>
    </row>
    <row r="11" spans="1:13" x14ac:dyDescent="0.3">
      <c r="A11" s="4" t="s">
        <v>32</v>
      </c>
      <c r="B11" s="46">
        <f t="shared" ref="B11:I11" si="5">SUM(B6:B10)</f>
        <v>35773801.359999999</v>
      </c>
      <c r="C11" s="46">
        <f t="shared" si="5"/>
        <v>45842600.459999993</v>
      </c>
      <c r="D11" s="46">
        <f t="shared" si="5"/>
        <v>53415612.079999998</v>
      </c>
      <c r="E11" s="46">
        <f t="shared" si="5"/>
        <v>64138134.010000005</v>
      </c>
      <c r="F11" s="46">
        <f t="shared" si="5"/>
        <v>81012732.649999991</v>
      </c>
      <c r="G11" s="46">
        <f t="shared" ref="G11" si="6">SUM(G6:G10)</f>
        <v>35705979.099999994</v>
      </c>
      <c r="H11" s="46">
        <f t="shared" ref="H11" si="7">SUM(H6:H10)</f>
        <v>81953019.5</v>
      </c>
      <c r="I11" s="46">
        <f t="shared" si="5"/>
        <v>88161676.50999999</v>
      </c>
      <c r="J11" s="46">
        <f t="shared" si="0"/>
        <v>23.606417998545325</v>
      </c>
      <c r="K11" s="44">
        <f t="shared" si="1"/>
        <v>7.5758734063483786</v>
      </c>
      <c r="L11" s="46">
        <f>SUM(L6:L10)</f>
        <v>44011029.740000002</v>
      </c>
      <c r="M11" s="45">
        <f>IF(I11&gt;0,L11/I11*100,"-")</f>
        <v>49.920817618535111</v>
      </c>
    </row>
    <row r="12" spans="1:13" x14ac:dyDescent="0.3">
      <c r="A12" s="55" t="s">
        <v>28</v>
      </c>
      <c r="B12" s="56">
        <f>Entrate_Uscite!B11</f>
        <v>0</v>
      </c>
      <c r="C12" s="56">
        <f>Entrate_Uscite!E11</f>
        <v>0</v>
      </c>
      <c r="D12" s="56">
        <f>Entrate_Uscite!H11</f>
        <v>0</v>
      </c>
      <c r="E12" s="56">
        <f>Entrate_Uscite!K11</f>
        <v>0</v>
      </c>
      <c r="F12" s="56">
        <f>Entrate_Uscite!N11</f>
        <v>0</v>
      </c>
      <c r="G12" s="56">
        <f>Entrate_Uscite!Q11</f>
        <v>0</v>
      </c>
      <c r="H12" s="56">
        <f>Entrate_Uscite!T11</f>
        <v>0</v>
      </c>
      <c r="I12" s="56">
        <f>Entrate_Uscite!W11</f>
        <v>0</v>
      </c>
      <c r="J12" s="56">
        <f t="shared" si="0"/>
        <v>0</v>
      </c>
      <c r="K12" s="57" t="str">
        <f t="shared" si="1"/>
        <v>-</v>
      </c>
      <c r="L12" s="56">
        <f>Entrate_Uscite!X11</f>
        <v>0</v>
      </c>
      <c r="M12" s="58" t="str">
        <f t="shared" si="2"/>
        <v>-</v>
      </c>
    </row>
    <row r="13" spans="1:13" x14ac:dyDescent="0.3">
      <c r="A13" s="55" t="s">
        <v>29</v>
      </c>
      <c r="B13" s="56">
        <f>Entrate_Uscite!B12</f>
        <v>0</v>
      </c>
      <c r="C13" s="56">
        <f>Entrate_Uscite!E12</f>
        <v>0</v>
      </c>
      <c r="D13" s="56">
        <f>Entrate_Uscite!H12</f>
        <v>0</v>
      </c>
      <c r="E13" s="56">
        <f>Entrate_Uscite!K12</f>
        <v>0</v>
      </c>
      <c r="F13" s="56">
        <f>Entrate_Uscite!N12</f>
        <v>0</v>
      </c>
      <c r="G13" s="56">
        <f>Entrate_Uscite!Q12</f>
        <v>0</v>
      </c>
      <c r="H13" s="56">
        <f>Entrate_Uscite!T12</f>
        <v>0</v>
      </c>
      <c r="I13" s="56">
        <f>Entrate_Uscite!W12</f>
        <v>0</v>
      </c>
      <c r="J13" s="56">
        <f t="shared" si="0"/>
        <v>0</v>
      </c>
      <c r="K13" s="57" t="str">
        <f t="shared" si="1"/>
        <v>-</v>
      </c>
      <c r="L13" s="56">
        <f>Entrate_Uscite!X12</f>
        <v>0</v>
      </c>
      <c r="M13" s="58" t="str">
        <f t="shared" si="2"/>
        <v>-</v>
      </c>
    </row>
    <row r="14" spans="1:13" x14ac:dyDescent="0.3">
      <c r="A14" s="55" t="s">
        <v>30</v>
      </c>
      <c r="B14" s="56">
        <f>Entrate_Uscite!B13</f>
        <v>0</v>
      </c>
      <c r="C14" s="56">
        <f>Entrate_Uscite!E13</f>
        <v>0</v>
      </c>
      <c r="D14" s="56">
        <f>Entrate_Uscite!H13</f>
        <v>0</v>
      </c>
      <c r="E14" s="56">
        <f>Entrate_Uscite!K13</f>
        <v>0</v>
      </c>
      <c r="F14" s="56">
        <f>Entrate_Uscite!N13</f>
        <v>0</v>
      </c>
      <c r="G14" s="56">
        <f>Entrate_Uscite!Q13</f>
        <v>0</v>
      </c>
      <c r="H14" s="56">
        <f>Entrate_Uscite!T13</f>
        <v>0</v>
      </c>
      <c r="I14" s="56">
        <f>Entrate_Uscite!W13</f>
        <v>0</v>
      </c>
      <c r="J14" s="56">
        <f t="shared" si="0"/>
        <v>0</v>
      </c>
      <c r="K14" s="57" t="str">
        <f t="shared" si="1"/>
        <v>-</v>
      </c>
      <c r="L14" s="56">
        <f>Entrate_Uscite!X13</f>
        <v>0</v>
      </c>
      <c r="M14" s="58" t="str">
        <f t="shared" si="2"/>
        <v>-</v>
      </c>
    </row>
    <row r="15" spans="1:13" x14ac:dyDescent="0.3">
      <c r="A15" s="4" t="s">
        <v>33</v>
      </c>
      <c r="B15" s="43">
        <f t="shared" ref="B15:I15" si="8">SUM(B12:B14)</f>
        <v>0</v>
      </c>
      <c r="C15" s="43">
        <f t="shared" si="8"/>
        <v>0</v>
      </c>
      <c r="D15" s="43">
        <f t="shared" si="8"/>
        <v>0</v>
      </c>
      <c r="E15" s="43">
        <f t="shared" si="8"/>
        <v>0</v>
      </c>
      <c r="F15" s="43">
        <f t="shared" si="8"/>
        <v>0</v>
      </c>
      <c r="G15" s="43">
        <f t="shared" ref="G15" si="9">SUM(G12:G14)</f>
        <v>0</v>
      </c>
      <c r="H15" s="43">
        <f t="shared" ref="H15" si="10">SUM(H12:H14)</f>
        <v>0</v>
      </c>
      <c r="I15" s="43">
        <f t="shared" si="8"/>
        <v>0</v>
      </c>
      <c r="J15" s="43">
        <f t="shared" si="0"/>
        <v>0</v>
      </c>
      <c r="K15" s="44" t="str">
        <f t="shared" si="1"/>
        <v>-</v>
      </c>
      <c r="L15" s="43">
        <f>SUM(L12:L14)</f>
        <v>0</v>
      </c>
      <c r="M15" s="45" t="str">
        <f t="shared" si="2"/>
        <v>-</v>
      </c>
    </row>
    <row r="16" spans="1:13" x14ac:dyDescent="0.3">
      <c r="A16" s="47" t="s">
        <v>348</v>
      </c>
      <c r="B16" s="48">
        <f>B5+B11+B15</f>
        <v>279755087.26999998</v>
      </c>
      <c r="C16" s="48">
        <f t="shared" ref="C16:I16" si="11">C5+C11+C15</f>
        <v>298892943.75</v>
      </c>
      <c r="D16" s="48">
        <f t="shared" si="11"/>
        <v>313863948.10000002</v>
      </c>
      <c r="E16" s="48">
        <f t="shared" ref="E16:H16" si="12">E5+E11+E15</f>
        <v>352338150.56999999</v>
      </c>
      <c r="F16" s="48">
        <f t="shared" si="12"/>
        <v>367669044.40999997</v>
      </c>
      <c r="G16" s="48">
        <f t="shared" si="12"/>
        <v>329830970.11000001</v>
      </c>
      <c r="H16" s="48">
        <f t="shared" si="12"/>
        <v>365353326.66999996</v>
      </c>
      <c r="I16" s="48">
        <f t="shared" si="11"/>
        <v>373459812.19</v>
      </c>
      <c r="J16" s="48">
        <f t="shared" si="0"/>
        <v>99.998647725527164</v>
      </c>
      <c r="K16" s="49">
        <f t="shared" si="1"/>
        <v>2.2188070911756341</v>
      </c>
      <c r="L16" s="48">
        <f t="shared" ref="L16" si="13">L5+L11+L15</f>
        <v>249585720.95000002</v>
      </c>
      <c r="M16" s="50">
        <f t="shared" si="2"/>
        <v>66.830677037619708</v>
      </c>
    </row>
    <row r="17" spans="1:13" x14ac:dyDescent="0.3">
      <c r="A17" s="4" t="s">
        <v>34</v>
      </c>
      <c r="B17" s="43">
        <f>Entrate_Uscite!B17</f>
        <v>258526.3</v>
      </c>
      <c r="C17" s="43">
        <f>Entrate_Uscite!E17</f>
        <v>854743.59</v>
      </c>
      <c r="D17" s="43">
        <f>Entrate_Uscite!H17</f>
        <v>279901.74</v>
      </c>
      <c r="E17" s="43">
        <f>Entrate_Uscite!K17</f>
        <v>644072.36</v>
      </c>
      <c r="F17" s="43">
        <f>Entrate_Uscite!N17</f>
        <v>404555.76</v>
      </c>
      <c r="G17" s="43">
        <f>Entrate_Uscite!Q17</f>
        <v>334814.44</v>
      </c>
      <c r="H17" s="43">
        <f>Entrate_Uscite!T17</f>
        <v>61671.47</v>
      </c>
      <c r="I17" s="43">
        <f>Entrate_Uscite!W17</f>
        <v>5050.2700000000004</v>
      </c>
      <c r="J17" s="43">
        <f t="shared" si="0"/>
        <v>1.3522744728202936E-3</v>
      </c>
      <c r="K17" s="44">
        <f t="shared" si="1"/>
        <v>-91.811010828832195</v>
      </c>
      <c r="L17" s="43">
        <f>Entrate_Uscite!X17</f>
        <v>3174.28</v>
      </c>
      <c r="M17" s="45">
        <f t="shared" si="2"/>
        <v>62.853669209765016</v>
      </c>
    </row>
    <row r="18" spans="1:13" x14ac:dyDescent="0.3">
      <c r="A18" s="4" t="s">
        <v>35</v>
      </c>
      <c r="B18" s="43">
        <f>Entrate_Uscite!B18</f>
        <v>127610064.7</v>
      </c>
      <c r="C18" s="43">
        <f>Entrate_Uscite!E18</f>
        <v>137450162.69</v>
      </c>
      <c r="D18" s="43">
        <f>Entrate_Uscite!H18</f>
        <v>1251366.55</v>
      </c>
      <c r="E18" s="43">
        <f>Entrate_Uscite!K18</f>
        <v>8328906.4900000002</v>
      </c>
      <c r="F18" s="43">
        <f>Entrate_Uscite!N18</f>
        <v>0</v>
      </c>
      <c r="G18" s="43">
        <f>Entrate_Uscite!Q18</f>
        <v>0</v>
      </c>
      <c r="H18" s="43">
        <f>Entrate_Uscite!T18</f>
        <v>107175.21</v>
      </c>
      <c r="I18" s="43">
        <f>Entrate_Uscite!W18</f>
        <v>0</v>
      </c>
      <c r="J18" s="43">
        <f t="shared" si="0"/>
        <v>0</v>
      </c>
      <c r="K18" s="44">
        <f t="shared" si="1"/>
        <v>-100</v>
      </c>
      <c r="L18" s="43">
        <f>Entrate_Uscite!X18</f>
        <v>0</v>
      </c>
      <c r="M18" s="45" t="str">
        <f t="shared" si="2"/>
        <v>-</v>
      </c>
    </row>
    <row r="19" spans="1:13" x14ac:dyDescent="0.3">
      <c r="A19" s="4" t="s">
        <v>36</v>
      </c>
      <c r="B19" s="43">
        <f>Entrate_Uscite!B19</f>
        <v>166355679.15000001</v>
      </c>
      <c r="C19" s="43">
        <f>Entrate_Uscite!E19</f>
        <v>180151028.91999999</v>
      </c>
      <c r="D19" s="43">
        <f>Entrate_Uscite!H19</f>
        <v>128056282.08</v>
      </c>
      <c r="E19" s="43">
        <f>Entrate_Uscite!K19</f>
        <v>189868659.40000001</v>
      </c>
      <c r="F19" s="43">
        <f>Entrate_Uscite!N19</f>
        <v>50423348.439999998</v>
      </c>
      <c r="G19" s="43">
        <f>Entrate_Uscite!Q19</f>
        <v>269124875.41000003</v>
      </c>
      <c r="H19" s="43">
        <f>Entrate_Uscite!T19</f>
        <v>403980270.19</v>
      </c>
      <c r="I19" s="43">
        <f>Entrate_Uscite!W19</f>
        <v>504563090.73000002</v>
      </c>
      <c r="J19" s="43"/>
      <c r="K19" s="44">
        <f t="shared" si="1"/>
        <v>24.897953677959066</v>
      </c>
      <c r="L19" s="43">
        <f>Entrate_Uscite!X19</f>
        <v>497446226.31</v>
      </c>
      <c r="M19" s="45">
        <f t="shared" si="2"/>
        <v>98.589499598612463</v>
      </c>
    </row>
    <row r="20" spans="1:13" x14ac:dyDescent="0.3">
      <c r="A20" s="47" t="s">
        <v>37</v>
      </c>
      <c r="B20" s="48">
        <f t="shared" ref="B20:I20" si="14">B5+B11+B15+B17+B18+B19</f>
        <v>573979357.41999996</v>
      </c>
      <c r="C20" s="48">
        <f t="shared" si="14"/>
        <v>617348878.94999993</v>
      </c>
      <c r="D20" s="48">
        <f t="shared" si="14"/>
        <v>443451498.47000003</v>
      </c>
      <c r="E20" s="48">
        <f t="shared" si="14"/>
        <v>551179788.82000005</v>
      </c>
      <c r="F20" s="48">
        <f t="shared" si="14"/>
        <v>418496948.60999995</v>
      </c>
      <c r="G20" s="48">
        <f t="shared" ref="G20:H20" si="15">G5+G11+G15+G17+G18+G19</f>
        <v>599290659.96000004</v>
      </c>
      <c r="H20" s="48">
        <f t="shared" si="15"/>
        <v>769502443.53999996</v>
      </c>
      <c r="I20" s="48">
        <f t="shared" si="14"/>
        <v>878027953.19000006</v>
      </c>
      <c r="J20" s="48"/>
      <c r="K20" s="49">
        <f t="shared" si="1"/>
        <v>14.103335286466674</v>
      </c>
      <c r="L20" s="48">
        <f>L5+L11+L15+L17+L18+L19</f>
        <v>747035121.53999996</v>
      </c>
      <c r="M20" s="50">
        <f t="shared" si="2"/>
        <v>85.081018073048298</v>
      </c>
    </row>
    <row r="21" spans="1:13" x14ac:dyDescent="0.3">
      <c r="A21" s="38" t="s">
        <v>38</v>
      </c>
      <c r="B21" s="51">
        <f t="shared" ref="B21:I21" si="16">B20-B19</f>
        <v>407623678.26999998</v>
      </c>
      <c r="C21" s="51">
        <f t="shared" si="16"/>
        <v>437197850.02999997</v>
      </c>
      <c r="D21" s="51">
        <f t="shared" si="16"/>
        <v>315395216.39000005</v>
      </c>
      <c r="E21" s="51">
        <f t="shared" si="16"/>
        <v>361311129.42000008</v>
      </c>
      <c r="F21" s="51">
        <f t="shared" si="16"/>
        <v>368073600.16999996</v>
      </c>
      <c r="G21" s="51">
        <f t="shared" ref="G21:H21" si="17">G20-G19</f>
        <v>330165784.55000001</v>
      </c>
      <c r="H21" s="51">
        <f t="shared" si="17"/>
        <v>365522173.34999996</v>
      </c>
      <c r="I21" s="51">
        <f t="shared" si="16"/>
        <v>373464862.46000004</v>
      </c>
      <c r="J21" s="51">
        <f t="shared" si="0"/>
        <v>100</v>
      </c>
      <c r="K21" s="52">
        <f t="shared" si="1"/>
        <v>2.1729705306809564</v>
      </c>
      <c r="L21" s="51">
        <f>L20-L19</f>
        <v>249588895.22999996</v>
      </c>
      <c r="M21" s="53">
        <f t="shared" si="2"/>
        <v>66.830623257558059</v>
      </c>
    </row>
    <row r="22" spans="1:13" x14ac:dyDescent="0.3">
      <c r="L22" s="6"/>
    </row>
    <row r="23" spans="1:13" x14ac:dyDescent="0.3">
      <c r="L23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workbookViewId="0">
      <selection activeCell="K1" sqref="K1:K31"/>
    </sheetView>
  </sheetViews>
  <sheetFormatPr defaultRowHeight="14.4" x14ac:dyDescent="0.3"/>
  <cols>
    <col min="1" max="1" width="50.6640625" bestFit="1" customWidth="1"/>
    <col min="2" max="9" width="12.5546875" bestFit="1" customWidth="1"/>
    <col min="10" max="10" width="8.5546875" customWidth="1"/>
    <col min="11" max="11" width="6.5546875" bestFit="1" customWidth="1"/>
    <col min="12" max="12" width="12.33203125" customWidth="1"/>
    <col min="13" max="13" width="7" bestFit="1" customWidth="1"/>
  </cols>
  <sheetData>
    <row r="1" spans="1:13" ht="28.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>
        <v>2021</v>
      </c>
      <c r="H1" s="42">
        <v>2022</v>
      </c>
      <c r="I1" s="42">
        <v>2023</v>
      </c>
      <c r="J1" s="54" t="s">
        <v>297</v>
      </c>
      <c r="K1" s="42" t="s">
        <v>233</v>
      </c>
      <c r="L1" s="54" t="s">
        <v>367</v>
      </c>
      <c r="M1" s="42" t="s">
        <v>339</v>
      </c>
    </row>
    <row r="2" spans="1:13" x14ac:dyDescent="0.3">
      <c r="A2" s="59" t="s">
        <v>270</v>
      </c>
      <c r="B2" s="56">
        <f>Entrate_Uscite!B23</f>
        <v>69753851.269999996</v>
      </c>
      <c r="C2" s="56">
        <f>Entrate_Uscite!E23</f>
        <v>58972123.380000003</v>
      </c>
      <c r="D2" s="56">
        <f>Entrate_Uscite!H23</f>
        <v>60425418.600000001</v>
      </c>
      <c r="E2" s="56">
        <f>Entrate_Uscite!K23</f>
        <v>55840225.689999998</v>
      </c>
      <c r="F2" s="56">
        <f>Entrate_Uscite!N23</f>
        <v>46100306.890000001</v>
      </c>
      <c r="G2" s="56">
        <f>Entrate_Uscite!Q23</f>
        <v>54818168.719999999</v>
      </c>
      <c r="H2" s="56">
        <f>Entrate_Uscite!T23</f>
        <v>48371241.93</v>
      </c>
      <c r="I2" s="56">
        <f>Entrate_Uscite!W23</f>
        <v>51024511.060000002</v>
      </c>
      <c r="J2" s="56">
        <f>I2/I$31*100</f>
        <v>13.308186537401538</v>
      </c>
      <c r="K2" s="57">
        <f>IF(H2&gt;0,I2/H2*100-100,"-")</f>
        <v>5.4852201931049365</v>
      </c>
      <c r="L2" s="56">
        <f>Entrate_Uscite!X23</f>
        <v>40246236.380000003</v>
      </c>
      <c r="M2" s="58">
        <f>IF(I2&gt;0,L2/I2*100,"-")</f>
        <v>78.876280328633101</v>
      </c>
    </row>
    <row r="3" spans="1:13" x14ac:dyDescent="0.3">
      <c r="A3" s="59" t="s">
        <v>271</v>
      </c>
      <c r="B3" s="56">
        <f>Entrate_Uscite!B24</f>
        <v>5473714.2300000004</v>
      </c>
      <c r="C3" s="56">
        <f>Entrate_Uscite!E24</f>
        <v>4497415.28</v>
      </c>
      <c r="D3" s="56">
        <f>Entrate_Uscite!H24</f>
        <v>5741808.5199999996</v>
      </c>
      <c r="E3" s="56">
        <f>Entrate_Uscite!K24</f>
        <v>5021984.53</v>
      </c>
      <c r="F3" s="56">
        <f>Entrate_Uscite!N24</f>
        <v>4811318.6399999997</v>
      </c>
      <c r="G3" s="56">
        <f>Entrate_Uscite!Q24</f>
        <v>4709619.6100000003</v>
      </c>
      <c r="H3" s="56">
        <f>Entrate_Uscite!T24</f>
        <v>5492390.8600000003</v>
      </c>
      <c r="I3" s="56">
        <f>Entrate_Uscite!W24</f>
        <v>4678235.58</v>
      </c>
      <c r="J3" s="56">
        <f t="shared" ref="J3:J31" si="0">I3/I$31*100</f>
        <v>1.2201749800471067</v>
      </c>
      <c r="K3" s="57">
        <f t="shared" ref="K3:K31" si="1">IF(H3&gt;0,I3/H3*100-100,"-")</f>
        <v>-14.82333105477494</v>
      </c>
      <c r="L3" s="56">
        <f>Entrate_Uscite!X24</f>
        <v>2787007.28</v>
      </c>
      <c r="M3" s="58">
        <f>IF(I3&gt;0,L3/I3*100,"-")</f>
        <v>59.573897730049751</v>
      </c>
    </row>
    <row r="4" spans="1:13" x14ac:dyDescent="0.3">
      <c r="A4" s="59" t="s">
        <v>272</v>
      </c>
      <c r="B4" s="56">
        <f>Entrate_Uscite!B25</f>
        <v>120715311.75</v>
      </c>
      <c r="C4" s="56">
        <f>Entrate_Uscite!E25</f>
        <v>111782374.88</v>
      </c>
      <c r="D4" s="56">
        <f>Entrate_Uscite!H25</f>
        <v>112981391.94</v>
      </c>
      <c r="E4" s="56">
        <f>Entrate_Uscite!K25</f>
        <v>108676341.26000001</v>
      </c>
      <c r="F4" s="56">
        <f>Entrate_Uscite!N25</f>
        <v>119271691.64</v>
      </c>
      <c r="G4" s="56">
        <f>Entrate_Uscite!Q25</f>
        <v>128974509.65000001</v>
      </c>
      <c r="H4" s="56">
        <f>Entrate_Uscite!T25</f>
        <v>152691137</v>
      </c>
      <c r="I4" s="56">
        <f>Entrate_Uscite!W25</f>
        <v>148038844.78999999</v>
      </c>
      <c r="J4" s="56">
        <f t="shared" si="0"/>
        <v>38.611414794941759</v>
      </c>
      <c r="K4" s="57">
        <f t="shared" si="1"/>
        <v>-3.046864606162444</v>
      </c>
      <c r="L4" s="56">
        <f>Entrate_Uscite!X25</f>
        <v>98638305.170000002</v>
      </c>
      <c r="M4" s="58">
        <f t="shared" ref="M4:M9" si="2">IF(I4&gt;0,L4/I4*100,"-")</f>
        <v>66.630015459741685</v>
      </c>
    </row>
    <row r="5" spans="1:13" x14ac:dyDescent="0.3">
      <c r="A5" s="59" t="s">
        <v>273</v>
      </c>
      <c r="B5" s="56">
        <f>Entrate_Uscite!B26</f>
        <v>27137875.800000001</v>
      </c>
      <c r="C5" s="56">
        <f>Entrate_Uscite!E26</f>
        <v>25027700.100000001</v>
      </c>
      <c r="D5" s="56">
        <f>Entrate_Uscite!H26</f>
        <v>35607636.060000002</v>
      </c>
      <c r="E5" s="56">
        <f>Entrate_Uscite!K26</f>
        <v>30825826.609999999</v>
      </c>
      <c r="F5" s="56">
        <f>Entrate_Uscite!N26</f>
        <v>50347499.020000003</v>
      </c>
      <c r="G5" s="56">
        <f>Entrate_Uscite!Q26</f>
        <v>55271112.229999997</v>
      </c>
      <c r="H5" s="56">
        <f>Entrate_Uscite!T26</f>
        <v>45327589.149999999</v>
      </c>
      <c r="I5" s="56">
        <f>Entrate_Uscite!W26</f>
        <v>44076285.490000002</v>
      </c>
      <c r="J5" s="56">
        <f t="shared" si="0"/>
        <v>11.495953944309774</v>
      </c>
      <c r="K5" s="57">
        <f t="shared" si="1"/>
        <v>-2.7605784544576721</v>
      </c>
      <c r="L5" s="56">
        <f>Entrate_Uscite!X26</f>
        <v>30935463.530000001</v>
      </c>
      <c r="M5" s="58">
        <f t="shared" si="2"/>
        <v>70.186185578225775</v>
      </c>
    </row>
    <row r="6" spans="1:13" x14ac:dyDescent="0.3">
      <c r="A6" s="59" t="s">
        <v>274</v>
      </c>
      <c r="B6" s="56">
        <f>Entrate_Uscite!B27</f>
        <v>8910784.5199999996</v>
      </c>
      <c r="C6" s="56">
        <f>Entrate_Uscite!E27</f>
        <v>7844458.1600000001</v>
      </c>
      <c r="D6" s="56">
        <f>Entrate_Uscite!H27</f>
        <v>6864207.1399999997</v>
      </c>
      <c r="E6" s="56">
        <f>Entrate_Uscite!K27</f>
        <v>6387353.0099999998</v>
      </c>
      <c r="F6" s="56">
        <f>Entrate_Uscite!N27</f>
        <v>6046962.0499999998</v>
      </c>
      <c r="G6" s="56">
        <f>Entrate_Uscite!Q27</f>
        <v>5731491.5700000003</v>
      </c>
      <c r="H6" s="56">
        <f>Entrate_Uscite!T27</f>
        <v>5446195.1299999999</v>
      </c>
      <c r="I6" s="56">
        <f>Entrate_Uscite!W27</f>
        <v>5256084.45</v>
      </c>
      <c r="J6" s="56">
        <f t="shared" si="0"/>
        <v>1.3708892229203766</v>
      </c>
      <c r="K6" s="57">
        <f t="shared" si="1"/>
        <v>-3.4907063640226141</v>
      </c>
      <c r="L6" s="56">
        <f>Entrate_Uscite!X27</f>
        <v>5237794.42</v>
      </c>
      <c r="M6" s="58">
        <f t="shared" si="2"/>
        <v>99.652021763082587</v>
      </c>
    </row>
    <row r="7" spans="1:13" x14ac:dyDescent="0.3">
      <c r="A7" s="59" t="s">
        <v>275</v>
      </c>
      <c r="B7" s="56">
        <f>Entrate_Uscite!B28</f>
        <v>0</v>
      </c>
      <c r="C7" s="56">
        <f>Entrate_Uscite!E28</f>
        <v>0</v>
      </c>
      <c r="D7" s="56">
        <f>Entrate_Uscite!H28</f>
        <v>0</v>
      </c>
      <c r="E7" s="56">
        <f>Entrate_Uscite!K28</f>
        <v>0</v>
      </c>
      <c r="F7" s="56">
        <f>Entrate_Uscite!N28</f>
        <v>0</v>
      </c>
      <c r="G7" s="56">
        <f>Entrate_Uscite!Q28</f>
        <v>0</v>
      </c>
      <c r="H7" s="56">
        <f>Entrate_Uscite!T28</f>
        <v>0</v>
      </c>
      <c r="I7" s="56">
        <f>Entrate_Uscite!W28</f>
        <v>0</v>
      </c>
      <c r="J7" s="56">
        <f t="shared" si="0"/>
        <v>0</v>
      </c>
      <c r="K7" s="57" t="str">
        <f t="shared" si="1"/>
        <v>-</v>
      </c>
      <c r="L7" s="56">
        <f>Entrate_Uscite!X28</f>
        <v>0</v>
      </c>
      <c r="M7" s="58" t="str">
        <f t="shared" si="2"/>
        <v>-</v>
      </c>
    </row>
    <row r="8" spans="1:13" x14ac:dyDescent="0.3">
      <c r="A8" s="59" t="s">
        <v>276</v>
      </c>
      <c r="B8" s="56">
        <f>Entrate_Uscite!B29</f>
        <v>392347.25</v>
      </c>
      <c r="C8" s="56">
        <f>Entrate_Uscite!E29</f>
        <v>219805.41</v>
      </c>
      <c r="D8" s="56">
        <f>Entrate_Uscite!H29</f>
        <v>648654.81999999995</v>
      </c>
      <c r="E8" s="56">
        <f>Entrate_Uscite!K29</f>
        <v>1684165.15</v>
      </c>
      <c r="F8" s="56">
        <f>Entrate_Uscite!N29</f>
        <v>304794.7</v>
      </c>
      <c r="G8" s="56">
        <f>Entrate_Uscite!Q29</f>
        <v>114082.78</v>
      </c>
      <c r="H8" s="56">
        <f>Entrate_Uscite!T29</f>
        <v>152106.94</v>
      </c>
      <c r="I8" s="56">
        <f>Entrate_Uscite!W29</f>
        <v>555714.98</v>
      </c>
      <c r="J8" s="56">
        <f t="shared" si="0"/>
        <v>0.14494129315167539</v>
      </c>
      <c r="K8" s="57">
        <f t="shared" si="1"/>
        <v>265.34492114560976</v>
      </c>
      <c r="L8" s="56">
        <f>Entrate_Uscite!X29</f>
        <v>450441.72</v>
      </c>
      <c r="M8" s="58">
        <f t="shared" si="2"/>
        <v>81.056249374454509</v>
      </c>
    </row>
    <row r="9" spans="1:13" x14ac:dyDescent="0.3">
      <c r="A9" s="59" t="s">
        <v>277</v>
      </c>
      <c r="B9" s="56">
        <f>Entrate_Uscite!B30</f>
        <v>6430338.0800000001</v>
      </c>
      <c r="C9" s="56">
        <f>Entrate_Uscite!E30</f>
        <v>6969829.3700000001</v>
      </c>
      <c r="D9" s="56">
        <f>Entrate_Uscite!H30</f>
        <v>13398891.220000001</v>
      </c>
      <c r="E9" s="56">
        <f>Entrate_Uscite!K30</f>
        <v>10698082.210000001</v>
      </c>
      <c r="F9" s="56">
        <f>Entrate_Uscite!N30</f>
        <v>31548021.170000002</v>
      </c>
      <c r="G9" s="56">
        <f>Entrate_Uscite!Q30</f>
        <v>13801591.710000001</v>
      </c>
      <c r="H9" s="56">
        <f>Entrate_Uscite!T30</f>
        <v>16849343.670000002</v>
      </c>
      <c r="I9" s="56">
        <f>Entrate_Uscite!W30</f>
        <v>23777881.289999999</v>
      </c>
      <c r="J9" s="56">
        <f t="shared" si="0"/>
        <v>6.2017346780531764</v>
      </c>
      <c r="K9" s="57">
        <f t="shared" si="1"/>
        <v>41.120519325249148</v>
      </c>
      <c r="L9" s="56">
        <f>Entrate_Uscite!X30</f>
        <v>15037291.27</v>
      </c>
      <c r="M9" s="58">
        <f t="shared" si="2"/>
        <v>63.240669286729378</v>
      </c>
    </row>
    <row r="10" spans="1:13" x14ac:dyDescent="0.3">
      <c r="A10" s="4" t="s">
        <v>282</v>
      </c>
      <c r="B10" s="43">
        <f t="shared" ref="B10:I10" si="3">SUM(B2:B9)</f>
        <v>238814222.90000004</v>
      </c>
      <c r="C10" s="43">
        <f t="shared" si="3"/>
        <v>215313706.57999998</v>
      </c>
      <c r="D10" s="43">
        <f t="shared" si="3"/>
        <v>235668008.29999998</v>
      </c>
      <c r="E10" s="43">
        <f t="shared" si="3"/>
        <v>219133978.46000004</v>
      </c>
      <c r="F10" s="43">
        <f t="shared" si="3"/>
        <v>258430594.11000001</v>
      </c>
      <c r="G10" s="43">
        <f t="shared" ref="G10" si="4">SUM(G2:G9)</f>
        <v>263420576.27000001</v>
      </c>
      <c r="H10" s="43">
        <f t="shared" ref="H10" si="5">SUM(H2:H9)</f>
        <v>274330004.68000001</v>
      </c>
      <c r="I10" s="43">
        <f t="shared" si="3"/>
        <v>277407557.63999999</v>
      </c>
      <c r="J10" s="43">
        <f t="shared" si="0"/>
        <v>72.353295450825399</v>
      </c>
      <c r="K10" s="44">
        <f t="shared" si="1"/>
        <v>1.1218433665649741</v>
      </c>
      <c r="L10" s="43">
        <f>SUM(L2:L9)</f>
        <v>193332539.77000001</v>
      </c>
      <c r="M10" s="45">
        <f t="shared" ref="M10:M17" si="6">IF(I10&gt;0,L10/I10*100,"-")</f>
        <v>69.692600091628861</v>
      </c>
    </row>
    <row r="11" spans="1:13" x14ac:dyDescent="0.3">
      <c r="A11" s="59" t="s">
        <v>278</v>
      </c>
      <c r="B11" s="56">
        <f>Entrate_Uscite!B32</f>
        <v>50972728.159999996</v>
      </c>
      <c r="C11" s="56">
        <f>Entrate_Uscite!E32</f>
        <v>38556352.960000001</v>
      </c>
      <c r="D11" s="56">
        <f>Entrate_Uscite!H32</f>
        <v>48033449.420000002</v>
      </c>
      <c r="E11" s="56">
        <f>Entrate_Uscite!K32</f>
        <v>57957978.060000002</v>
      </c>
      <c r="F11" s="56">
        <f>Entrate_Uscite!N32</f>
        <v>34503236.450000003</v>
      </c>
      <c r="G11" s="56">
        <f>Entrate_Uscite!Q32</f>
        <v>18543281.890000001</v>
      </c>
      <c r="H11" s="56">
        <f>Entrate_Uscite!T32</f>
        <v>55939678.560000002</v>
      </c>
      <c r="I11" s="56">
        <f>Entrate_Uscite!W32</f>
        <v>58380292.189999998</v>
      </c>
      <c r="J11" s="56">
        <f t="shared" si="0"/>
        <v>15.226717560486232</v>
      </c>
      <c r="K11" s="57">
        <f t="shared" si="1"/>
        <v>4.3629382449565526</v>
      </c>
      <c r="L11" s="56">
        <f>Entrate_Uscite!X32</f>
        <v>22236518.460000001</v>
      </c>
      <c r="M11" s="58">
        <f t="shared" si="6"/>
        <v>38.089083877193936</v>
      </c>
    </row>
    <row r="12" spans="1:13" x14ac:dyDescent="0.3">
      <c r="A12" s="59" t="s">
        <v>279</v>
      </c>
      <c r="B12" s="56">
        <f>Entrate_Uscite!B33</f>
        <v>2338776</v>
      </c>
      <c r="C12" s="56">
        <f>Entrate_Uscite!E33</f>
        <v>0</v>
      </c>
      <c r="D12" s="56">
        <f>Entrate_Uscite!H33</f>
        <v>0</v>
      </c>
      <c r="E12" s="56">
        <f>Entrate_Uscite!K33</f>
        <v>0</v>
      </c>
      <c r="F12" s="56">
        <f>Entrate_Uscite!N33</f>
        <v>0</v>
      </c>
      <c r="G12" s="56">
        <f>Entrate_Uscite!Q33</f>
        <v>0</v>
      </c>
      <c r="H12" s="56">
        <f>Entrate_Uscite!T33</f>
        <v>81526.600000000006</v>
      </c>
      <c r="I12" s="56">
        <f>Entrate_Uscite!W33</f>
        <v>100000</v>
      </c>
      <c r="J12" s="56">
        <f t="shared" si="0"/>
        <v>2.6081948187122003E-2</v>
      </c>
      <c r="K12" s="57">
        <f t="shared" si="1"/>
        <v>22.659352898317849</v>
      </c>
      <c r="L12" s="56">
        <f>Entrate_Uscite!X33</f>
        <v>0</v>
      </c>
      <c r="M12" s="58">
        <f t="shared" si="6"/>
        <v>0</v>
      </c>
    </row>
    <row r="13" spans="1:13" x14ac:dyDescent="0.3">
      <c r="A13" s="59" t="s">
        <v>280</v>
      </c>
      <c r="B13" s="56">
        <f>Entrate_Uscite!B34</f>
        <v>111319.24</v>
      </c>
      <c r="C13" s="56">
        <f>Entrate_Uscite!E34</f>
        <v>100000</v>
      </c>
      <c r="D13" s="56">
        <f>Entrate_Uscite!H34</f>
        <v>100000</v>
      </c>
      <c r="E13" s="56">
        <f>Entrate_Uscite!K34</f>
        <v>9110000</v>
      </c>
      <c r="F13" s="56">
        <f>Entrate_Uscite!N34</f>
        <v>0</v>
      </c>
      <c r="G13" s="56">
        <f>Entrate_Uscite!Q34</f>
        <v>0</v>
      </c>
      <c r="H13" s="56">
        <f>Entrate_Uscite!T34</f>
        <v>0</v>
      </c>
      <c r="I13" s="56">
        <f>Entrate_Uscite!W34</f>
        <v>389650.72</v>
      </c>
      <c r="J13" s="56">
        <f t="shared" si="0"/>
        <v>0.10162849890114783</v>
      </c>
      <c r="K13" s="57" t="str">
        <f t="shared" si="1"/>
        <v>-</v>
      </c>
      <c r="L13" s="56">
        <f>Entrate_Uscite!X34</f>
        <v>0</v>
      </c>
      <c r="M13" s="58">
        <f t="shared" si="6"/>
        <v>0</v>
      </c>
    </row>
    <row r="14" spans="1:13" x14ac:dyDescent="0.3">
      <c r="A14" s="59" t="s">
        <v>281</v>
      </c>
      <c r="B14" s="56">
        <f>Entrate_Uscite!B35</f>
        <v>2285863.34</v>
      </c>
      <c r="C14" s="56">
        <f>Entrate_Uscite!E35</f>
        <v>1075871</v>
      </c>
      <c r="D14" s="56">
        <f>Entrate_Uscite!H35</f>
        <v>2454421</v>
      </c>
      <c r="E14" s="56">
        <f>Entrate_Uscite!K35</f>
        <v>2711627.12</v>
      </c>
      <c r="F14" s="56">
        <f>Entrate_Uscite!N35</f>
        <v>3664261.29</v>
      </c>
      <c r="G14" s="56">
        <f>Entrate_Uscite!Q35</f>
        <v>2344759.77</v>
      </c>
      <c r="H14" s="56">
        <f>Entrate_Uscite!T35</f>
        <v>18643472.09</v>
      </c>
      <c r="I14" s="56">
        <f>Entrate_Uscite!W35</f>
        <v>44669977.259999998</v>
      </c>
      <c r="J14" s="56">
        <f t="shared" si="0"/>
        <v>11.65080032415238</v>
      </c>
      <c r="K14" s="57">
        <f t="shared" si="1"/>
        <v>139.60117002004213</v>
      </c>
      <c r="L14" s="56">
        <f>Entrate_Uscite!X35</f>
        <v>23664634.23</v>
      </c>
      <c r="M14" s="58">
        <f t="shared" si="6"/>
        <v>52.976597888691202</v>
      </c>
    </row>
    <row r="15" spans="1:13" x14ac:dyDescent="0.3">
      <c r="A15" s="4" t="s">
        <v>283</v>
      </c>
      <c r="B15" s="46">
        <f t="shared" ref="B15:I15" si="7">SUM(B11:B14)</f>
        <v>55708686.739999995</v>
      </c>
      <c r="C15" s="46">
        <f t="shared" si="7"/>
        <v>39732223.960000001</v>
      </c>
      <c r="D15" s="46">
        <f t="shared" si="7"/>
        <v>50587870.420000002</v>
      </c>
      <c r="E15" s="46">
        <f t="shared" si="7"/>
        <v>69779605.180000007</v>
      </c>
      <c r="F15" s="46">
        <f t="shared" si="7"/>
        <v>38167497.740000002</v>
      </c>
      <c r="G15" s="46">
        <f t="shared" ref="G15:H15" si="8">SUM(G11:G14)</f>
        <v>20888041.66</v>
      </c>
      <c r="H15" s="46">
        <f t="shared" si="8"/>
        <v>74664677.25</v>
      </c>
      <c r="I15" s="46">
        <f t="shared" si="7"/>
        <v>103539920.16999999</v>
      </c>
      <c r="J15" s="46">
        <f t="shared" si="0"/>
        <v>27.005228331726883</v>
      </c>
      <c r="K15" s="44">
        <f t="shared" si="1"/>
        <v>38.673230747809868</v>
      </c>
      <c r="L15" s="46">
        <f>SUM(L11:L14)</f>
        <v>45901152.689999998</v>
      </c>
      <c r="M15" s="45">
        <f t="shared" si="6"/>
        <v>44.331840911829829</v>
      </c>
    </row>
    <row r="16" spans="1:13" x14ac:dyDescent="0.3">
      <c r="A16" s="59" t="s">
        <v>284</v>
      </c>
      <c r="B16" s="56">
        <f>Entrate_Uscite!B36</f>
        <v>0</v>
      </c>
      <c r="C16" s="56">
        <f>Entrate_Uscite!E36</f>
        <v>0</v>
      </c>
      <c r="D16" s="56">
        <f>Entrate_Uscite!H36</f>
        <v>0</v>
      </c>
      <c r="E16" s="56">
        <f>Entrate_Uscite!K36</f>
        <v>0</v>
      </c>
      <c r="F16" s="56">
        <f>Entrate_Uscite!N36</f>
        <v>0</v>
      </c>
      <c r="G16" s="56">
        <f>Entrate_Uscite!Q36</f>
        <v>0</v>
      </c>
      <c r="H16" s="56">
        <f>Entrate_Uscite!T36</f>
        <v>0</v>
      </c>
      <c r="I16" s="56">
        <f>Entrate_Uscite!W36</f>
        <v>0</v>
      </c>
      <c r="J16" s="56">
        <f t="shared" si="0"/>
        <v>0</v>
      </c>
      <c r="K16" s="57" t="str">
        <f t="shared" si="1"/>
        <v>-</v>
      </c>
      <c r="L16" s="56">
        <f>Entrate_Uscite!X36</f>
        <v>0</v>
      </c>
      <c r="M16" s="58" t="str">
        <f t="shared" si="6"/>
        <v>-</v>
      </c>
    </row>
    <row r="17" spans="1:13" x14ac:dyDescent="0.3">
      <c r="A17" s="59" t="s">
        <v>285</v>
      </c>
      <c r="B17" s="56">
        <f>Entrate_Uscite!B37</f>
        <v>0</v>
      </c>
      <c r="C17" s="56">
        <f>Entrate_Uscite!E37</f>
        <v>0</v>
      </c>
      <c r="D17" s="56">
        <f>Entrate_Uscite!H37</f>
        <v>0</v>
      </c>
      <c r="E17" s="56">
        <f>Entrate_Uscite!K37</f>
        <v>0</v>
      </c>
      <c r="F17" s="56">
        <f>Entrate_Uscite!N37</f>
        <v>0</v>
      </c>
      <c r="G17" s="56">
        <f>Entrate_Uscite!Q37</f>
        <v>0</v>
      </c>
      <c r="H17" s="56">
        <f>Entrate_Uscite!T37</f>
        <v>0</v>
      </c>
      <c r="I17" s="56">
        <f>Entrate_Uscite!W37</f>
        <v>0</v>
      </c>
      <c r="J17" s="56">
        <f t="shared" si="0"/>
        <v>0</v>
      </c>
      <c r="K17" s="57" t="str">
        <f t="shared" si="1"/>
        <v>-</v>
      </c>
      <c r="L17" s="56">
        <f>Entrate_Uscite!X37</f>
        <v>0</v>
      </c>
      <c r="M17" s="58" t="str">
        <f t="shared" si="6"/>
        <v>-</v>
      </c>
    </row>
    <row r="18" spans="1:13" x14ac:dyDescent="0.3">
      <c r="A18" s="59" t="s">
        <v>286</v>
      </c>
      <c r="B18" s="56">
        <f>Entrate_Uscite!B38</f>
        <v>0</v>
      </c>
      <c r="C18" s="56">
        <f>Entrate_Uscite!E38</f>
        <v>0</v>
      </c>
      <c r="D18" s="56">
        <f>Entrate_Uscite!H38</f>
        <v>0</v>
      </c>
      <c r="E18" s="56">
        <f>Entrate_Uscite!K38</f>
        <v>0</v>
      </c>
      <c r="F18" s="56">
        <f>Entrate_Uscite!N38</f>
        <v>0</v>
      </c>
      <c r="G18" s="56">
        <f>Entrate_Uscite!Q38</f>
        <v>0</v>
      </c>
      <c r="H18" s="56">
        <f>Entrate_Uscite!T38</f>
        <v>0</v>
      </c>
      <c r="I18" s="56">
        <f>Entrate_Uscite!W38</f>
        <v>0</v>
      </c>
      <c r="J18" s="56">
        <f t="shared" si="0"/>
        <v>0</v>
      </c>
      <c r="K18" s="57" t="str">
        <f t="shared" si="1"/>
        <v>-</v>
      </c>
      <c r="L18" s="56">
        <f>Entrate_Uscite!X38</f>
        <v>0</v>
      </c>
      <c r="M18" s="58" t="str">
        <f t="shared" ref="M18:M26" si="9">IF(I18&gt;0,L18/I18*100,"-")</f>
        <v>-</v>
      </c>
    </row>
    <row r="19" spans="1:13" x14ac:dyDescent="0.3">
      <c r="A19" s="59" t="s">
        <v>287</v>
      </c>
      <c r="B19" s="56">
        <f>Entrate_Uscite!B39</f>
        <v>0</v>
      </c>
      <c r="C19" s="56">
        <f>Entrate_Uscite!E39</f>
        <v>0</v>
      </c>
      <c r="D19" s="56">
        <f>Entrate_Uscite!H39</f>
        <v>0</v>
      </c>
      <c r="E19" s="56">
        <f>Entrate_Uscite!K39</f>
        <v>0</v>
      </c>
      <c r="F19" s="56">
        <f>Entrate_Uscite!N39</f>
        <v>0</v>
      </c>
      <c r="G19" s="56">
        <f>Entrate_Uscite!Q39</f>
        <v>0</v>
      </c>
      <c r="H19" s="56">
        <f>Entrate_Uscite!T39</f>
        <v>0</v>
      </c>
      <c r="I19" s="56">
        <f>Entrate_Uscite!W39</f>
        <v>0</v>
      </c>
      <c r="J19" s="56">
        <f t="shared" si="0"/>
        <v>0</v>
      </c>
      <c r="K19" s="57" t="str">
        <f t="shared" si="1"/>
        <v>-</v>
      </c>
      <c r="L19" s="56">
        <f>Entrate_Uscite!X39</f>
        <v>0</v>
      </c>
      <c r="M19" s="58" t="str">
        <f t="shared" si="9"/>
        <v>-</v>
      </c>
    </row>
    <row r="20" spans="1:13" x14ac:dyDescent="0.3">
      <c r="A20" s="4" t="s">
        <v>288</v>
      </c>
      <c r="B20" s="43">
        <f t="shared" ref="B20:I20" si="10">SUM(B16:B19)</f>
        <v>0</v>
      </c>
      <c r="C20" s="43">
        <f t="shared" si="10"/>
        <v>0</v>
      </c>
      <c r="D20" s="43">
        <f t="shared" si="10"/>
        <v>0</v>
      </c>
      <c r="E20" s="43">
        <f t="shared" si="10"/>
        <v>0</v>
      </c>
      <c r="F20" s="43">
        <f t="shared" si="10"/>
        <v>0</v>
      </c>
      <c r="G20" s="43">
        <f t="shared" ref="G20:H20" si="11">SUM(G16:G19)</f>
        <v>0</v>
      </c>
      <c r="H20" s="43">
        <f t="shared" si="11"/>
        <v>0</v>
      </c>
      <c r="I20" s="43">
        <f t="shared" si="10"/>
        <v>0</v>
      </c>
      <c r="J20" s="43">
        <f t="shared" si="0"/>
        <v>0</v>
      </c>
      <c r="K20" s="44" t="str">
        <f t="shared" si="1"/>
        <v>-</v>
      </c>
      <c r="L20" s="43">
        <f>SUM(L16:L19)</f>
        <v>0</v>
      </c>
      <c r="M20" s="40" t="str">
        <f t="shared" si="9"/>
        <v>-</v>
      </c>
    </row>
    <row r="21" spans="1:13" x14ac:dyDescent="0.3">
      <c r="A21" s="47" t="s">
        <v>349</v>
      </c>
      <c r="B21" s="48">
        <f t="shared" ref="B21:I21" si="12">B10+B15+B20</f>
        <v>294522909.64000005</v>
      </c>
      <c r="C21" s="48">
        <f t="shared" si="12"/>
        <v>255045930.53999999</v>
      </c>
      <c r="D21" s="48">
        <f t="shared" si="12"/>
        <v>286255878.71999997</v>
      </c>
      <c r="E21" s="48">
        <f t="shared" si="12"/>
        <v>288913583.64000005</v>
      </c>
      <c r="F21" s="48">
        <f t="shared" si="12"/>
        <v>296598091.85000002</v>
      </c>
      <c r="G21" s="48">
        <f t="shared" ref="G21:H21" si="13">G10+G15+G20</f>
        <v>284308617.93000001</v>
      </c>
      <c r="H21" s="48">
        <f t="shared" si="13"/>
        <v>348994681.93000001</v>
      </c>
      <c r="I21" s="48">
        <f t="shared" si="12"/>
        <v>380947477.80999994</v>
      </c>
      <c r="J21" s="48">
        <f>I21/I$31*100</f>
        <v>99.358523782552282</v>
      </c>
      <c r="K21" s="49">
        <f t="shared" si="1"/>
        <v>9.1556684197293663</v>
      </c>
      <c r="L21" s="48">
        <f>L10+L15+L20</f>
        <v>239233692.46000001</v>
      </c>
      <c r="M21" s="50">
        <f>IF(I21&gt;0,L21/I21*100,"-")</f>
        <v>62.799652549299559</v>
      </c>
    </row>
    <row r="22" spans="1:13" x14ac:dyDescent="0.3">
      <c r="A22" s="59" t="s">
        <v>289</v>
      </c>
      <c r="B22" s="60">
        <f>Entrate_Uscite!B40</f>
        <v>1253907</v>
      </c>
      <c r="C22" s="60">
        <f>Entrate_Uscite!E40</f>
        <v>1305920.92</v>
      </c>
      <c r="D22" s="60">
        <f>Entrate_Uscite!H40</f>
        <v>1360256.89</v>
      </c>
      <c r="E22" s="60">
        <f>Entrate_Uscite!K40</f>
        <v>1416914.89</v>
      </c>
      <c r="F22" s="60">
        <f>Entrate_Uscite!N40</f>
        <v>1475894.98</v>
      </c>
      <c r="G22" s="60">
        <f>Entrate_Uscite!Q40</f>
        <v>1537197.1</v>
      </c>
      <c r="H22" s="60">
        <f>Entrate_Uscite!T40</f>
        <v>1600821.27</v>
      </c>
      <c r="I22" s="60">
        <f>Entrate_Uscite!W40</f>
        <v>1667231.9</v>
      </c>
      <c r="J22" s="60">
        <f t="shared" si="0"/>
        <v>0.43484656031716967</v>
      </c>
      <c r="K22" s="61">
        <f t="shared" si="1"/>
        <v>4.1485349579344302</v>
      </c>
      <c r="L22" s="60">
        <f>Entrate_Uscite!X40</f>
        <v>1667231.9</v>
      </c>
      <c r="M22" s="58">
        <f t="shared" si="9"/>
        <v>100</v>
      </c>
    </row>
    <row r="23" spans="1:13" x14ac:dyDescent="0.3">
      <c r="A23" s="59" t="s">
        <v>290</v>
      </c>
      <c r="B23" s="60">
        <f>Entrate_Uscite!B41</f>
        <v>6356074.5999999996</v>
      </c>
      <c r="C23" s="60">
        <f>Entrate_Uscite!E41</f>
        <v>0</v>
      </c>
      <c r="D23" s="60">
        <f>Entrate_Uscite!H41</f>
        <v>0</v>
      </c>
      <c r="E23" s="60">
        <f>Entrate_Uscite!K41</f>
        <v>0</v>
      </c>
      <c r="F23" s="60">
        <f>Entrate_Uscite!N41</f>
        <v>0</v>
      </c>
      <c r="G23" s="60">
        <f>Entrate_Uscite!Q41</f>
        <v>0</v>
      </c>
      <c r="H23" s="60">
        <f>Entrate_Uscite!T41</f>
        <v>0</v>
      </c>
      <c r="I23" s="60">
        <f>Entrate_Uscite!W41</f>
        <v>0</v>
      </c>
      <c r="J23" s="60">
        <f t="shared" si="0"/>
        <v>0</v>
      </c>
      <c r="K23" s="61" t="str">
        <f t="shared" si="1"/>
        <v>-</v>
      </c>
      <c r="L23" s="60">
        <f>Entrate_Uscite!X41</f>
        <v>0</v>
      </c>
      <c r="M23" s="58" t="str">
        <f t="shared" si="9"/>
        <v>-</v>
      </c>
    </row>
    <row r="24" spans="1:13" x14ac:dyDescent="0.3">
      <c r="A24" s="59" t="s">
        <v>291</v>
      </c>
      <c r="B24" s="60">
        <f>Entrate_Uscite!B42</f>
        <v>0</v>
      </c>
      <c r="C24" s="60">
        <f>Entrate_Uscite!E42</f>
        <v>6444486.7300000004</v>
      </c>
      <c r="D24" s="60">
        <f>Entrate_Uscite!H42</f>
        <v>6743682.3300000001</v>
      </c>
      <c r="E24" s="60">
        <f>Entrate_Uscite!K42</f>
        <v>5550377.7300000004</v>
      </c>
      <c r="F24" s="60">
        <f>Entrate_Uscite!N42</f>
        <v>5082597.24</v>
      </c>
      <c r="G24" s="60">
        <f>Entrate_Uscite!Q42</f>
        <v>5323371.09</v>
      </c>
      <c r="H24" s="60">
        <f>Entrate_Uscite!T42</f>
        <v>3307730.72</v>
      </c>
      <c r="I24" s="60">
        <f>Entrate_Uscite!W42</f>
        <v>792232.45</v>
      </c>
      <c r="J24" s="60">
        <f t="shared" si="0"/>
        <v>0.20662965713056722</v>
      </c>
      <c r="K24" s="61">
        <f t="shared" si="1"/>
        <v>-76.049064538119353</v>
      </c>
      <c r="L24" s="60">
        <f>Entrate_Uscite!X42</f>
        <v>792232.45</v>
      </c>
      <c r="M24" s="58">
        <f t="shared" si="9"/>
        <v>100</v>
      </c>
    </row>
    <row r="25" spans="1:13" x14ac:dyDescent="0.3">
      <c r="A25" s="59" t="s">
        <v>292</v>
      </c>
      <c r="B25" s="60">
        <f>Entrate_Uscite!B43</f>
        <v>0</v>
      </c>
      <c r="C25" s="60">
        <f>Entrate_Uscite!E43</f>
        <v>0</v>
      </c>
      <c r="D25" s="60">
        <f>Entrate_Uscite!H43</f>
        <v>0</v>
      </c>
      <c r="E25" s="60">
        <f>Entrate_Uscite!K43</f>
        <v>0</v>
      </c>
      <c r="F25" s="60">
        <f>Entrate_Uscite!N43</f>
        <v>0</v>
      </c>
      <c r="G25" s="60">
        <f>Entrate_Uscite!Q43</f>
        <v>0</v>
      </c>
      <c r="H25" s="60">
        <f>Entrate_Uscite!T43</f>
        <v>0</v>
      </c>
      <c r="I25" s="60">
        <f>Entrate_Uscite!W43</f>
        <v>0</v>
      </c>
      <c r="J25" s="60">
        <f t="shared" si="0"/>
        <v>0</v>
      </c>
      <c r="K25" s="61" t="str">
        <f t="shared" si="1"/>
        <v>-</v>
      </c>
      <c r="L25" s="60">
        <f>Entrate_Uscite!X43</f>
        <v>0</v>
      </c>
      <c r="M25" s="58" t="str">
        <f t="shared" si="9"/>
        <v>-</v>
      </c>
    </row>
    <row r="26" spans="1:13" x14ac:dyDescent="0.3">
      <c r="A26" s="59" t="s">
        <v>293</v>
      </c>
      <c r="B26" s="60">
        <f>Entrate_Uscite!B44</f>
        <v>0</v>
      </c>
      <c r="C26" s="60">
        <f>Entrate_Uscite!E44</f>
        <v>0</v>
      </c>
      <c r="D26" s="60">
        <f>Entrate_Uscite!H44</f>
        <v>0</v>
      </c>
      <c r="E26" s="60">
        <f>Entrate_Uscite!K44</f>
        <v>0</v>
      </c>
      <c r="F26" s="60">
        <f>Entrate_Uscite!N44</f>
        <v>0</v>
      </c>
      <c r="G26" s="60">
        <f>Entrate_Uscite!Q44</f>
        <v>0</v>
      </c>
      <c r="H26" s="60">
        <f>Entrate_Uscite!T44</f>
        <v>0</v>
      </c>
      <c r="I26" s="60">
        <f>Entrate_Uscite!W44</f>
        <v>0</v>
      </c>
      <c r="J26" s="60">
        <f t="shared" si="0"/>
        <v>0</v>
      </c>
      <c r="K26" s="61" t="str">
        <f t="shared" si="1"/>
        <v>-</v>
      </c>
      <c r="L26" s="60">
        <f>Entrate_Uscite!X44</f>
        <v>0</v>
      </c>
      <c r="M26" s="58" t="str">
        <f t="shared" si="9"/>
        <v>-</v>
      </c>
    </row>
    <row r="27" spans="1:13" x14ac:dyDescent="0.3">
      <c r="A27" s="4" t="s">
        <v>294</v>
      </c>
      <c r="B27" s="43">
        <f t="shared" ref="B27:I27" si="14">SUM(B22:B26)</f>
        <v>7609981.5999999996</v>
      </c>
      <c r="C27" s="43">
        <f t="shared" si="14"/>
        <v>7750407.6500000004</v>
      </c>
      <c r="D27" s="43">
        <f t="shared" si="14"/>
        <v>8103939.2199999997</v>
      </c>
      <c r="E27" s="43">
        <f t="shared" si="14"/>
        <v>6967292.6200000001</v>
      </c>
      <c r="F27" s="43">
        <f t="shared" si="14"/>
        <v>6558492.2200000007</v>
      </c>
      <c r="G27" s="43">
        <f t="shared" ref="G27" si="15">SUM(G22:G26)</f>
        <v>6860568.1899999995</v>
      </c>
      <c r="H27" s="43">
        <f t="shared" ref="H27" si="16">SUM(H22:H26)</f>
        <v>4908551.99</v>
      </c>
      <c r="I27" s="43">
        <f t="shared" si="14"/>
        <v>2459464.3499999996</v>
      </c>
      <c r="J27" s="43">
        <f t="shared" si="0"/>
        <v>0.64147621744773686</v>
      </c>
      <c r="K27" s="44">
        <f t="shared" si="1"/>
        <v>-49.894299683275854</v>
      </c>
      <c r="L27" s="43">
        <f>SUM(L22:L26)</f>
        <v>2459464.3499999996</v>
      </c>
      <c r="M27" s="45">
        <f>IF(I27&gt;0,L27/I27*100,"-")</f>
        <v>100</v>
      </c>
    </row>
    <row r="28" spans="1:13" x14ac:dyDescent="0.3">
      <c r="A28" s="4" t="s">
        <v>295</v>
      </c>
      <c r="B28" s="43">
        <f>Entrate_Uscite!B52</f>
        <v>127610064.7</v>
      </c>
      <c r="C28" s="43">
        <f>Entrate_Uscite!E52</f>
        <v>137450162.69</v>
      </c>
      <c r="D28" s="43">
        <f>Entrate_Uscite!H52</f>
        <v>1251366.55</v>
      </c>
      <c r="E28" s="43">
        <f>Entrate_Uscite!K52</f>
        <v>8328906.4900000002</v>
      </c>
      <c r="F28" s="43">
        <f>Entrate_Uscite!N52</f>
        <v>0</v>
      </c>
      <c r="G28" s="43">
        <f>Entrate_Uscite!Q52</f>
        <v>0</v>
      </c>
      <c r="H28" s="43">
        <f>Entrate_Uscite!T52</f>
        <v>107175.21</v>
      </c>
      <c r="I28" s="43">
        <f>Entrate_Uscite!W52</f>
        <v>0</v>
      </c>
      <c r="J28" s="43">
        <f t="shared" si="0"/>
        <v>0</v>
      </c>
      <c r="K28" s="44">
        <f t="shared" si="1"/>
        <v>-100</v>
      </c>
      <c r="L28" s="43">
        <f>Entrate_Uscite!X52</f>
        <v>0</v>
      </c>
      <c r="M28" s="45" t="str">
        <f>IF(I28&gt;0,L28/I28*100,"-")</f>
        <v>-</v>
      </c>
    </row>
    <row r="29" spans="1:13" x14ac:dyDescent="0.3">
      <c r="A29" s="4" t="s">
        <v>296</v>
      </c>
      <c r="B29" s="43">
        <f>Entrate_Uscite!B53</f>
        <v>166355679.15000001</v>
      </c>
      <c r="C29" s="43">
        <f>Entrate_Uscite!E53</f>
        <v>180151028.92000002</v>
      </c>
      <c r="D29" s="43">
        <f>Entrate_Uscite!H53</f>
        <v>128056282.08</v>
      </c>
      <c r="E29" s="43">
        <f>Entrate_Uscite!K53</f>
        <v>189868659.39999998</v>
      </c>
      <c r="F29" s="43">
        <f>Entrate_Uscite!N53</f>
        <v>50423348.439999998</v>
      </c>
      <c r="G29" s="43">
        <f>Entrate_Uscite!Q53</f>
        <v>269124875.40999997</v>
      </c>
      <c r="H29" s="43">
        <f>Entrate_Uscite!T53</f>
        <v>403980270.19</v>
      </c>
      <c r="I29" s="43">
        <f>Entrate_Uscite!W53</f>
        <v>504563090.72999996</v>
      </c>
      <c r="J29" s="43"/>
      <c r="K29" s="44">
        <f t="shared" si="1"/>
        <v>24.897953677959038</v>
      </c>
      <c r="L29" s="43">
        <f>Entrate_Uscite!X53</f>
        <v>475153091.51999998</v>
      </c>
      <c r="M29" s="45">
        <f>IF(I29&gt;0,L29/I29*100,"-")</f>
        <v>94.171194891118631</v>
      </c>
    </row>
    <row r="30" spans="1:13" x14ac:dyDescent="0.3">
      <c r="A30" s="47" t="s">
        <v>69</v>
      </c>
      <c r="B30" s="48">
        <f t="shared" ref="B30:I30" si="17">B10+B15+B20+B27+B28+B29</f>
        <v>596098635.09000003</v>
      </c>
      <c r="C30" s="48">
        <f t="shared" si="17"/>
        <v>580397529.79999995</v>
      </c>
      <c r="D30" s="48">
        <f t="shared" si="17"/>
        <v>423667466.56999999</v>
      </c>
      <c r="E30" s="48">
        <f t="shared" si="17"/>
        <v>494078442.15000004</v>
      </c>
      <c r="F30" s="48">
        <f t="shared" si="17"/>
        <v>353579932.51000005</v>
      </c>
      <c r="G30" s="48">
        <f t="shared" ref="G30:H30" si="18">G10+G15+G20+G27+G28+G29</f>
        <v>560294061.52999997</v>
      </c>
      <c r="H30" s="48">
        <f t="shared" si="18"/>
        <v>757990679.31999993</v>
      </c>
      <c r="I30" s="48">
        <f t="shared" si="17"/>
        <v>887970032.88999987</v>
      </c>
      <c r="J30" s="48"/>
      <c r="K30" s="49">
        <f t="shared" si="1"/>
        <v>17.147882832359571</v>
      </c>
      <c r="L30" s="48">
        <f>L10+L15+L20+L27+L28+L29</f>
        <v>716846248.32999992</v>
      </c>
      <c r="M30" s="50">
        <f>IF(I30&gt;0,L30/I30*100,"-")</f>
        <v>80.728653195304574</v>
      </c>
    </row>
    <row r="31" spans="1:13" x14ac:dyDescent="0.3">
      <c r="A31" s="38" t="s">
        <v>70</v>
      </c>
      <c r="B31" s="51">
        <f t="shared" ref="B31:I31" si="19">B30-B29</f>
        <v>429742955.94000006</v>
      </c>
      <c r="C31" s="51">
        <f t="shared" si="19"/>
        <v>400246500.87999994</v>
      </c>
      <c r="D31" s="51">
        <f t="shared" si="19"/>
        <v>295611184.49000001</v>
      </c>
      <c r="E31" s="51">
        <f t="shared" si="19"/>
        <v>304209782.75000006</v>
      </c>
      <c r="F31" s="51">
        <f t="shared" si="19"/>
        <v>303156584.07000005</v>
      </c>
      <c r="G31" s="51">
        <f t="shared" ref="G31:H31" si="20">G30-G29</f>
        <v>291169186.12</v>
      </c>
      <c r="H31" s="51">
        <f t="shared" si="20"/>
        <v>354010409.12999994</v>
      </c>
      <c r="I31" s="51">
        <f t="shared" si="19"/>
        <v>383406942.15999991</v>
      </c>
      <c r="J31" s="51">
        <f t="shared" si="0"/>
        <v>100</v>
      </c>
      <c r="K31" s="52">
        <f t="shared" si="1"/>
        <v>8.303861206297185</v>
      </c>
      <c r="L31" s="51">
        <f>L30-L29</f>
        <v>241693156.80999994</v>
      </c>
      <c r="M31" s="53">
        <f>IF(I31&gt;0,L31/I31*100,"-")</f>
        <v>63.038283931003711</v>
      </c>
    </row>
    <row r="32" spans="1:13" x14ac:dyDescent="0.3">
      <c r="L32" s="6"/>
    </row>
    <row r="33" spans="12:12" x14ac:dyDescent="0.3">
      <c r="L33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showGridLines="0" workbookViewId="0">
      <selection activeCell="J2" sqref="J2:J6"/>
    </sheetView>
  </sheetViews>
  <sheetFormatPr defaultRowHeight="14.4" x14ac:dyDescent="0.3"/>
  <cols>
    <col min="1" max="1" width="50.6640625" bestFit="1" customWidth="1"/>
    <col min="2" max="2" width="11.21875" bestFit="1" customWidth="1"/>
    <col min="3" max="8" width="10.5546875" bestFit="1" customWidth="1"/>
    <col min="9" max="10" width="11.21875" bestFit="1" customWidth="1"/>
    <col min="11" max="11" width="10.5546875" bestFit="1" customWidth="1"/>
  </cols>
  <sheetData>
    <row r="1" spans="1:11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>
        <v>2021</v>
      </c>
      <c r="H1" s="42">
        <v>2022</v>
      </c>
      <c r="I1" s="42">
        <v>2023</v>
      </c>
      <c r="J1" s="42" t="s">
        <v>266</v>
      </c>
      <c r="K1" s="42" t="s">
        <v>340</v>
      </c>
    </row>
    <row r="2" spans="1:11" x14ac:dyDescent="0.3">
      <c r="A2" s="62" t="s">
        <v>298</v>
      </c>
      <c r="B2" s="64">
        <f>Entrate_Uscite!B56</f>
        <v>5167063.0099999607</v>
      </c>
      <c r="C2" s="64">
        <f>Entrate_Uscite!E56</f>
        <v>37736636.710000038</v>
      </c>
      <c r="D2" s="64">
        <f>Entrate_Uscite!H56</f>
        <v>24780327.720000029</v>
      </c>
      <c r="E2" s="64">
        <f>Entrate_Uscite!K56</f>
        <v>69066038.099999964</v>
      </c>
      <c r="F2" s="64">
        <f>Entrate_Uscite!N56</f>
        <v>28225717.649999976</v>
      </c>
      <c r="G2" s="64">
        <f>Entrate_Uscite!Q56</f>
        <v>30704414.73999998</v>
      </c>
      <c r="H2" s="64">
        <f>Entrate_Uscite!T56</f>
        <v>9070302.4899999499</v>
      </c>
      <c r="I2" s="64">
        <f>Entrate_Uscite!W56</f>
        <v>7890578.0400000215</v>
      </c>
      <c r="J2" s="64">
        <f>I2-H2</f>
        <v>-1179724.4499999285</v>
      </c>
      <c r="K2" s="64">
        <f>Entrate_Uscite!X56</f>
        <v>12242151.439999998</v>
      </c>
    </row>
    <row r="3" spans="1:11" x14ac:dyDescent="0.3">
      <c r="A3" s="62" t="s">
        <v>72</v>
      </c>
      <c r="B3" s="65">
        <f>Entrate_Uscite!B57</f>
        <v>-19934885.379999995</v>
      </c>
      <c r="C3" s="65">
        <f>Entrate_Uscite!E57</f>
        <v>6110376.4999999925</v>
      </c>
      <c r="D3" s="65">
        <f>Entrate_Uscite!H57</f>
        <v>2827741.6599999964</v>
      </c>
      <c r="E3" s="65">
        <f>Entrate_Uscite!K57</f>
        <v>-5641471.1700000018</v>
      </c>
      <c r="F3" s="65">
        <f>Entrate_Uscite!N57</f>
        <v>42845234.909999989</v>
      </c>
      <c r="G3" s="65">
        <f>Entrate_Uscite!Q57</f>
        <v>14817937.439999994</v>
      </c>
      <c r="H3" s="65">
        <f>Entrate_Uscite!T57</f>
        <v>7288342.25</v>
      </c>
      <c r="I3" s="65">
        <f>Entrate_Uscite!W57</f>
        <v>-15378243.659999996</v>
      </c>
      <c r="J3" s="64">
        <f t="shared" ref="J3:J6" si="0">I3-H3</f>
        <v>-22666585.909999996</v>
      </c>
      <c r="K3" s="64">
        <f>Entrate_Uscite!X57</f>
        <v>-1890122.9499999955</v>
      </c>
    </row>
    <row r="4" spans="1:11" x14ac:dyDescent="0.3">
      <c r="A4" s="62" t="s">
        <v>301</v>
      </c>
      <c r="B4" s="65">
        <f>Entrate_Uscite!B16-Entrate_Uscite!B50</f>
        <v>0</v>
      </c>
      <c r="C4" s="65">
        <f>Entrate_Uscite!E16-Entrate_Uscite!E50</f>
        <v>0</v>
      </c>
      <c r="D4" s="65">
        <f>Entrate_Uscite!H16-Entrate_Uscite!H50</f>
        <v>0</v>
      </c>
      <c r="E4" s="65">
        <f>Entrate_Uscite!K16-Entrate_Uscite!K50</f>
        <v>0</v>
      </c>
      <c r="F4" s="65">
        <f>Entrate_Uscite!N16-Entrate_Uscite!N50</f>
        <v>0</v>
      </c>
      <c r="G4" s="65">
        <f>Entrate_Uscite!Q16-Entrate_Uscite!Q50</f>
        <v>0</v>
      </c>
      <c r="H4" s="65">
        <f>Entrate_Uscite!T16-Entrate_Uscite!T50</f>
        <v>0</v>
      </c>
      <c r="I4" s="65">
        <f>Entrate_Uscite!W16-Entrate_Uscite!W50</f>
        <v>0</v>
      </c>
      <c r="J4" s="64">
        <f t="shared" si="0"/>
        <v>0</v>
      </c>
      <c r="K4" s="65">
        <f>Entrate_Uscite!X16-Entrate_Uscite!X50</f>
        <v>0</v>
      </c>
    </row>
    <row r="5" spans="1:11" x14ac:dyDescent="0.3">
      <c r="A5" s="47" t="s">
        <v>299</v>
      </c>
      <c r="B5" s="66">
        <f>Entrate_Uscite!B58</f>
        <v>-14767822.370000064</v>
      </c>
      <c r="C5" s="66">
        <f>Entrate_Uscite!E58</f>
        <v>43847013.210000008</v>
      </c>
      <c r="D5" s="66">
        <f>Entrate_Uscite!H58</f>
        <v>27608069.380000055</v>
      </c>
      <c r="E5" s="66">
        <f>Entrate_Uscite!K58</f>
        <v>63424566.929999948</v>
      </c>
      <c r="F5" s="66">
        <f>Entrate_Uscite!N58</f>
        <v>71070952.559999943</v>
      </c>
      <c r="G5" s="66">
        <f>Entrate_Uscite!Q58</f>
        <v>45522352.180000007</v>
      </c>
      <c r="H5" s="66">
        <f>Entrate_Uscite!T58</f>
        <v>16358644.73999995</v>
      </c>
      <c r="I5" s="66">
        <f>Entrate_Uscite!W58</f>
        <v>-7487665.6199999452</v>
      </c>
      <c r="J5" s="66">
        <f t="shared" si="0"/>
        <v>-23846310.359999895</v>
      </c>
      <c r="K5" s="66">
        <f>Entrate_Uscite!X58</f>
        <v>10352028.49000001</v>
      </c>
    </row>
    <row r="6" spans="1:11" x14ac:dyDescent="0.3">
      <c r="A6" s="38" t="s">
        <v>300</v>
      </c>
      <c r="B6" s="67">
        <f>Entrate_Uscite!B59</f>
        <v>-22119277.670000076</v>
      </c>
      <c r="C6" s="67">
        <f>Entrate_Uscite!E59</f>
        <v>36951349.150000036</v>
      </c>
      <c r="D6" s="67">
        <f>Entrate_Uscite!H59</f>
        <v>19784031.900000036</v>
      </c>
      <c r="E6" s="67">
        <f>Entrate_Uscite!K59</f>
        <v>57101346.670000017</v>
      </c>
      <c r="F6" s="67">
        <f>Entrate_Uscite!N59</f>
        <v>64917016.099999905</v>
      </c>
      <c r="G6" s="67">
        <f>Entrate_Uscite!Q59</f>
        <v>38996598.430000007</v>
      </c>
      <c r="H6" s="67">
        <f>Entrate_Uscite!T59</f>
        <v>11511764.220000029</v>
      </c>
      <c r="I6" s="67">
        <f>Entrate_Uscite!W59</f>
        <v>-9942079.6999998689</v>
      </c>
      <c r="J6" s="67">
        <f t="shared" si="0"/>
        <v>-21453843.919999897</v>
      </c>
      <c r="K6" s="67">
        <f>Entrate_Uscite!X59</f>
        <v>7895738.4200000167</v>
      </c>
    </row>
    <row r="7" spans="1:11" x14ac:dyDescent="0.3">
      <c r="J7" s="6"/>
    </row>
    <row r="8" spans="1:11" x14ac:dyDescent="0.3">
      <c r="J8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showGridLines="0" workbookViewId="0">
      <selection activeCell="J2" sqref="J2:J23"/>
    </sheetView>
  </sheetViews>
  <sheetFormatPr defaultRowHeight="14.4" x14ac:dyDescent="0.3"/>
  <cols>
    <col min="1" max="1" width="36.44140625" bestFit="1" customWidth="1"/>
    <col min="2" max="8" width="11.109375" bestFit="1" customWidth="1"/>
    <col min="9" max="10" width="11.77734375" bestFit="1" customWidth="1"/>
    <col min="12" max="12" width="10.109375" bestFit="1" customWidth="1"/>
    <col min="13" max="13" width="10" bestFit="1" customWidth="1"/>
  </cols>
  <sheetData>
    <row r="1" spans="1:12" x14ac:dyDescent="0.3">
      <c r="A1" s="41"/>
      <c r="B1" s="94">
        <v>2015</v>
      </c>
      <c r="C1" s="94">
        <v>2016</v>
      </c>
      <c r="D1" s="94">
        <v>2017</v>
      </c>
      <c r="E1" s="69">
        <v>2018</v>
      </c>
      <c r="F1" s="69">
        <v>2019</v>
      </c>
      <c r="G1" s="69">
        <v>2020</v>
      </c>
      <c r="H1" s="69">
        <v>2021</v>
      </c>
      <c r="I1" s="69">
        <v>2022</v>
      </c>
      <c r="J1" s="69">
        <v>2023</v>
      </c>
    </row>
    <row r="2" spans="1:12" x14ac:dyDescent="0.3">
      <c r="A2" t="s">
        <v>5</v>
      </c>
      <c r="B2" s="1">
        <v>2411158.0099999998</v>
      </c>
      <c r="C2" s="1">
        <v>16378276.73</v>
      </c>
      <c r="D2" s="1">
        <v>26866282.329999998</v>
      </c>
      <c r="E2" s="1">
        <v>45208229.060000002</v>
      </c>
      <c r="F2" s="1">
        <v>66100809.82</v>
      </c>
      <c r="G2" s="1">
        <v>64444877.579999998</v>
      </c>
      <c r="H2" s="1">
        <v>35253704.719999999</v>
      </c>
      <c r="I2" s="1">
        <v>76788216.260000005</v>
      </c>
      <c r="J2" s="1">
        <v>107407011.97</v>
      </c>
    </row>
    <row r="3" spans="1:12" x14ac:dyDescent="0.3">
      <c r="A3" t="s">
        <v>6</v>
      </c>
      <c r="B3" s="1">
        <v>337019812.37</v>
      </c>
      <c r="C3" s="1">
        <v>281364480.82999998</v>
      </c>
      <c r="D3" s="1">
        <v>315802786.55000001</v>
      </c>
      <c r="E3" s="1">
        <v>331806612.06</v>
      </c>
      <c r="F3" s="1">
        <v>376922594.88999999</v>
      </c>
      <c r="G3" s="1">
        <v>452356473.12</v>
      </c>
      <c r="H3" s="1">
        <v>499250031.64999998</v>
      </c>
      <c r="I3" s="1">
        <v>507226677.26999998</v>
      </c>
      <c r="J3" s="1">
        <v>487141135.26999998</v>
      </c>
    </row>
    <row r="4" spans="1:12" x14ac:dyDescent="0.3">
      <c r="A4" t="s">
        <v>7</v>
      </c>
      <c r="B4" s="1">
        <v>206749264.15000001</v>
      </c>
      <c r="C4" s="1">
        <v>191331642.78</v>
      </c>
      <c r="D4" s="1">
        <v>193571335.38999999</v>
      </c>
      <c r="E4" s="1">
        <v>205008106.94999999</v>
      </c>
      <c r="F4" s="1">
        <v>209639454.27000001</v>
      </c>
      <c r="G4" s="1">
        <v>213527749.21000001</v>
      </c>
      <c r="H4" s="1">
        <v>209012588.46000001</v>
      </c>
      <c r="I4" s="1">
        <v>248576900.19999999</v>
      </c>
      <c r="J4" s="1">
        <v>291132141.94999999</v>
      </c>
    </row>
    <row r="5" spans="1:12" x14ac:dyDescent="0.3">
      <c r="A5" t="s">
        <v>8</v>
      </c>
      <c r="B5" s="1">
        <v>9063561.1799999997</v>
      </c>
      <c r="C5" s="1">
        <v>108911.79</v>
      </c>
      <c r="D5" s="1">
        <v>294331.18</v>
      </c>
      <c r="E5" s="1">
        <v>2598684.5099999998</v>
      </c>
      <c r="F5" s="1">
        <v>1540425.33</v>
      </c>
      <c r="G5" s="1">
        <v>13223586.300000001</v>
      </c>
      <c r="H5" s="1">
        <v>17178033.809999999</v>
      </c>
      <c r="I5" s="1">
        <v>5503035.5300000003</v>
      </c>
      <c r="J5" s="1">
        <v>10758170.18</v>
      </c>
    </row>
    <row r="6" spans="1:12" x14ac:dyDescent="0.3">
      <c r="A6" t="s">
        <v>9</v>
      </c>
      <c r="B6" s="1">
        <v>23795663.440000001</v>
      </c>
      <c r="C6" s="1">
        <v>62429.2</v>
      </c>
      <c r="D6" s="1">
        <v>0</v>
      </c>
      <c r="E6" s="1">
        <v>2359725.9900000002</v>
      </c>
      <c r="F6" s="1">
        <v>1871521.01</v>
      </c>
      <c r="G6" s="1">
        <v>51822475.630000003</v>
      </c>
      <c r="H6" s="1">
        <v>58618876.390000001</v>
      </c>
      <c r="I6" s="1">
        <v>41390719.450000003</v>
      </c>
      <c r="J6" s="1">
        <v>17951001.75</v>
      </c>
    </row>
    <row r="7" spans="1:12" x14ac:dyDescent="0.3">
      <c r="A7" s="4" t="s">
        <v>0</v>
      </c>
      <c r="B7" s="3">
        <f t="shared" ref="B7" si="0">B2+B3-B4-B5-B6</f>
        <v>99822481.609999985</v>
      </c>
      <c r="C7" s="3">
        <f t="shared" ref="C7:D7" si="1">C2+C3-C4-C5-C6</f>
        <v>106239773.78999999</v>
      </c>
      <c r="D7" s="3">
        <f t="shared" si="1"/>
        <v>148803402.31</v>
      </c>
      <c r="E7" s="3">
        <f t="shared" ref="E7:F7" si="2">E2+E3-E4-E5-E6</f>
        <v>167048323.67000002</v>
      </c>
      <c r="F7" s="3">
        <f t="shared" si="2"/>
        <v>229972004.09999996</v>
      </c>
      <c r="G7" s="3">
        <f t="shared" ref="G7:J7" si="3">G2+G3-G4-G5-G6</f>
        <v>238227539.56</v>
      </c>
      <c r="H7" s="3">
        <f t="shared" ref="H7:I7" si="4">H2+H3-H4-H5-H6</f>
        <v>249694237.70999998</v>
      </c>
      <c r="I7" s="3">
        <f t="shared" si="4"/>
        <v>288544238.35000002</v>
      </c>
      <c r="J7" s="3">
        <f t="shared" si="3"/>
        <v>274706833.36000001</v>
      </c>
    </row>
    <row r="8" spans="1:12" x14ac:dyDescent="0.3">
      <c r="A8" t="s">
        <v>10</v>
      </c>
      <c r="B8" s="1">
        <v>110114481.63</v>
      </c>
      <c r="C8" s="1">
        <v>110744901.83</v>
      </c>
      <c r="D8" s="1">
        <v>116829072.18000001</v>
      </c>
      <c r="E8" s="1">
        <v>130301204.03</v>
      </c>
      <c r="F8" s="1">
        <v>158544098.03999999</v>
      </c>
      <c r="G8" s="1">
        <v>173517956.66999999</v>
      </c>
      <c r="H8" s="1">
        <v>170402254.25999999</v>
      </c>
      <c r="I8" s="1">
        <v>190660936.90000001</v>
      </c>
      <c r="J8" s="1">
        <v>195249721.77000001</v>
      </c>
    </row>
    <row r="9" spans="1:12" x14ac:dyDescent="0.3">
      <c r="A9" t="s">
        <v>11</v>
      </c>
      <c r="B9" s="1">
        <v>0</v>
      </c>
      <c r="C9" s="1">
        <v>0</v>
      </c>
      <c r="D9" s="1">
        <v>0</v>
      </c>
      <c r="E9" s="1">
        <v>0</v>
      </c>
      <c r="F9" s="1">
        <v>1710375.53</v>
      </c>
      <c r="G9" s="1">
        <v>1650597.86</v>
      </c>
      <c r="H9" s="1">
        <v>1590368.27</v>
      </c>
      <c r="I9" s="1">
        <v>36165871.020000003</v>
      </c>
      <c r="J9" s="1">
        <v>36104727.32</v>
      </c>
    </row>
    <row r="10" spans="1:12" x14ac:dyDescent="0.3">
      <c r="A10" t="s">
        <v>12</v>
      </c>
      <c r="B10" s="1">
        <v>0</v>
      </c>
      <c r="C10" s="1">
        <v>0</v>
      </c>
      <c r="D10" s="1">
        <v>0</v>
      </c>
      <c r="E10" s="1">
        <v>0</v>
      </c>
      <c r="F10" s="1">
        <v>850000</v>
      </c>
      <c r="G10" s="1">
        <v>850000</v>
      </c>
      <c r="H10" s="1">
        <v>0</v>
      </c>
      <c r="I10" s="1">
        <v>0</v>
      </c>
      <c r="J10" s="1">
        <v>0</v>
      </c>
    </row>
    <row r="11" spans="1:12" x14ac:dyDescent="0.3">
      <c r="A11" t="s">
        <v>13</v>
      </c>
      <c r="B11" s="1">
        <v>0</v>
      </c>
      <c r="C11" s="1">
        <v>0</v>
      </c>
      <c r="D11" s="1">
        <v>1200000</v>
      </c>
      <c r="E11" s="1">
        <v>3000000</v>
      </c>
      <c r="F11" s="1">
        <v>3100068.64</v>
      </c>
      <c r="G11" s="1">
        <v>4900066.6399999997</v>
      </c>
      <c r="H11" s="1">
        <v>7111549.71</v>
      </c>
      <c r="I11" s="1">
        <v>18070176.579999998</v>
      </c>
      <c r="J11" s="1">
        <v>19655707.07</v>
      </c>
    </row>
    <row r="12" spans="1:12" x14ac:dyDescent="0.3">
      <c r="A12" t="s">
        <v>14</v>
      </c>
      <c r="B12" s="1">
        <f>1883390.55+167239.12</f>
        <v>2050629.67</v>
      </c>
      <c r="C12" s="1">
        <v>2904747.9399999976</v>
      </c>
      <c r="D12" s="1">
        <v>13117561.139999986</v>
      </c>
      <c r="E12" s="1">
        <v>16080526.59</v>
      </c>
      <c r="F12" s="1">
        <v>20573447.460000001</v>
      </c>
      <c r="G12" s="1">
        <v>17553054</v>
      </c>
      <c r="H12" s="1">
        <v>21869181.460000001</v>
      </c>
      <c r="I12" s="1">
        <v>45865896.68</v>
      </c>
      <c r="J12" s="1">
        <v>35303444</v>
      </c>
    </row>
    <row r="13" spans="1:12" x14ac:dyDescent="0.3">
      <c r="A13" s="4" t="s">
        <v>1</v>
      </c>
      <c r="B13" s="3">
        <f t="shared" ref="B13" si="5">SUM(B8:B12)</f>
        <v>112165111.3</v>
      </c>
      <c r="C13" s="3">
        <f t="shared" ref="C13:D13" si="6">SUM(C8:C12)</f>
        <v>113649649.77</v>
      </c>
      <c r="D13" s="3">
        <f t="shared" si="6"/>
        <v>131146633.31999999</v>
      </c>
      <c r="E13" s="3">
        <f t="shared" ref="E13:J13" si="7">SUM(E8:E12)</f>
        <v>149381730.62</v>
      </c>
      <c r="F13" s="3">
        <f t="shared" si="7"/>
        <v>184777989.66999999</v>
      </c>
      <c r="G13" s="3">
        <f t="shared" si="7"/>
        <v>198471675.16999999</v>
      </c>
      <c r="H13" s="3">
        <f t="shared" si="7"/>
        <v>200973353.70000002</v>
      </c>
      <c r="I13" s="3">
        <f t="shared" si="7"/>
        <v>290762881.18000001</v>
      </c>
      <c r="J13" s="3">
        <f t="shared" si="7"/>
        <v>286313600.15999997</v>
      </c>
      <c r="K13" s="1"/>
      <c r="L13" s="1"/>
    </row>
    <row r="14" spans="1:12" x14ac:dyDescent="0.3">
      <c r="A14" t="s">
        <v>16</v>
      </c>
      <c r="B14" s="1">
        <v>343910.25</v>
      </c>
      <c r="C14" s="1">
        <v>352024.42</v>
      </c>
      <c r="D14" s="1">
        <v>352024.42</v>
      </c>
      <c r="E14" s="1">
        <v>352024.42</v>
      </c>
      <c r="F14" s="1">
        <v>4444297.41</v>
      </c>
      <c r="G14" s="1">
        <v>11245501.050000001</v>
      </c>
      <c r="H14" s="1">
        <v>19263454.559999999</v>
      </c>
      <c r="I14" s="1">
        <v>24641751.57</v>
      </c>
      <c r="J14" s="1">
        <v>14533878.199999999</v>
      </c>
    </row>
    <row r="15" spans="1:12" x14ac:dyDescent="0.3">
      <c r="A15" t="s">
        <v>15</v>
      </c>
      <c r="B15" s="1">
        <v>10006682.26</v>
      </c>
      <c r="C15" s="1">
        <v>14184105.66</v>
      </c>
      <c r="D15" s="1">
        <v>15139889.35</v>
      </c>
      <c r="E15" s="1">
        <v>15460794.949999999</v>
      </c>
      <c r="F15" s="1">
        <v>17981467.390000001</v>
      </c>
      <c r="G15" s="1">
        <v>19770449.66</v>
      </c>
      <c r="H15" s="1">
        <v>19454694.879999999</v>
      </c>
      <c r="I15" s="1">
        <v>56949048.920000002</v>
      </c>
      <c r="J15" s="1">
        <v>60379642.079999998</v>
      </c>
    </row>
    <row r="16" spans="1:12" x14ac:dyDescent="0.3">
      <c r="A16" t="s">
        <v>17</v>
      </c>
      <c r="B16" s="1">
        <v>21144779.109999999</v>
      </c>
      <c r="C16" s="1">
        <v>21144779.109999999</v>
      </c>
      <c r="D16" s="1">
        <v>21144779.109999999</v>
      </c>
      <c r="E16" s="1">
        <v>21144779.109999999</v>
      </c>
      <c r="F16" s="1">
        <v>19710662.300000001</v>
      </c>
      <c r="G16" s="1">
        <v>19876220.079999998</v>
      </c>
      <c r="H16" s="1">
        <v>21219303.399999999</v>
      </c>
      <c r="I16" s="1">
        <v>21219303.399999999</v>
      </c>
      <c r="J16" s="1">
        <v>11759303.4</v>
      </c>
    </row>
    <row r="17" spans="1:10" x14ac:dyDescent="0.3">
      <c r="A17" t="s">
        <v>18</v>
      </c>
      <c r="B17" s="1">
        <v>29181123.559999999</v>
      </c>
      <c r="C17" s="1">
        <v>29025131.210000001</v>
      </c>
      <c r="D17" s="1">
        <v>31773009.420000002</v>
      </c>
      <c r="E17" s="1">
        <v>41795611.420000002</v>
      </c>
      <c r="F17" s="1">
        <v>65759585.719999999</v>
      </c>
      <c r="G17" s="1">
        <v>45464707.890000001</v>
      </c>
      <c r="H17" s="1">
        <v>39815471.060000002</v>
      </c>
      <c r="I17" s="1">
        <v>2678583.3199999998</v>
      </c>
      <c r="J17" s="1">
        <v>0</v>
      </c>
    </row>
    <row r="18" spans="1:10" x14ac:dyDescent="0.3">
      <c r="A18" t="s">
        <v>19</v>
      </c>
      <c r="B18" s="1">
        <v>15878680.720000001</v>
      </c>
      <c r="C18" s="1">
        <v>15962651.58</v>
      </c>
      <c r="D18" s="1">
        <v>35346430.329999998</v>
      </c>
      <c r="E18" s="1">
        <v>21595211.02</v>
      </c>
      <c r="F18" s="1">
        <v>13299565.07</v>
      </c>
      <c r="G18" s="1">
        <v>7598496.1399999997</v>
      </c>
      <c r="H18" s="1">
        <v>7590800.4500000002</v>
      </c>
      <c r="I18" s="1">
        <v>0</v>
      </c>
      <c r="J18" s="1">
        <v>0</v>
      </c>
    </row>
    <row r="19" spans="1:10" x14ac:dyDescent="0.3">
      <c r="A19" s="4" t="s">
        <v>2</v>
      </c>
      <c r="B19" s="3">
        <f t="shared" ref="B19" si="8">SUM(B14:B18)</f>
        <v>76555175.899999991</v>
      </c>
      <c r="C19" s="3">
        <f t="shared" ref="C19:D19" si="9">SUM(C14:C18)</f>
        <v>80668691.980000004</v>
      </c>
      <c r="D19" s="3">
        <f t="shared" si="9"/>
        <v>103756132.63</v>
      </c>
      <c r="E19" s="3">
        <f t="shared" ref="E19:J19" si="10">SUM(E14:E18)</f>
        <v>100348420.92</v>
      </c>
      <c r="F19" s="3">
        <f t="shared" si="10"/>
        <v>121195577.88999999</v>
      </c>
      <c r="G19" s="3">
        <f t="shared" si="10"/>
        <v>103955374.82000001</v>
      </c>
      <c r="H19" s="3">
        <f t="shared" si="10"/>
        <v>107343724.35000001</v>
      </c>
      <c r="I19" s="3">
        <f t="shared" si="10"/>
        <v>105488687.21000001</v>
      </c>
      <c r="J19" s="3">
        <f t="shared" si="10"/>
        <v>86672823.680000007</v>
      </c>
    </row>
    <row r="20" spans="1:10" x14ac:dyDescent="0.3">
      <c r="A20" s="4" t="s">
        <v>3</v>
      </c>
      <c r="B20" s="3">
        <v>4378247.47</v>
      </c>
      <c r="C20" s="3">
        <v>1946433.49</v>
      </c>
      <c r="D20" s="3">
        <v>704480.33</v>
      </c>
      <c r="E20" s="3">
        <v>864425.7</v>
      </c>
      <c r="F20" s="3">
        <v>922606.8</v>
      </c>
      <c r="G20" s="3">
        <v>6436723.9400000004</v>
      </c>
      <c r="H20" s="3">
        <v>7744492.4000000004</v>
      </c>
      <c r="I20" s="3">
        <v>8886192.5099999998</v>
      </c>
      <c r="J20" s="3">
        <v>6560333.8600000003</v>
      </c>
    </row>
    <row r="21" spans="1:10" x14ac:dyDescent="0.3">
      <c r="A21" s="70" t="s">
        <v>4</v>
      </c>
      <c r="B21" s="37">
        <f t="shared" ref="B21:C21" si="11">B7-B13-B19-B20</f>
        <v>-93276053.060000002</v>
      </c>
      <c r="C21" s="37">
        <f t="shared" si="11"/>
        <v>-90025001.450000003</v>
      </c>
      <c r="D21" s="37">
        <f t="shared" ref="D21:J21" si="12">D7-D13-D19-D20</f>
        <v>-86803843.969999984</v>
      </c>
      <c r="E21" s="37">
        <f t="shared" si="12"/>
        <v>-83546253.569999993</v>
      </c>
      <c r="F21" s="37">
        <f t="shared" si="12"/>
        <v>-76924170.260000005</v>
      </c>
      <c r="G21" s="37">
        <f t="shared" si="12"/>
        <v>-70636234.36999999</v>
      </c>
      <c r="H21" s="37">
        <f t="shared" si="12"/>
        <v>-66367332.740000047</v>
      </c>
      <c r="I21" s="37">
        <f t="shared" ref="I21" si="13">I7-I13-I19-I20</f>
        <v>-116593522.55</v>
      </c>
      <c r="J21" s="37">
        <f t="shared" si="12"/>
        <v>-104839924.33999996</v>
      </c>
    </row>
    <row r="22" spans="1:10" x14ac:dyDescent="0.3">
      <c r="A22" t="s">
        <v>355</v>
      </c>
      <c r="B22" s="1"/>
      <c r="C22" s="1">
        <v>-18759168.16</v>
      </c>
      <c r="D22" s="1">
        <v>-15192327.529999999</v>
      </c>
      <c r="E22" s="1">
        <v>-3993581.06</v>
      </c>
      <c r="F22" s="1">
        <v>-15823506.85</v>
      </c>
      <c r="G22" s="1">
        <v>-23349684.539999999</v>
      </c>
      <c r="H22" s="1">
        <v>-31744025.82</v>
      </c>
      <c r="I22" s="1">
        <v>-30878033.780000001</v>
      </c>
      <c r="J22" s="1">
        <v>-32821234.510000002</v>
      </c>
    </row>
    <row r="23" spans="1:10" x14ac:dyDescent="0.3">
      <c r="A23" t="s">
        <v>356</v>
      </c>
      <c r="B23" s="6">
        <f t="shared" ref="B23:F23" si="14">B8/B3*100</f>
        <v>32.672999505770868</v>
      </c>
      <c r="C23" s="6">
        <f t="shared" si="14"/>
        <v>39.359943907387482</v>
      </c>
      <c r="D23" s="6">
        <f t="shared" si="14"/>
        <v>36.994313272629356</v>
      </c>
      <c r="E23" s="6">
        <f t="shared" si="14"/>
        <v>39.270225274003238</v>
      </c>
      <c r="F23" s="6">
        <f t="shared" si="14"/>
        <v>42.062773680699358</v>
      </c>
      <c r="G23" s="6">
        <f t="shared" ref="G23:J23" si="15">G8/G3*100</f>
        <v>38.358676614752355</v>
      </c>
      <c r="H23" s="6">
        <f t="shared" ref="H23:I23" si="16">H8/H3*100</f>
        <v>34.131646160707859</v>
      </c>
      <c r="I23" s="6">
        <f t="shared" si="16"/>
        <v>37.588901657573892</v>
      </c>
      <c r="J23" s="6">
        <f t="shared" si="15"/>
        <v>40.080729717432312</v>
      </c>
    </row>
  </sheetData>
  <conditionalFormatting sqref="C21:F21">
    <cfRule type="cellIs" dxfId="140" priority="27" operator="greaterThan">
      <formula>0</formula>
    </cfRule>
  </conditionalFormatting>
  <conditionalFormatting sqref="C21:F21">
    <cfRule type="cellIs" dxfId="139" priority="24" operator="greaterThan">
      <formula>0</formula>
    </cfRule>
    <cfRule type="cellIs" dxfId="138" priority="25" operator="lessThan">
      <formula>0</formula>
    </cfRule>
  </conditionalFormatting>
  <conditionalFormatting sqref="B21">
    <cfRule type="cellIs" dxfId="137" priority="18" operator="greaterThan">
      <formula>0</formula>
    </cfRule>
  </conditionalFormatting>
  <conditionalFormatting sqref="B21">
    <cfRule type="cellIs" dxfId="136" priority="16" operator="greaterThan">
      <formula>0</formula>
    </cfRule>
    <cfRule type="cellIs" dxfId="135" priority="17" operator="lessThan">
      <formula>0</formula>
    </cfRule>
  </conditionalFormatting>
  <conditionalFormatting sqref="J21">
    <cfRule type="cellIs" dxfId="134" priority="12" operator="greaterThan">
      <formula>0</formula>
    </cfRule>
  </conditionalFormatting>
  <conditionalFormatting sqref="J21">
    <cfRule type="cellIs" dxfId="133" priority="10" operator="greaterThan">
      <formula>0</formula>
    </cfRule>
    <cfRule type="cellIs" dxfId="132" priority="11" operator="lessThan">
      <formula>0</formula>
    </cfRule>
  </conditionalFormatting>
  <conditionalFormatting sqref="G21">
    <cfRule type="cellIs" dxfId="131" priority="9" operator="greaterThan">
      <formula>0</formula>
    </cfRule>
  </conditionalFormatting>
  <conditionalFormatting sqref="G21">
    <cfRule type="cellIs" dxfId="130" priority="7" operator="greaterThan">
      <formula>0</formula>
    </cfRule>
    <cfRule type="cellIs" dxfId="129" priority="8" operator="lessThan">
      <formula>0</formula>
    </cfRule>
  </conditionalFormatting>
  <conditionalFormatting sqref="H21">
    <cfRule type="cellIs" dxfId="128" priority="6" operator="greaterThan">
      <formula>0</formula>
    </cfRule>
  </conditionalFormatting>
  <conditionalFormatting sqref="H21">
    <cfRule type="cellIs" dxfId="127" priority="4" operator="greaterThan">
      <formula>0</formula>
    </cfRule>
    <cfRule type="cellIs" dxfId="126" priority="5" operator="lessThan">
      <formula>0</formula>
    </cfRule>
  </conditionalFormatting>
  <conditionalFormatting sqref="I21">
    <cfRule type="cellIs" dxfId="125" priority="3" operator="greaterThan">
      <formula>0</formula>
    </cfRule>
  </conditionalFormatting>
  <conditionalFormatting sqref="I21">
    <cfRule type="cellIs" dxfId="124" priority="1" operator="greaterThan">
      <formula>0</formula>
    </cfRule>
    <cfRule type="cellIs" dxfId="123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pane xSplit="2" ySplit="1" topLeftCell="H2" activePane="bottomRight" state="frozen"/>
      <selection pane="topRight" activeCell="C1" sqref="C1"/>
      <selection pane="bottomLeft" activeCell="A2" sqref="A2"/>
      <selection pane="bottomRight" activeCell="J2" sqref="J2:J29"/>
    </sheetView>
  </sheetViews>
  <sheetFormatPr defaultRowHeight="14.4" x14ac:dyDescent="0.3"/>
  <cols>
    <col min="1" max="1" width="65.33203125" bestFit="1" customWidth="1"/>
    <col min="2" max="2" width="10.88671875" customWidth="1"/>
    <col min="3" max="10" width="11.109375" bestFit="1" customWidth="1"/>
    <col min="11" max="11" width="10.77734375" bestFit="1" customWidth="1"/>
  </cols>
  <sheetData>
    <row r="1" spans="1:11" x14ac:dyDescent="0.3">
      <c r="C1" s="97">
        <v>2016</v>
      </c>
      <c r="D1" s="12">
        <v>2017</v>
      </c>
      <c r="E1" s="12">
        <v>2018</v>
      </c>
      <c r="F1" s="12">
        <v>2019</v>
      </c>
      <c r="G1" s="12">
        <v>2020</v>
      </c>
      <c r="H1" s="12">
        <v>2021</v>
      </c>
      <c r="I1" s="12">
        <v>2022</v>
      </c>
      <c r="J1" s="12">
        <v>2023</v>
      </c>
      <c r="K1" s="12" t="s">
        <v>266</v>
      </c>
    </row>
    <row r="2" spans="1:11" x14ac:dyDescent="0.3">
      <c r="A2" t="s">
        <v>236</v>
      </c>
      <c r="B2" s="26" t="s">
        <v>260</v>
      </c>
      <c r="C2" s="1">
        <v>107220631.34999999</v>
      </c>
      <c r="D2" s="1">
        <v>108699268.76000001</v>
      </c>
      <c r="E2" s="1">
        <v>109274942.26000001</v>
      </c>
      <c r="F2" s="1">
        <v>115541843.56999999</v>
      </c>
      <c r="G2" s="1">
        <v>114897570.47</v>
      </c>
      <c r="H2" s="1">
        <v>119838848.58</v>
      </c>
      <c r="I2" s="1">
        <v>119098695.37</v>
      </c>
      <c r="J2" s="1">
        <v>120792588.39</v>
      </c>
      <c r="K2" s="1">
        <f>J2-I2</f>
        <v>1693893.0199999958</v>
      </c>
    </row>
    <row r="3" spans="1:11" x14ac:dyDescent="0.3">
      <c r="A3" t="s">
        <v>237</v>
      </c>
      <c r="B3" s="26" t="s">
        <v>260</v>
      </c>
      <c r="C3" s="1">
        <v>76897593.319999993</v>
      </c>
      <c r="D3" s="1">
        <v>76934558.299999997</v>
      </c>
      <c r="E3" s="1">
        <v>76967146.670000002</v>
      </c>
      <c r="F3" s="1">
        <v>76977156.420000002</v>
      </c>
      <c r="G3" s="1">
        <v>77390834.980000004</v>
      </c>
      <c r="H3" s="1">
        <v>80240867.280000001</v>
      </c>
      <c r="I3" s="1">
        <v>81219224.950000003</v>
      </c>
      <c r="J3" s="1">
        <v>82469669.849999994</v>
      </c>
      <c r="K3" s="1">
        <f t="shared" ref="K3:K29" si="0">J3-I3</f>
        <v>1250444.8999999911</v>
      </c>
    </row>
    <row r="4" spans="1:11" x14ac:dyDescent="0.3">
      <c r="A4" t="s">
        <v>238</v>
      </c>
      <c r="B4" s="26" t="s">
        <v>260</v>
      </c>
      <c r="C4" s="1">
        <v>43394770.93</v>
      </c>
      <c r="D4" s="1">
        <v>41673358.869999997</v>
      </c>
      <c r="E4" s="1">
        <v>61082291.280000001</v>
      </c>
      <c r="F4" s="1">
        <v>77841624.430000007</v>
      </c>
      <c r="G4" s="1">
        <v>82580083.780000001</v>
      </c>
      <c r="H4" s="1">
        <v>86603565.799999997</v>
      </c>
      <c r="I4" s="1">
        <v>70047169.739999995</v>
      </c>
      <c r="J4" s="1">
        <v>68517006.629999995</v>
      </c>
      <c r="K4" s="1">
        <f t="shared" si="0"/>
        <v>-1530163.1099999994</v>
      </c>
    </row>
    <row r="5" spans="1:11" x14ac:dyDescent="0.3">
      <c r="A5" t="s">
        <v>239</v>
      </c>
      <c r="B5" s="26" t="s">
        <v>260</v>
      </c>
      <c r="C5" s="1">
        <v>8482331.2100000009</v>
      </c>
      <c r="D5" s="1">
        <v>9192523.6699999999</v>
      </c>
      <c r="E5" s="1">
        <v>9837878.7799999993</v>
      </c>
      <c r="F5" s="1">
        <v>9575760.1500000004</v>
      </c>
      <c r="G5" s="1">
        <v>7918146.9900000002</v>
      </c>
      <c r="H5" s="1">
        <v>6151880.2999999998</v>
      </c>
      <c r="I5" s="1">
        <v>8621866.4499999993</v>
      </c>
      <c r="J5" s="1">
        <v>10629258.42</v>
      </c>
      <c r="K5" s="1">
        <f t="shared" si="0"/>
        <v>2007391.9700000007</v>
      </c>
    </row>
    <row r="6" spans="1:11" x14ac:dyDescent="0.3">
      <c r="A6" t="s">
        <v>240</v>
      </c>
      <c r="B6" s="26" t="s">
        <v>260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f t="shared" si="0"/>
        <v>0</v>
      </c>
    </row>
    <row r="7" spans="1:11" x14ac:dyDescent="0.3">
      <c r="A7" t="s">
        <v>241</v>
      </c>
      <c r="B7" s="26" t="s">
        <v>260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f t="shared" si="0"/>
        <v>0</v>
      </c>
    </row>
    <row r="8" spans="1:11" x14ac:dyDescent="0.3">
      <c r="A8" t="s">
        <v>242</v>
      </c>
      <c r="B8" s="26" t="s">
        <v>260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f t="shared" si="0"/>
        <v>0</v>
      </c>
    </row>
    <row r="9" spans="1:11" x14ac:dyDescent="0.3">
      <c r="A9" s="32" t="s">
        <v>243</v>
      </c>
      <c r="B9" s="33" t="s">
        <v>260</v>
      </c>
      <c r="C9" s="34">
        <v>7609408.9400000004</v>
      </c>
      <c r="D9" s="34">
        <v>12245215.91</v>
      </c>
      <c r="E9" s="34">
        <v>8449881.0299999993</v>
      </c>
      <c r="F9" s="34">
        <v>14236706.449999999</v>
      </c>
      <c r="G9" s="34">
        <v>12751177.1</v>
      </c>
      <c r="H9" s="34">
        <v>9282165.3599999994</v>
      </c>
      <c r="I9" s="34">
        <v>23338430.559999999</v>
      </c>
      <c r="J9" s="34">
        <v>11328679.33</v>
      </c>
      <c r="K9" s="1">
        <f t="shared" si="0"/>
        <v>-12009751.229999999</v>
      </c>
    </row>
    <row r="10" spans="1:11" x14ac:dyDescent="0.3">
      <c r="A10" s="35" t="s">
        <v>264</v>
      </c>
      <c r="B10" s="36" t="s">
        <v>260</v>
      </c>
      <c r="C10" s="92">
        <f t="shared" ref="C10:E10" si="1">SUM(C2:C9)</f>
        <v>243604735.75</v>
      </c>
      <c r="D10" s="92">
        <f t="shared" si="1"/>
        <v>248744925.50999999</v>
      </c>
      <c r="E10" s="92">
        <f t="shared" si="1"/>
        <v>265612140.02000001</v>
      </c>
      <c r="F10" s="92">
        <f t="shared" ref="F10:J10" si="2">SUM(F2:F9)</f>
        <v>294173091.01999998</v>
      </c>
      <c r="G10" s="92">
        <f t="shared" ref="G10:I10" si="3">SUM(G2:G9)</f>
        <v>295537813.32000005</v>
      </c>
      <c r="H10" s="92">
        <f t="shared" si="3"/>
        <v>302117327.32000005</v>
      </c>
      <c r="I10" s="92">
        <f t="shared" si="3"/>
        <v>302325387.06999999</v>
      </c>
      <c r="J10" s="92">
        <f t="shared" si="2"/>
        <v>293737202.62</v>
      </c>
      <c r="K10" s="11">
        <f t="shared" si="0"/>
        <v>-8588184.4499999881</v>
      </c>
    </row>
    <row r="11" spans="1:11" x14ac:dyDescent="0.3">
      <c r="A11" t="s">
        <v>244</v>
      </c>
      <c r="B11" s="26" t="s">
        <v>261</v>
      </c>
      <c r="C11" s="1">
        <v>7964547.9100000001</v>
      </c>
      <c r="D11" s="1">
        <v>2348354.5499999998</v>
      </c>
      <c r="E11" s="1">
        <v>4338720.5999999996</v>
      </c>
      <c r="F11" s="1">
        <v>4081549.25</v>
      </c>
      <c r="G11" s="1">
        <v>10399315.609999999</v>
      </c>
      <c r="H11" s="1">
        <v>4448243.45</v>
      </c>
      <c r="I11" s="1">
        <v>9145362.2300000004</v>
      </c>
      <c r="J11" s="1">
        <v>5069737.59</v>
      </c>
      <c r="K11" s="1">
        <f t="shared" si="0"/>
        <v>-4075624.6400000006</v>
      </c>
    </row>
    <row r="12" spans="1:11" x14ac:dyDescent="0.3">
      <c r="A12" t="s">
        <v>245</v>
      </c>
      <c r="B12" s="26" t="s">
        <v>261</v>
      </c>
      <c r="C12" s="1">
        <v>110622633.79000001</v>
      </c>
      <c r="D12" s="1">
        <v>107910278.87</v>
      </c>
      <c r="E12" s="1">
        <v>106996480.66</v>
      </c>
      <c r="F12" s="1">
        <v>102371437.15000001</v>
      </c>
      <c r="G12" s="1">
        <v>106783875.3</v>
      </c>
      <c r="H12" s="1">
        <v>122429193.15000001</v>
      </c>
      <c r="I12" s="1">
        <v>141527684.53999999</v>
      </c>
      <c r="J12" s="1">
        <v>140688524.75999999</v>
      </c>
      <c r="K12" s="1">
        <f t="shared" si="0"/>
        <v>-839159.78000000119</v>
      </c>
    </row>
    <row r="13" spans="1:11" x14ac:dyDescent="0.3">
      <c r="A13" t="s">
        <v>246</v>
      </c>
      <c r="B13" s="26" t="s">
        <v>261</v>
      </c>
      <c r="C13" s="1">
        <v>1818174.05</v>
      </c>
      <c r="D13" s="1">
        <v>1523741.46</v>
      </c>
      <c r="E13" s="1">
        <v>1606681.82</v>
      </c>
      <c r="F13" s="1">
        <v>1538104.76</v>
      </c>
      <c r="G13" s="1">
        <v>1578895.68</v>
      </c>
      <c r="H13" s="1">
        <v>1937198.47</v>
      </c>
      <c r="I13" s="1">
        <v>1997624.16</v>
      </c>
      <c r="J13" s="1">
        <v>2075973.23</v>
      </c>
      <c r="K13" s="1">
        <f t="shared" si="0"/>
        <v>78349.070000000065</v>
      </c>
    </row>
    <row r="14" spans="1:11" x14ac:dyDescent="0.3">
      <c r="A14" t="s">
        <v>247</v>
      </c>
      <c r="B14" s="26" t="s">
        <v>261</v>
      </c>
      <c r="C14" s="1">
        <v>29478661.210000001</v>
      </c>
      <c r="D14" s="1">
        <v>25030000.100000001</v>
      </c>
      <c r="E14" s="1">
        <v>35609136.060000002</v>
      </c>
      <c r="F14" s="1">
        <v>30827176.609999999</v>
      </c>
      <c r="G14" s="1">
        <v>50348899.020000003</v>
      </c>
      <c r="H14" s="1">
        <v>55272512.229999997</v>
      </c>
      <c r="I14" s="1">
        <v>45410458.909999996</v>
      </c>
      <c r="J14" s="1">
        <v>44176285.490000002</v>
      </c>
      <c r="K14" s="1">
        <f t="shared" si="0"/>
        <v>-1234173.4199999943</v>
      </c>
    </row>
    <row r="15" spans="1:11" x14ac:dyDescent="0.3">
      <c r="A15" t="s">
        <v>248</v>
      </c>
      <c r="B15" s="26" t="s">
        <v>261</v>
      </c>
      <c r="C15" s="1">
        <v>69751841.859999999</v>
      </c>
      <c r="D15" s="1">
        <v>58969823.380000003</v>
      </c>
      <c r="E15" s="1">
        <v>60423918.600000001</v>
      </c>
      <c r="F15" s="1">
        <v>55838875.689999998</v>
      </c>
      <c r="G15" s="1">
        <v>46098906.890000001</v>
      </c>
      <c r="H15" s="1">
        <v>54816768.719999999</v>
      </c>
      <c r="I15" s="1">
        <v>52123327.049999997</v>
      </c>
      <c r="J15" s="1">
        <v>52164533.850000001</v>
      </c>
      <c r="K15" s="1">
        <f t="shared" si="0"/>
        <v>41206.80000000447</v>
      </c>
    </row>
    <row r="16" spans="1:11" x14ac:dyDescent="0.3">
      <c r="A16" t="s">
        <v>249</v>
      </c>
      <c r="B16" s="26" t="s">
        <v>261</v>
      </c>
      <c r="C16" s="1">
        <v>13823501.060000001</v>
      </c>
      <c r="D16" s="1">
        <v>22086069.059999999</v>
      </c>
      <c r="E16" s="1">
        <v>34324142.560000002</v>
      </c>
      <c r="F16" s="1">
        <v>51682510.159999996</v>
      </c>
      <c r="G16" s="1">
        <v>26408215.27</v>
      </c>
      <c r="H16" s="1">
        <v>32249767.379999999</v>
      </c>
      <c r="I16" s="1">
        <v>55221911.369999997</v>
      </c>
      <c r="J16" s="1">
        <v>28623099.579999998</v>
      </c>
      <c r="K16" s="1">
        <f t="shared" si="0"/>
        <v>-26598811.789999999</v>
      </c>
    </row>
    <row r="17" spans="1:12" x14ac:dyDescent="0.3">
      <c r="A17" t="s">
        <v>250</v>
      </c>
      <c r="B17" s="26" t="s">
        <v>261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-702732.1</v>
      </c>
      <c r="J17" s="1">
        <v>680080.28</v>
      </c>
      <c r="K17" s="1">
        <f t="shared" si="0"/>
        <v>1382812.38</v>
      </c>
    </row>
    <row r="18" spans="1:12" x14ac:dyDescent="0.3">
      <c r="A18" t="s">
        <v>251</v>
      </c>
      <c r="B18" s="26" t="s">
        <v>261</v>
      </c>
      <c r="C18" s="1">
        <v>814118.27</v>
      </c>
      <c r="D18" s="1">
        <v>151620.20000000001</v>
      </c>
      <c r="E18" s="1">
        <v>5481582.9000000004</v>
      </c>
      <c r="F18" s="1">
        <v>5555994.3399999999</v>
      </c>
      <c r="G18" s="1">
        <v>0</v>
      </c>
      <c r="H18" s="1">
        <v>0</v>
      </c>
      <c r="I18" s="1">
        <v>0</v>
      </c>
      <c r="J18" s="1">
        <v>0</v>
      </c>
      <c r="K18" s="1">
        <f t="shared" si="0"/>
        <v>0</v>
      </c>
    </row>
    <row r="19" spans="1:12" x14ac:dyDescent="0.3">
      <c r="A19" t="s">
        <v>14</v>
      </c>
      <c r="B19" s="26" t="s">
        <v>261</v>
      </c>
      <c r="C19" s="1">
        <v>7982449.7599999998</v>
      </c>
      <c r="D19" s="1">
        <v>11439113.77</v>
      </c>
      <c r="E19" s="1">
        <v>2965.45</v>
      </c>
      <c r="F19" s="1">
        <v>29790618.84</v>
      </c>
      <c r="G19" s="1">
        <v>6636426.7699999996</v>
      </c>
      <c r="H19" s="1">
        <v>3143366.94</v>
      </c>
      <c r="I19" s="1">
        <v>0</v>
      </c>
      <c r="J19" s="1">
        <v>0</v>
      </c>
      <c r="K19" s="1">
        <f t="shared" si="0"/>
        <v>0</v>
      </c>
    </row>
    <row r="20" spans="1:12" x14ac:dyDescent="0.3">
      <c r="A20" s="32" t="s">
        <v>252</v>
      </c>
      <c r="B20" s="33" t="s">
        <v>261</v>
      </c>
      <c r="C20" s="34">
        <v>7042750.3200000003</v>
      </c>
      <c r="D20" s="34">
        <v>8132614.3399999999</v>
      </c>
      <c r="E20" s="34">
        <v>15940944.640000001</v>
      </c>
      <c r="F20" s="34">
        <v>13833447.98</v>
      </c>
      <c r="G20" s="34">
        <v>32941793.030000001</v>
      </c>
      <c r="H20" s="34">
        <v>15260710.07</v>
      </c>
      <c r="I20" s="34">
        <v>19132426.129999999</v>
      </c>
      <c r="J20" s="34">
        <v>25108771.68</v>
      </c>
      <c r="K20" s="1">
        <f t="shared" si="0"/>
        <v>5976345.5500000007</v>
      </c>
    </row>
    <row r="21" spans="1:12" x14ac:dyDescent="0.3">
      <c r="A21" s="35" t="s">
        <v>265</v>
      </c>
      <c r="B21" s="36" t="s">
        <v>261</v>
      </c>
      <c r="C21" s="92">
        <f>SUM(C11:C20)</f>
        <v>249298678.22999999</v>
      </c>
      <c r="D21" s="92">
        <f t="shared" ref="D21:E21" si="4">SUM(D11:D20)</f>
        <v>237591615.72999999</v>
      </c>
      <c r="E21" s="92">
        <f t="shared" si="4"/>
        <v>264724573.28999996</v>
      </c>
      <c r="F21" s="92">
        <f t="shared" ref="F21:J21" si="5">SUM(F11:F20)</f>
        <v>295519714.78000003</v>
      </c>
      <c r="G21" s="92">
        <f t="shared" ref="G21:I21" si="6">SUM(G11:G20)</f>
        <v>281196327.57000005</v>
      </c>
      <c r="H21" s="92">
        <f t="shared" si="6"/>
        <v>289557760.41000003</v>
      </c>
      <c r="I21" s="92">
        <f t="shared" si="6"/>
        <v>323856062.28999996</v>
      </c>
      <c r="J21" s="92">
        <f t="shared" si="5"/>
        <v>298587006.45999998</v>
      </c>
      <c r="K21" s="11">
        <f t="shared" si="0"/>
        <v>-25269055.829999983</v>
      </c>
    </row>
    <row r="22" spans="1:12" x14ac:dyDescent="0.3">
      <c r="A22" t="s">
        <v>253</v>
      </c>
      <c r="B22" s="26" t="s">
        <v>260</v>
      </c>
      <c r="C22" s="1">
        <v>431164.54</v>
      </c>
      <c r="D22" s="1">
        <v>5128420.9400000004</v>
      </c>
      <c r="E22" s="1">
        <v>1749175.3</v>
      </c>
      <c r="F22" s="1">
        <v>218.87</v>
      </c>
      <c r="G22" s="1">
        <v>97.68</v>
      </c>
      <c r="H22" s="1">
        <v>5.37</v>
      </c>
      <c r="I22" s="1">
        <v>4.25</v>
      </c>
      <c r="J22" s="1">
        <v>1484.5</v>
      </c>
      <c r="K22" s="1">
        <f t="shared" si="0"/>
        <v>1480.25</v>
      </c>
    </row>
    <row r="23" spans="1:12" x14ac:dyDescent="0.3">
      <c r="A23" t="s">
        <v>254</v>
      </c>
      <c r="B23" s="26" t="s">
        <v>261</v>
      </c>
      <c r="C23" s="1">
        <v>8844720.8399999999</v>
      </c>
      <c r="D23" s="1">
        <v>7844458.1600000001</v>
      </c>
      <c r="E23" s="1">
        <v>6864207.1399999997</v>
      </c>
      <c r="F23" s="1">
        <v>6387351.0099999998</v>
      </c>
      <c r="G23" s="1">
        <v>6046962.0499999998</v>
      </c>
      <c r="H23" s="1">
        <v>5731491.5700000003</v>
      </c>
      <c r="I23" s="1">
        <v>5446195.1299999999</v>
      </c>
      <c r="J23" s="1">
        <v>5256084.45</v>
      </c>
      <c r="K23" s="1">
        <f t="shared" si="0"/>
        <v>-190110.6799999997</v>
      </c>
    </row>
    <row r="24" spans="1:12" x14ac:dyDescent="0.3">
      <c r="A24" t="s">
        <v>255</v>
      </c>
      <c r="B24" s="26" t="s">
        <v>260</v>
      </c>
      <c r="C24" s="1">
        <v>4692997.33</v>
      </c>
      <c r="D24" s="1">
        <v>-3186606.51</v>
      </c>
      <c r="E24" s="1">
        <v>0</v>
      </c>
      <c r="F24" s="1">
        <v>1626080</v>
      </c>
      <c r="G24" s="1">
        <v>587407.87</v>
      </c>
      <c r="H24" s="1">
        <v>6769469.1399999997</v>
      </c>
      <c r="I24" s="1">
        <v>0</v>
      </c>
      <c r="J24" s="1">
        <v>0</v>
      </c>
      <c r="K24" s="1">
        <f t="shared" si="0"/>
        <v>0</v>
      </c>
    </row>
    <row r="25" spans="1:12" x14ac:dyDescent="0.3">
      <c r="A25" t="s">
        <v>256</v>
      </c>
      <c r="B25" s="26" t="s">
        <v>260</v>
      </c>
      <c r="C25" s="1">
        <v>23220510.140000001</v>
      </c>
      <c r="D25" s="1">
        <v>32437283.93</v>
      </c>
      <c r="E25" s="1">
        <v>18250589.579999998</v>
      </c>
      <c r="F25" s="1">
        <v>18695904.219999999</v>
      </c>
      <c r="G25" s="1">
        <v>20224620.329999998</v>
      </c>
      <c r="H25" s="1">
        <v>12030633.699999999</v>
      </c>
      <c r="I25" s="1">
        <v>53207091.82</v>
      </c>
      <c r="J25" s="1">
        <v>25551407.039999999</v>
      </c>
      <c r="K25" s="1">
        <f t="shared" si="0"/>
        <v>-27655684.780000001</v>
      </c>
    </row>
    <row r="26" spans="1:12" x14ac:dyDescent="0.3">
      <c r="A26" t="s">
        <v>257</v>
      </c>
      <c r="B26" s="26" t="s">
        <v>261</v>
      </c>
      <c r="C26" s="1">
        <v>15183978.41</v>
      </c>
      <c r="D26" s="1">
        <v>17115950.75</v>
      </c>
      <c r="E26" s="1">
        <v>7039644.04</v>
      </c>
      <c r="F26" s="1">
        <v>14424854.57</v>
      </c>
      <c r="G26" s="1">
        <v>12102290.15</v>
      </c>
      <c r="H26" s="1">
        <v>27043529.66</v>
      </c>
      <c r="I26" s="1">
        <v>48767510.490000002</v>
      </c>
      <c r="J26" s="1">
        <v>34311927.420000002</v>
      </c>
      <c r="K26" s="1">
        <f t="shared" si="0"/>
        <v>-14455583.07</v>
      </c>
    </row>
    <row r="27" spans="1:12" x14ac:dyDescent="0.3">
      <c r="A27" t="s">
        <v>258</v>
      </c>
      <c r="B27" s="26" t="s">
        <v>261</v>
      </c>
      <c r="C27" s="1">
        <v>4349079.2300000004</v>
      </c>
      <c r="D27" s="1">
        <v>3451831.9</v>
      </c>
      <c r="E27" s="1">
        <v>3790732.94</v>
      </c>
      <c r="F27" s="1">
        <v>3458648.61</v>
      </c>
      <c r="G27" s="1">
        <v>3326252.58</v>
      </c>
      <c r="H27" s="1">
        <v>3311301.61</v>
      </c>
      <c r="I27" s="1">
        <v>3272100.68</v>
      </c>
      <c r="J27" s="1">
        <v>3435061.13</v>
      </c>
      <c r="K27" s="1">
        <f t="shared" si="0"/>
        <v>162960.44999999972</v>
      </c>
    </row>
    <row r="28" spans="1:12" x14ac:dyDescent="0.3">
      <c r="A28" s="10" t="s">
        <v>259</v>
      </c>
      <c r="B28" s="36" t="s">
        <v>262</v>
      </c>
      <c r="C28" s="37">
        <f>C10-C21+C22-C23+C24+C25-C26-C27</f>
        <v>-5727048.9499999899</v>
      </c>
      <c r="D28" s="37">
        <f t="shared" ref="D28:E28" si="7">D10-D21+D22-D23+D24+D25-D26-D27</f>
        <v>17120167.330000006</v>
      </c>
      <c r="E28" s="37">
        <f t="shared" si="7"/>
        <v>3192747.4900000473</v>
      </c>
      <c r="F28" s="37">
        <f t="shared" ref="F28:J28" si="8">F10-F21+F22-F23+F24+F25-F26-F27</f>
        <v>-5295274.8600000516</v>
      </c>
      <c r="G28" s="37">
        <f t="shared" ref="G28:I28" si="9">G10-G21+G22-G23+G24+G25-G26-G27</f>
        <v>13678106.85</v>
      </c>
      <c r="H28" s="37">
        <f t="shared" si="9"/>
        <v>-4726647.7199999765</v>
      </c>
      <c r="I28" s="37">
        <f t="shared" si="9"/>
        <v>-25809385.449999969</v>
      </c>
      <c r="J28" s="37">
        <f t="shared" si="8"/>
        <v>-22299985.299999975</v>
      </c>
      <c r="K28" s="37">
        <f t="shared" si="0"/>
        <v>3509400.1499999948</v>
      </c>
    </row>
    <row r="29" spans="1:12" x14ac:dyDescent="0.3">
      <c r="A29" s="72" t="s">
        <v>365</v>
      </c>
      <c r="B29" s="110"/>
      <c r="C29" s="111">
        <f>C10-SUM(C11:C15)+C17</f>
        <v>23968876.930000007</v>
      </c>
      <c r="D29" s="111">
        <f t="shared" ref="D29:J29" si="10">D10-SUM(D11:D15)+D17</f>
        <v>52962727.150000006</v>
      </c>
      <c r="E29" s="111">
        <f t="shared" si="10"/>
        <v>56637202.280000031</v>
      </c>
      <c r="F29" s="111">
        <f t="shared" si="10"/>
        <v>99515947.559999973</v>
      </c>
      <c r="G29" s="111">
        <f t="shared" si="10"/>
        <v>80327920.820000052</v>
      </c>
      <c r="H29" s="111">
        <f t="shared" si="10"/>
        <v>63213411.300000042</v>
      </c>
      <c r="I29" s="111">
        <f t="shared" ref="I29" si="11">I10-SUM(I11:I15)+I17</f>
        <v>51418198.080000006</v>
      </c>
      <c r="J29" s="111">
        <f t="shared" si="10"/>
        <v>50242227.980000019</v>
      </c>
      <c r="K29" s="111">
        <f t="shared" si="0"/>
        <v>-1175970.0999999866</v>
      </c>
      <c r="L29" s="111"/>
    </row>
  </sheetData>
  <conditionalFormatting sqref="C28:F28">
    <cfRule type="cellIs" dxfId="122" priority="27" operator="greaterThan">
      <formula>0</formula>
    </cfRule>
  </conditionalFormatting>
  <conditionalFormatting sqref="C28:F28">
    <cfRule type="cellIs" dxfId="121" priority="24" operator="greaterThan">
      <formula>0</formula>
    </cfRule>
  </conditionalFormatting>
  <conditionalFormatting sqref="J28">
    <cfRule type="cellIs" dxfId="120" priority="17" operator="greaterThan">
      <formula>0</formula>
    </cfRule>
  </conditionalFormatting>
  <conditionalFormatting sqref="J28">
    <cfRule type="cellIs" dxfId="119" priority="16" operator="greaterThan">
      <formula>0</formula>
    </cfRule>
  </conditionalFormatting>
  <conditionalFormatting sqref="K28">
    <cfRule type="cellIs" dxfId="118" priority="15" operator="greaterThan">
      <formula>0</formula>
    </cfRule>
  </conditionalFormatting>
  <conditionalFormatting sqref="G28">
    <cfRule type="cellIs" dxfId="117" priority="14" operator="greaterThan">
      <formula>0</formula>
    </cfRule>
  </conditionalFormatting>
  <conditionalFormatting sqref="G28">
    <cfRule type="cellIs" dxfId="116" priority="13" operator="greaterThan">
      <formula>0</formula>
    </cfRule>
  </conditionalFormatting>
  <conditionalFormatting sqref="H28">
    <cfRule type="cellIs" dxfId="115" priority="12" operator="greaterThan">
      <formula>0</formula>
    </cfRule>
  </conditionalFormatting>
  <conditionalFormatting sqref="H28">
    <cfRule type="cellIs" dxfId="114" priority="11" operator="greaterThan">
      <formula>0</formula>
    </cfRule>
  </conditionalFormatting>
  <conditionalFormatting sqref="C29:H29 J29:L29">
    <cfRule type="cellIs" dxfId="113" priority="10" operator="greaterThan">
      <formula>0</formula>
    </cfRule>
  </conditionalFormatting>
  <conditionalFormatting sqref="C29:H29 J29:K29">
    <cfRule type="cellIs" dxfId="112" priority="9" operator="greaterThan">
      <formula>0</formula>
    </cfRule>
  </conditionalFormatting>
  <conditionalFormatting sqref="C29:H29 J29:K29">
    <cfRule type="cellIs" dxfId="111" priority="8" operator="greaterThan">
      <formula>0</formula>
    </cfRule>
  </conditionalFormatting>
  <conditionalFormatting sqref="C29:H29 J29:K29">
    <cfRule type="cellIs" dxfId="110" priority="7" operator="greaterThan">
      <formula>0</formula>
    </cfRule>
  </conditionalFormatting>
  <conditionalFormatting sqref="I28">
    <cfRule type="cellIs" dxfId="109" priority="6" operator="greaterThan">
      <formula>0</formula>
    </cfRule>
  </conditionalFormatting>
  <conditionalFormatting sqref="I28">
    <cfRule type="cellIs" dxfId="108" priority="5" operator="greaterThan">
      <formula>0</formula>
    </cfRule>
  </conditionalFormatting>
  <conditionalFormatting sqref="I29">
    <cfRule type="cellIs" dxfId="107" priority="4" operator="greaterThan">
      <formula>0</formula>
    </cfRule>
  </conditionalFormatting>
  <conditionalFormatting sqref="I29">
    <cfRule type="cellIs" dxfId="106" priority="3" operator="greaterThan">
      <formula>0</formula>
    </cfRule>
  </conditionalFormatting>
  <conditionalFormatting sqref="I29">
    <cfRule type="cellIs" dxfId="105" priority="2" operator="greaterThan">
      <formula>0</formula>
    </cfRule>
  </conditionalFormatting>
  <conditionalFormatting sqref="I29">
    <cfRule type="cellIs" dxfId="104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workbookViewId="0">
      <selection activeCell="G22" sqref="G22"/>
    </sheetView>
  </sheetViews>
  <sheetFormatPr defaultRowHeight="14.4" x14ac:dyDescent="0.3"/>
  <cols>
    <col min="1" max="1" width="50.6640625" bestFit="1" customWidth="1"/>
    <col min="2" max="9" width="11.5546875" bestFit="1" customWidth="1"/>
    <col min="10" max="10" width="10.77734375" bestFit="1" customWidth="1"/>
  </cols>
  <sheetData>
    <row r="1" spans="1:11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>
        <v>2021</v>
      </c>
      <c r="H1" s="42">
        <v>2022</v>
      </c>
      <c r="I1" s="42">
        <v>2023</v>
      </c>
      <c r="J1" s="42" t="s">
        <v>266</v>
      </c>
    </row>
    <row r="2" spans="1:11" x14ac:dyDescent="0.3">
      <c r="A2" s="71" t="s">
        <v>346</v>
      </c>
      <c r="B2" s="64">
        <f>Conto_economico!C10</f>
        <v>243604735.75</v>
      </c>
      <c r="C2" s="64">
        <f>Conto_economico!D10</f>
        <v>248744925.50999999</v>
      </c>
      <c r="D2" s="64">
        <f>Conto_economico!E10</f>
        <v>265612140.02000001</v>
      </c>
      <c r="E2" s="64">
        <f>Conto_economico!F10</f>
        <v>294173091.01999998</v>
      </c>
      <c r="F2" s="64">
        <f>Conto_economico!G10</f>
        <v>295537813.32000005</v>
      </c>
      <c r="G2" s="64">
        <f>Conto_economico!H10</f>
        <v>302117327.32000005</v>
      </c>
      <c r="H2" s="64">
        <f>Conto_economico!I10</f>
        <v>302325387.06999999</v>
      </c>
      <c r="I2" s="64">
        <f>Conto_economico!J10</f>
        <v>293737202.62</v>
      </c>
      <c r="J2" s="107">
        <f t="shared" ref="J2:J16" si="0">I2-H2</f>
        <v>-8588184.4499999881</v>
      </c>
    </row>
    <row r="3" spans="1:11" x14ac:dyDescent="0.3">
      <c r="A3" s="71" t="s">
        <v>341</v>
      </c>
      <c r="B3" s="64">
        <f>Conto_economico!C2</f>
        <v>107220631.34999999</v>
      </c>
      <c r="C3" s="64">
        <f>Conto_economico!D2</f>
        <v>108699268.76000001</v>
      </c>
      <c r="D3" s="64">
        <f>Conto_economico!E2</f>
        <v>109274942.26000001</v>
      </c>
      <c r="E3" s="64">
        <f>Conto_economico!F2</f>
        <v>115541843.56999999</v>
      </c>
      <c r="F3" s="64">
        <f>Conto_economico!G2</f>
        <v>114897570.47</v>
      </c>
      <c r="G3" s="64">
        <f>Conto_economico!H2</f>
        <v>119838848.58</v>
      </c>
      <c r="H3" s="64">
        <f>Conto_economico!I2</f>
        <v>119098695.37</v>
      </c>
      <c r="I3" s="64">
        <f>Conto_economico!J2</f>
        <v>120792588.39</v>
      </c>
      <c r="J3" s="107">
        <f t="shared" si="0"/>
        <v>1693893.0199999958</v>
      </c>
    </row>
    <row r="4" spans="1:11" x14ac:dyDescent="0.3">
      <c r="A4" s="71" t="s">
        <v>342</v>
      </c>
      <c r="B4" s="64">
        <f>Conto_economico!C4</f>
        <v>43394770.93</v>
      </c>
      <c r="C4" s="64">
        <f>Conto_economico!D4</f>
        <v>41673358.869999997</v>
      </c>
      <c r="D4" s="64">
        <f>Conto_economico!E4</f>
        <v>61082291.280000001</v>
      </c>
      <c r="E4" s="64">
        <f>Conto_economico!F4</f>
        <v>77841624.430000007</v>
      </c>
      <c r="F4" s="64">
        <f>Conto_economico!G4</f>
        <v>82580083.780000001</v>
      </c>
      <c r="G4" s="64">
        <f>Conto_economico!H4</f>
        <v>86603565.799999997</v>
      </c>
      <c r="H4" s="64">
        <f>Conto_economico!I4</f>
        <v>70047169.739999995</v>
      </c>
      <c r="I4" s="64">
        <f>Conto_economico!J4</f>
        <v>68517006.629999995</v>
      </c>
      <c r="J4" s="107">
        <f t="shared" si="0"/>
        <v>-1530163.1099999994</v>
      </c>
    </row>
    <row r="5" spans="1:11" x14ac:dyDescent="0.3">
      <c r="A5" s="71" t="s">
        <v>347</v>
      </c>
      <c r="B5" s="65">
        <f>Conto_economico!C21</f>
        <v>249298678.22999999</v>
      </c>
      <c r="C5" s="65">
        <f>Conto_economico!D21</f>
        <v>237591615.72999999</v>
      </c>
      <c r="D5" s="65">
        <f>Conto_economico!E21</f>
        <v>264724573.28999996</v>
      </c>
      <c r="E5" s="65">
        <f>Conto_economico!F21</f>
        <v>295519714.78000003</v>
      </c>
      <c r="F5" s="65">
        <f>Conto_economico!G21</f>
        <v>281196327.57000005</v>
      </c>
      <c r="G5" s="65">
        <f>Conto_economico!H21</f>
        <v>289557760.41000003</v>
      </c>
      <c r="H5" s="65">
        <f>Conto_economico!I21</f>
        <v>323856062.28999996</v>
      </c>
      <c r="I5" s="65">
        <f>Conto_economico!J21</f>
        <v>298587006.45999998</v>
      </c>
      <c r="J5" s="107">
        <f t="shared" si="0"/>
        <v>-25269055.829999983</v>
      </c>
    </row>
    <row r="6" spans="1:11" x14ac:dyDescent="0.3">
      <c r="A6" s="71" t="s">
        <v>343</v>
      </c>
      <c r="B6" s="64">
        <f>Conto_economico!C12</f>
        <v>110622633.79000001</v>
      </c>
      <c r="C6" s="64">
        <f>Conto_economico!D12</f>
        <v>107910278.87</v>
      </c>
      <c r="D6" s="64">
        <f>Conto_economico!E12</f>
        <v>106996480.66</v>
      </c>
      <c r="E6" s="64">
        <f>Conto_economico!F12</f>
        <v>102371437.15000001</v>
      </c>
      <c r="F6" s="64">
        <f>Conto_economico!G12</f>
        <v>106783875.3</v>
      </c>
      <c r="G6" s="64">
        <f>Conto_economico!H12</f>
        <v>122429193.15000001</v>
      </c>
      <c r="H6" s="64">
        <f>Conto_economico!I12</f>
        <v>141527684.53999999</v>
      </c>
      <c r="I6" s="64">
        <f>Conto_economico!J12</f>
        <v>140688524.75999999</v>
      </c>
      <c r="J6" s="107">
        <f t="shared" si="0"/>
        <v>-839159.78000000119</v>
      </c>
    </row>
    <row r="7" spans="1:11" x14ac:dyDescent="0.3">
      <c r="A7" s="71" t="s">
        <v>344</v>
      </c>
      <c r="B7" s="64">
        <f>Conto_economico!C15</f>
        <v>69751841.859999999</v>
      </c>
      <c r="C7" s="64">
        <f>Conto_economico!D15</f>
        <v>58969823.380000003</v>
      </c>
      <c r="D7" s="64">
        <f>Conto_economico!E15</f>
        <v>60423918.600000001</v>
      </c>
      <c r="E7" s="64">
        <f>Conto_economico!F15</f>
        <v>55838875.689999998</v>
      </c>
      <c r="F7" s="64">
        <f>Conto_economico!G15</f>
        <v>46098906.890000001</v>
      </c>
      <c r="G7" s="64">
        <f>Conto_economico!H15</f>
        <v>54816768.719999999</v>
      </c>
      <c r="H7" s="64">
        <f>Conto_economico!I15</f>
        <v>52123327.049999997</v>
      </c>
      <c r="I7" s="64">
        <f>Conto_economico!J15</f>
        <v>52164533.850000001</v>
      </c>
      <c r="J7" s="107">
        <f t="shared" si="0"/>
        <v>41206.80000000447</v>
      </c>
    </row>
    <row r="8" spans="1:11" x14ac:dyDescent="0.3">
      <c r="A8" s="71" t="s">
        <v>345</v>
      </c>
      <c r="B8" s="64">
        <f>Conto_economico!C16</f>
        <v>13823501.060000001</v>
      </c>
      <c r="C8" s="64">
        <f>Conto_economico!D16</f>
        <v>22086069.059999999</v>
      </c>
      <c r="D8" s="64">
        <f>Conto_economico!E16</f>
        <v>34324142.560000002</v>
      </c>
      <c r="E8" s="64">
        <f>Conto_economico!F16</f>
        <v>51682510.159999996</v>
      </c>
      <c r="F8" s="64">
        <f>Conto_economico!G16</f>
        <v>26408215.27</v>
      </c>
      <c r="G8" s="64">
        <f>Conto_economico!H16</f>
        <v>32249767.379999999</v>
      </c>
      <c r="H8" s="64">
        <f>Conto_economico!I16</f>
        <v>55221911.369999997</v>
      </c>
      <c r="I8" s="64">
        <f>Conto_economico!J16</f>
        <v>28623099.579999998</v>
      </c>
      <c r="J8" s="107">
        <f t="shared" si="0"/>
        <v>-26598811.789999999</v>
      </c>
    </row>
    <row r="9" spans="1:11" x14ac:dyDescent="0.3">
      <c r="A9" s="47" t="s">
        <v>365</v>
      </c>
      <c r="B9" s="66">
        <f>Conto_economico!C29</f>
        <v>23968876.930000007</v>
      </c>
      <c r="C9" s="66">
        <f>Conto_economico!D29</f>
        <v>52962727.150000006</v>
      </c>
      <c r="D9" s="66">
        <f>Conto_economico!E29</f>
        <v>56637202.280000031</v>
      </c>
      <c r="E9" s="66">
        <f>Conto_economico!F29</f>
        <v>99515947.559999973</v>
      </c>
      <c r="F9" s="66">
        <f>Conto_economico!G29</f>
        <v>80327920.820000052</v>
      </c>
      <c r="G9" s="66">
        <f>Conto_economico!H29</f>
        <v>63213411.300000042</v>
      </c>
      <c r="H9" s="66">
        <f>Conto_economico!I29</f>
        <v>51418198.080000006</v>
      </c>
      <c r="I9" s="66">
        <f>Conto_economico!J29</f>
        <v>50242227.980000019</v>
      </c>
      <c r="J9" s="108">
        <f t="shared" si="0"/>
        <v>-1175970.0999999866</v>
      </c>
      <c r="K9" s="66"/>
    </row>
    <row r="10" spans="1:11" x14ac:dyDescent="0.3">
      <c r="A10" s="47" t="s">
        <v>307</v>
      </c>
      <c r="B10" s="66">
        <f t="shared" ref="B10:D10" si="1">B2-B5</f>
        <v>-5693942.4799999893</v>
      </c>
      <c r="C10" s="66">
        <f t="shared" si="1"/>
        <v>11153309.780000001</v>
      </c>
      <c r="D10" s="66">
        <f t="shared" si="1"/>
        <v>887566.73000004888</v>
      </c>
      <c r="E10" s="66">
        <f t="shared" ref="E10:I10" si="2">E2-E5</f>
        <v>-1346623.7600000501</v>
      </c>
      <c r="F10" s="66">
        <f t="shared" ref="F10:H10" si="3">F2-F5</f>
        <v>14341485.75</v>
      </c>
      <c r="G10" s="66">
        <f t="shared" si="3"/>
        <v>12559566.910000026</v>
      </c>
      <c r="H10" s="66">
        <f t="shared" si="3"/>
        <v>-21530675.219999969</v>
      </c>
      <c r="I10" s="66">
        <f t="shared" si="2"/>
        <v>-4849803.8399999738</v>
      </c>
      <c r="J10" s="108">
        <f t="shared" si="0"/>
        <v>16680871.379999995</v>
      </c>
    </row>
    <row r="11" spans="1:11" x14ac:dyDescent="0.3">
      <c r="A11" s="71" t="s">
        <v>308</v>
      </c>
      <c r="B11" s="64">
        <f>Conto_economico!C22-Conto_economico!C23</f>
        <v>-8413556.3000000007</v>
      </c>
      <c r="C11" s="64">
        <f>Conto_economico!D22-Conto_economico!D23</f>
        <v>-2716037.2199999997</v>
      </c>
      <c r="D11" s="64">
        <f>Conto_economico!E22-Conto_economico!E23</f>
        <v>-5115031.84</v>
      </c>
      <c r="E11" s="64">
        <f>Conto_economico!F22-Conto_economico!F23</f>
        <v>-6387132.1399999997</v>
      </c>
      <c r="F11" s="64">
        <f>Conto_economico!G22-Conto_economico!G23</f>
        <v>-6046864.3700000001</v>
      </c>
      <c r="G11" s="64">
        <f>Conto_economico!H22-Conto_economico!H23</f>
        <v>-5731486.2000000002</v>
      </c>
      <c r="H11" s="64">
        <f>Conto_economico!I22-Conto_economico!I23</f>
        <v>-5446190.8799999999</v>
      </c>
      <c r="I11" s="64">
        <f>Conto_economico!J22-Conto_economico!J23</f>
        <v>-5254599.95</v>
      </c>
      <c r="J11" s="107">
        <f t="shared" si="0"/>
        <v>191590.9299999997</v>
      </c>
    </row>
    <row r="12" spans="1:11" x14ac:dyDescent="0.3">
      <c r="A12" s="71" t="s">
        <v>309</v>
      </c>
      <c r="B12" s="65">
        <f>Conto_economico!C25-Conto_economico!C26</f>
        <v>8036531.7300000004</v>
      </c>
      <c r="C12" s="65">
        <f>Conto_economico!D25-Conto_economico!D26</f>
        <v>15321333.18</v>
      </c>
      <c r="D12" s="65">
        <f>Conto_economico!E25-Conto_economico!E26</f>
        <v>11210945.539999999</v>
      </c>
      <c r="E12" s="65">
        <f>Conto_economico!F25-Conto_economico!F26</f>
        <v>4271049.6499999985</v>
      </c>
      <c r="F12" s="65">
        <f>Conto_economico!G25-Conto_economico!G26</f>
        <v>8122330.1799999978</v>
      </c>
      <c r="G12" s="65">
        <f>Conto_economico!H25-Conto_economico!H26</f>
        <v>-15012895.960000001</v>
      </c>
      <c r="H12" s="65">
        <f>Conto_economico!I25-Conto_economico!I26</f>
        <v>4439581.3299999982</v>
      </c>
      <c r="I12" s="65">
        <f>Conto_economico!J25-Conto_economico!J26</f>
        <v>-8760520.3800000027</v>
      </c>
      <c r="J12" s="107">
        <f t="shared" si="0"/>
        <v>-13200101.710000001</v>
      </c>
    </row>
    <row r="13" spans="1:11" x14ac:dyDescent="0.3">
      <c r="A13" s="71" t="s">
        <v>255</v>
      </c>
      <c r="B13" s="65">
        <f>Conto_economico!C24</f>
        <v>4692997.33</v>
      </c>
      <c r="C13" s="65">
        <f>Conto_economico!D24</f>
        <v>-3186606.51</v>
      </c>
      <c r="D13" s="65">
        <f>Conto_economico!E24</f>
        <v>0</v>
      </c>
      <c r="E13" s="65">
        <f>Conto_economico!F24</f>
        <v>1626080</v>
      </c>
      <c r="F13" s="65">
        <f>Conto_economico!G24</f>
        <v>587407.87</v>
      </c>
      <c r="G13" s="65">
        <f>Conto_economico!H24</f>
        <v>6769469.1399999997</v>
      </c>
      <c r="H13" s="65">
        <f>Conto_economico!I24</f>
        <v>0</v>
      </c>
      <c r="I13" s="65">
        <f>Conto_economico!J24</f>
        <v>0</v>
      </c>
      <c r="J13" s="107">
        <f t="shared" si="0"/>
        <v>0</v>
      </c>
    </row>
    <row r="14" spans="1:11" x14ac:dyDescent="0.3">
      <c r="A14" s="47" t="s">
        <v>310</v>
      </c>
      <c r="B14" s="66">
        <f t="shared" ref="B14:D14" si="4">SUM(B10:B13)</f>
        <v>-1377969.7199999895</v>
      </c>
      <c r="C14" s="66">
        <f t="shared" si="4"/>
        <v>20571999.230000004</v>
      </c>
      <c r="D14" s="66">
        <f t="shared" si="4"/>
        <v>6983480.4300000481</v>
      </c>
      <c r="E14" s="66">
        <f t="shared" ref="E14:I14" si="5">SUM(E10:E13)</f>
        <v>-1836626.2500000512</v>
      </c>
      <c r="F14" s="66">
        <f t="shared" ref="F14:H14" si="6">SUM(F10:F13)</f>
        <v>17004359.43</v>
      </c>
      <c r="G14" s="66">
        <f t="shared" si="6"/>
        <v>-1415346.1099999752</v>
      </c>
      <c r="H14" s="66">
        <f t="shared" si="6"/>
        <v>-22537284.76999997</v>
      </c>
      <c r="I14" s="66">
        <f t="shared" si="5"/>
        <v>-18864924.169999976</v>
      </c>
      <c r="J14" s="108">
        <f t="shared" si="0"/>
        <v>3672360.599999994</v>
      </c>
    </row>
    <row r="15" spans="1:11" x14ac:dyDescent="0.3">
      <c r="A15" s="71" t="s">
        <v>258</v>
      </c>
      <c r="B15" s="64">
        <f>Conto_economico!C27</f>
        <v>4349079.2300000004</v>
      </c>
      <c r="C15" s="64">
        <f>Conto_economico!D27</f>
        <v>3451831.9</v>
      </c>
      <c r="D15" s="64">
        <f>Conto_economico!E27</f>
        <v>3790732.94</v>
      </c>
      <c r="E15" s="64">
        <f>Conto_economico!F27</f>
        <v>3458648.61</v>
      </c>
      <c r="F15" s="64">
        <f>Conto_economico!G27</f>
        <v>3326252.58</v>
      </c>
      <c r="G15" s="64">
        <f>Conto_economico!H27</f>
        <v>3311301.61</v>
      </c>
      <c r="H15" s="64">
        <f>Conto_economico!I27</f>
        <v>3272100.68</v>
      </c>
      <c r="I15" s="64">
        <f>Conto_economico!J27</f>
        <v>3435061.13</v>
      </c>
      <c r="J15" s="107">
        <f t="shared" si="0"/>
        <v>162960.44999999972</v>
      </c>
    </row>
    <row r="16" spans="1:11" x14ac:dyDescent="0.3">
      <c r="A16" s="70" t="s">
        <v>259</v>
      </c>
      <c r="B16" s="67">
        <f t="shared" ref="B16:D16" si="7">B14-B15</f>
        <v>-5727048.9499999899</v>
      </c>
      <c r="C16" s="67">
        <f t="shared" si="7"/>
        <v>17120167.330000006</v>
      </c>
      <c r="D16" s="67">
        <f t="shared" si="7"/>
        <v>3192747.4900000482</v>
      </c>
      <c r="E16" s="67">
        <f t="shared" ref="E16:I16" si="8">E14-E15</f>
        <v>-5295274.8600000516</v>
      </c>
      <c r="F16" s="67">
        <f t="shared" ref="F16:H16" si="9">F14-F15</f>
        <v>13678106.85</v>
      </c>
      <c r="G16" s="67">
        <f t="shared" si="9"/>
        <v>-4726647.7199999746</v>
      </c>
      <c r="H16" s="67">
        <f t="shared" si="9"/>
        <v>-25809385.449999969</v>
      </c>
      <c r="I16" s="67">
        <f t="shared" si="8"/>
        <v>-22299985.299999975</v>
      </c>
      <c r="J16" s="37">
        <f t="shared" si="0"/>
        <v>3509400.1499999948</v>
      </c>
    </row>
  </sheetData>
  <conditionalFormatting sqref="B16:E16">
    <cfRule type="cellIs" dxfId="103" priority="21" operator="greaterThan">
      <formula>0</formula>
    </cfRule>
  </conditionalFormatting>
  <conditionalFormatting sqref="B10:E10 B14:E14">
    <cfRule type="cellIs" dxfId="102" priority="20" operator="lessThan">
      <formula>0</formula>
    </cfRule>
  </conditionalFormatting>
  <conditionalFormatting sqref="I16">
    <cfRule type="cellIs" dxfId="101" priority="12" operator="greaterThan">
      <formula>0</formula>
    </cfRule>
  </conditionalFormatting>
  <conditionalFormatting sqref="I10 I14">
    <cfRule type="cellIs" dxfId="100" priority="11" operator="lessThan">
      <formula>0</formula>
    </cfRule>
  </conditionalFormatting>
  <conditionalFormatting sqref="J16">
    <cfRule type="cellIs" dxfId="99" priority="10" operator="greaterThan">
      <formula>0</formula>
    </cfRule>
  </conditionalFormatting>
  <conditionalFormatting sqref="J14 J9:J10">
    <cfRule type="cellIs" dxfId="98" priority="9" operator="lessThan">
      <formula>0</formula>
    </cfRule>
  </conditionalFormatting>
  <conditionalFormatting sqref="F16">
    <cfRule type="cellIs" dxfId="97" priority="8" operator="greaterThan">
      <formula>0</formula>
    </cfRule>
  </conditionalFormatting>
  <conditionalFormatting sqref="F10 F14">
    <cfRule type="cellIs" dxfId="96" priority="7" operator="lessThan">
      <formula>0</formula>
    </cfRule>
  </conditionalFormatting>
  <conditionalFormatting sqref="G16">
    <cfRule type="cellIs" dxfId="95" priority="6" operator="greaterThan">
      <formula>0</formula>
    </cfRule>
  </conditionalFormatting>
  <conditionalFormatting sqref="G10 G14">
    <cfRule type="cellIs" dxfId="94" priority="5" operator="lessThan">
      <formula>0</formula>
    </cfRule>
  </conditionalFormatting>
  <conditionalFormatting sqref="B9:G9 K9 I9">
    <cfRule type="cellIs" dxfId="93" priority="4" operator="lessThan">
      <formula>0</formula>
    </cfRule>
  </conditionalFormatting>
  <conditionalFormatting sqref="H16">
    <cfRule type="cellIs" dxfId="92" priority="3" operator="greaterThan">
      <formula>0</formula>
    </cfRule>
  </conditionalFormatting>
  <conditionalFormatting sqref="H10 H14">
    <cfRule type="cellIs" dxfId="91" priority="2" operator="lessThan">
      <formula>0</formula>
    </cfRule>
  </conditionalFormatting>
  <conditionalFormatting sqref="H9">
    <cfRule type="cellIs" dxfId="9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tabSelected="1" topLeftCell="B1" workbookViewId="0">
      <selection activeCell="J2" sqref="J2:J28"/>
    </sheetView>
  </sheetViews>
  <sheetFormatPr defaultRowHeight="14.4" x14ac:dyDescent="0.3"/>
  <cols>
    <col min="1" max="1" width="51.6640625" style="32" bestFit="1" customWidth="1"/>
    <col min="2" max="10" width="13.88671875" bestFit="1" customWidth="1"/>
    <col min="11" max="12" width="12.6640625" bestFit="1" customWidth="1"/>
  </cols>
  <sheetData>
    <row r="1" spans="1:12" x14ac:dyDescent="0.3">
      <c r="A1" s="73"/>
      <c r="B1" s="94">
        <v>2015</v>
      </c>
      <c r="C1" s="94">
        <v>2016</v>
      </c>
      <c r="D1" s="94">
        <v>2017</v>
      </c>
      <c r="E1" s="94">
        <v>2018</v>
      </c>
      <c r="F1" s="94">
        <v>2019</v>
      </c>
      <c r="G1" s="94">
        <v>2020</v>
      </c>
      <c r="H1" s="94">
        <v>2021</v>
      </c>
      <c r="I1" s="94">
        <v>2022</v>
      </c>
      <c r="J1" s="94">
        <v>2023</v>
      </c>
    </row>
    <row r="2" spans="1:12" x14ac:dyDescent="0.3">
      <c r="A2" s="32" t="s">
        <v>212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</row>
    <row r="3" spans="1:12" x14ac:dyDescent="0.3">
      <c r="A3" s="32" t="s">
        <v>213</v>
      </c>
      <c r="B3" s="1">
        <v>0</v>
      </c>
      <c r="C3" s="1">
        <v>0</v>
      </c>
      <c r="D3" s="1">
        <v>0</v>
      </c>
      <c r="E3" s="1">
        <v>498265.86</v>
      </c>
      <c r="F3" s="1">
        <v>614472.26</v>
      </c>
      <c r="G3" s="1">
        <v>836767.57</v>
      </c>
      <c r="H3" s="1">
        <v>623608.28</v>
      </c>
      <c r="I3" s="1">
        <v>419964</v>
      </c>
      <c r="J3" s="1">
        <v>13992027.15</v>
      </c>
    </row>
    <row r="4" spans="1:12" x14ac:dyDescent="0.3">
      <c r="A4" s="32" t="s">
        <v>214</v>
      </c>
      <c r="B4" s="1">
        <v>639119488.22000003</v>
      </c>
      <c r="C4" s="1">
        <v>666646733.85000002</v>
      </c>
      <c r="D4" s="1">
        <v>833920064.71000004</v>
      </c>
      <c r="E4" s="1">
        <v>863598860.38999999</v>
      </c>
      <c r="F4" s="1">
        <v>896309547.13999999</v>
      </c>
      <c r="G4" s="1">
        <v>902573042.01999998</v>
      </c>
      <c r="H4" s="1">
        <v>898279462.49000001</v>
      </c>
      <c r="I4" s="1">
        <v>929934695.76999998</v>
      </c>
      <c r="J4" s="1">
        <v>994866492.80999994</v>
      </c>
    </row>
    <row r="5" spans="1:12" x14ac:dyDescent="0.3">
      <c r="A5" s="32" t="s">
        <v>228</v>
      </c>
      <c r="B5" s="1">
        <v>7378608.1100000003</v>
      </c>
      <c r="C5" s="1">
        <v>11939454.34</v>
      </c>
      <c r="D5" s="1">
        <v>8752847.8300000001</v>
      </c>
      <c r="E5" s="1">
        <v>8752847.8300000001</v>
      </c>
      <c r="F5" s="1">
        <v>19488927.629999999</v>
      </c>
      <c r="G5" s="1">
        <v>20076335.699999999</v>
      </c>
      <c r="H5" s="1">
        <v>26845804.84</v>
      </c>
      <c r="I5" s="1">
        <v>36884039.100000001</v>
      </c>
      <c r="J5" s="1">
        <v>38591886.299999997</v>
      </c>
    </row>
    <row r="6" spans="1:12" x14ac:dyDescent="0.3">
      <c r="A6" s="32" t="s">
        <v>229</v>
      </c>
      <c r="B6" s="1">
        <v>0</v>
      </c>
      <c r="C6" s="1">
        <v>0</v>
      </c>
      <c r="D6" s="1">
        <v>0.05</v>
      </c>
      <c r="E6" s="1">
        <v>0.05</v>
      </c>
      <c r="F6" s="1">
        <v>0.05</v>
      </c>
      <c r="G6" s="1">
        <v>0.05</v>
      </c>
      <c r="H6" s="1">
        <v>0.05</v>
      </c>
      <c r="I6" s="1">
        <v>0.05</v>
      </c>
      <c r="J6" s="1">
        <v>0.05</v>
      </c>
    </row>
    <row r="7" spans="1:12" x14ac:dyDescent="0.3">
      <c r="A7" s="32" t="s">
        <v>230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</row>
    <row r="8" spans="1:12" x14ac:dyDescent="0.3">
      <c r="A8" s="32" t="s">
        <v>231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702732.1</v>
      </c>
      <c r="J8" s="1">
        <v>22651.82</v>
      </c>
    </row>
    <row r="9" spans="1:12" x14ac:dyDescent="0.3">
      <c r="A9" s="32" t="s">
        <v>215</v>
      </c>
      <c r="B9" s="1">
        <v>365690772.67000002</v>
      </c>
      <c r="C9" s="1">
        <v>173517528.62</v>
      </c>
      <c r="D9" s="1">
        <v>201611846.22999999</v>
      </c>
      <c r="E9" s="1">
        <v>204202157.38</v>
      </c>
      <c r="F9" s="1">
        <v>220115041.61000001</v>
      </c>
      <c r="G9" s="1">
        <v>303805123.58999997</v>
      </c>
      <c r="H9" s="1">
        <v>323150089.54000002</v>
      </c>
      <c r="I9" s="1">
        <v>311848343.83999997</v>
      </c>
      <c r="J9" s="1">
        <v>288580647.27999997</v>
      </c>
    </row>
    <row r="10" spans="1:12" x14ac:dyDescent="0.3">
      <c r="A10" s="32" t="s">
        <v>232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</row>
    <row r="11" spans="1:12" x14ac:dyDescent="0.3">
      <c r="A11" s="32" t="s">
        <v>216</v>
      </c>
      <c r="B11" s="1">
        <v>2411158.0099999998</v>
      </c>
      <c r="C11" s="1">
        <v>16378276.73</v>
      </c>
      <c r="D11" s="1">
        <v>26866282.329999998</v>
      </c>
      <c r="E11" s="1">
        <v>45208229.060000002</v>
      </c>
      <c r="F11" s="1">
        <v>66100809.82</v>
      </c>
      <c r="G11" s="1">
        <v>64444877.579999998</v>
      </c>
      <c r="H11" s="1">
        <v>35253704.719999999</v>
      </c>
      <c r="I11" s="1">
        <v>83121110.349999994</v>
      </c>
      <c r="J11" s="1">
        <v>112358025.90000001</v>
      </c>
    </row>
    <row r="12" spans="1:12" x14ac:dyDescent="0.3">
      <c r="A12" s="32" t="s">
        <v>217</v>
      </c>
      <c r="B12" s="1">
        <v>56703.93</v>
      </c>
      <c r="C12" s="1">
        <v>0</v>
      </c>
      <c r="D12" s="1">
        <v>0</v>
      </c>
      <c r="E12" s="1">
        <v>0</v>
      </c>
      <c r="F12" s="1">
        <v>83255.289999999994</v>
      </c>
      <c r="G12" s="1">
        <v>64138.34</v>
      </c>
      <c r="H12" s="1">
        <v>29602.34</v>
      </c>
      <c r="I12" s="1">
        <v>0</v>
      </c>
      <c r="J12" s="1">
        <v>0</v>
      </c>
    </row>
    <row r="13" spans="1:12" x14ac:dyDescent="0.3">
      <c r="A13" s="10" t="s">
        <v>218</v>
      </c>
      <c r="B13" s="11">
        <f t="shared" ref="B13" si="0">SUM(B2:B12)</f>
        <v>1014656730.9399999</v>
      </c>
      <c r="C13" s="11">
        <f t="shared" ref="C13:E13" si="1">SUM(C2:C12)</f>
        <v>868481993.54000008</v>
      </c>
      <c r="D13" s="11">
        <f t="shared" si="1"/>
        <v>1071151041.1500001</v>
      </c>
      <c r="E13" s="11">
        <f t="shared" si="1"/>
        <v>1122260360.5699999</v>
      </c>
      <c r="F13" s="11">
        <f t="shared" ref="F13:J13" si="2">SUM(F2:F12)</f>
        <v>1202712053.8</v>
      </c>
      <c r="G13" s="11">
        <f t="shared" ref="G13:I13" si="3">SUM(G2:G12)</f>
        <v>1291800284.8499999</v>
      </c>
      <c r="H13" s="11">
        <f t="shared" si="3"/>
        <v>1284182272.26</v>
      </c>
      <c r="I13" s="11">
        <f t="shared" si="3"/>
        <v>1362910885.2099998</v>
      </c>
      <c r="J13" s="11">
        <f t="shared" si="2"/>
        <v>1448411731.3099999</v>
      </c>
      <c r="L13" s="1"/>
    </row>
    <row r="14" spans="1:12" x14ac:dyDescent="0.3">
      <c r="A14" s="32" t="s">
        <v>219</v>
      </c>
      <c r="B14" s="1">
        <v>534110921.77999997</v>
      </c>
      <c r="C14" s="1">
        <v>534110921.77999997</v>
      </c>
      <c r="D14" s="1">
        <v>202328293.05000001</v>
      </c>
      <c r="E14" s="1">
        <v>202328293.05000001</v>
      </c>
      <c r="F14" s="1">
        <v>202328293.05000001</v>
      </c>
      <c r="G14" s="1">
        <v>202328293.05000001</v>
      </c>
      <c r="H14" s="1">
        <v>202328293.05000001</v>
      </c>
      <c r="I14" s="1">
        <v>202328293.05000001</v>
      </c>
      <c r="J14" s="1">
        <v>202328293.05000001</v>
      </c>
    </row>
    <row r="15" spans="1:12" x14ac:dyDescent="0.3">
      <c r="A15" s="32" t="s">
        <v>220</v>
      </c>
      <c r="B15" s="1">
        <v>94408051.290000007</v>
      </c>
      <c r="C15" s="1">
        <v>-77737314.640000001</v>
      </c>
      <c r="D15" s="1">
        <v>401228638.76999998</v>
      </c>
      <c r="E15" s="1">
        <v>418906334.75999999</v>
      </c>
      <c r="F15" s="1">
        <v>423155916.83999997</v>
      </c>
      <c r="G15" s="1">
        <v>418894046.87</v>
      </c>
      <c r="H15" s="1">
        <v>422252154.11000001</v>
      </c>
      <c r="I15" s="1">
        <v>498186607.73000002</v>
      </c>
      <c r="J15" s="1">
        <v>500879305.13</v>
      </c>
    </row>
    <row r="16" spans="1:12" x14ac:dyDescent="0.3">
      <c r="A16" s="32" t="s">
        <v>235</v>
      </c>
      <c r="B16" s="1">
        <v>27448458</v>
      </c>
      <c r="C16" s="1">
        <v>29158154.809999999</v>
      </c>
      <c r="D16" s="1">
        <v>0</v>
      </c>
      <c r="E16" s="1">
        <v>557528.66</v>
      </c>
      <c r="F16" s="1">
        <v>1814265.35</v>
      </c>
      <c r="G16" s="1">
        <v>977268.95</v>
      </c>
      <c r="H16" s="1">
        <v>2947707.78</v>
      </c>
      <c r="I16" s="1">
        <v>0</v>
      </c>
      <c r="J16" s="1">
        <v>620940.85</v>
      </c>
    </row>
    <row r="17" spans="1:12" x14ac:dyDescent="0.3">
      <c r="A17" s="32" t="s">
        <v>221</v>
      </c>
      <c r="B17" s="1">
        <v>0</v>
      </c>
      <c r="C17" s="1">
        <v>-5727048.9500000002</v>
      </c>
      <c r="D17" s="1">
        <v>17120167.329999998</v>
      </c>
      <c r="E17" s="1">
        <v>3192747.49</v>
      </c>
      <c r="F17" s="1">
        <v>-5294275.1399999997</v>
      </c>
      <c r="G17" s="1">
        <v>13678106.85</v>
      </c>
      <c r="H17" s="1">
        <v>-4726647.72</v>
      </c>
      <c r="I17" s="1">
        <v>-25809385.449999999</v>
      </c>
      <c r="J17" s="1">
        <v>-22299985.300000001</v>
      </c>
    </row>
    <row r="18" spans="1:12" x14ac:dyDescent="0.3">
      <c r="A18" s="32" t="s">
        <v>361</v>
      </c>
      <c r="B18" s="1"/>
      <c r="C18" s="1"/>
      <c r="D18" s="1"/>
      <c r="E18" s="1"/>
      <c r="F18" s="1"/>
      <c r="G18" s="1">
        <v>0</v>
      </c>
      <c r="H18" s="1">
        <v>12290438.439999999</v>
      </c>
      <c r="I18" s="1">
        <v>0</v>
      </c>
      <c r="J18" s="1">
        <v>-25809385.449999999</v>
      </c>
      <c r="K18" s="1"/>
    </row>
    <row r="19" spans="1:12" x14ac:dyDescent="0.3">
      <c r="A19" s="32" t="s">
        <v>362</v>
      </c>
      <c r="B19" s="1"/>
      <c r="C19" s="1"/>
      <c r="D19" s="1"/>
      <c r="E19" s="1"/>
      <c r="F19" s="1"/>
      <c r="G19" s="1">
        <v>0</v>
      </c>
      <c r="H19" s="1">
        <v>0</v>
      </c>
      <c r="I19" s="1">
        <v>-33045559.329999998</v>
      </c>
      <c r="J19" s="1">
        <v>-17302295.859999999</v>
      </c>
      <c r="K19" s="1"/>
    </row>
    <row r="20" spans="1:12" x14ac:dyDescent="0.3">
      <c r="A20" s="32" t="s">
        <v>222</v>
      </c>
      <c r="B20" s="1">
        <v>0</v>
      </c>
      <c r="C20" s="1">
        <v>10902394.27</v>
      </c>
      <c r="D20" s="1">
        <v>15786223.449999999</v>
      </c>
      <c r="E20" s="1">
        <f>20999966.99+2965.45</f>
        <v>21002932.439999998</v>
      </c>
      <c r="F20" s="1">
        <f>56345680.37+2955.45+811</f>
        <v>56349446.82</v>
      </c>
      <c r="G20" s="1">
        <f>61003789.07+2965.45</f>
        <v>61006754.520000003</v>
      </c>
      <c r="H20" s="1">
        <f>64086926.42+2965.45</f>
        <v>64089891.870000005</v>
      </c>
      <c r="I20" s="1">
        <v>63875388.329999998</v>
      </c>
      <c r="J20" s="1">
        <v>54070946.43</v>
      </c>
    </row>
    <row r="21" spans="1:12" x14ac:dyDescent="0.3">
      <c r="A21" s="32" t="s">
        <v>209</v>
      </c>
      <c r="B21" s="1">
        <v>241722433.66</v>
      </c>
      <c r="C21" s="1">
        <v>159017867.52000001</v>
      </c>
      <c r="D21" s="1">
        <v>153476370.81</v>
      </c>
      <c r="E21" s="1">
        <v>144770028.71000001</v>
      </c>
      <c r="F21" s="1">
        <v>138422006.40000001</v>
      </c>
      <c r="G21" s="1">
        <v>132264258.05</v>
      </c>
      <c r="H21" s="1">
        <v>126061063.56</v>
      </c>
      <c r="I21" s="1">
        <v>117032333.83</v>
      </c>
      <c r="J21" s="1">
        <v>114633480.18000001</v>
      </c>
    </row>
    <row r="22" spans="1:12" x14ac:dyDescent="0.3">
      <c r="A22" s="32" t="s">
        <v>223</v>
      </c>
      <c r="B22" s="1">
        <v>35634890.009999998</v>
      </c>
      <c r="C22" s="1">
        <v>106958995.45</v>
      </c>
      <c r="D22" s="1">
        <v>113479669.92</v>
      </c>
      <c r="E22" s="1">
        <v>113611519.16</v>
      </c>
      <c r="F22" s="1">
        <v>124637340.16</v>
      </c>
      <c r="G22" s="1">
        <v>114859212.88</v>
      </c>
      <c r="H22" s="1">
        <v>92222862.670000002</v>
      </c>
      <c r="I22" s="1">
        <v>113214583.38</v>
      </c>
      <c r="J22" s="1">
        <v>128605539.20999999</v>
      </c>
    </row>
    <row r="23" spans="1:12" x14ac:dyDescent="0.3">
      <c r="A23" s="32" t="s">
        <v>224</v>
      </c>
      <c r="B23" s="1">
        <v>30644475.219999999</v>
      </c>
      <c r="C23" s="1">
        <v>20166256.699999999</v>
      </c>
      <c r="D23" s="1">
        <v>18604925.52</v>
      </c>
      <c r="E23" s="1">
        <v>13202675.83</v>
      </c>
      <c r="F23" s="1">
        <v>13111938.359999999</v>
      </c>
      <c r="G23" s="1">
        <v>25785976.399999999</v>
      </c>
      <c r="H23" s="1">
        <v>19454049.57</v>
      </c>
      <c r="I23" s="1">
        <v>27980744.16</v>
      </c>
      <c r="J23" s="1">
        <v>21325429.760000002</v>
      </c>
    </row>
    <row r="24" spans="1:12" x14ac:dyDescent="0.3">
      <c r="A24" s="32" t="s">
        <v>225</v>
      </c>
      <c r="B24" s="1">
        <v>29267915.989999998</v>
      </c>
      <c r="C24" s="1">
        <v>56133097.759999998</v>
      </c>
      <c r="D24" s="1">
        <v>58032411.869999997</v>
      </c>
      <c r="E24" s="1">
        <v>75047786.819999993</v>
      </c>
      <c r="F24" s="1">
        <v>69035483.040000007</v>
      </c>
      <c r="G24" s="1">
        <v>72632479.25</v>
      </c>
      <c r="H24" s="1">
        <v>76199375.510000005</v>
      </c>
      <c r="I24" s="1">
        <v>107381572.66</v>
      </c>
      <c r="J24" s="1">
        <v>125075710.13</v>
      </c>
      <c r="K24" s="1"/>
      <c r="L24" s="1"/>
    </row>
    <row r="25" spans="1:12" x14ac:dyDescent="0.3">
      <c r="A25" s="32" t="s">
        <v>226</v>
      </c>
      <c r="B25" s="1">
        <v>48868042.990000002</v>
      </c>
      <c r="C25" s="1">
        <v>64656823.649999999</v>
      </c>
      <c r="D25" s="1">
        <v>91094340.379999995</v>
      </c>
      <c r="E25" s="1">
        <v>130198042.26000001</v>
      </c>
      <c r="F25" s="1">
        <v>180965904.41999999</v>
      </c>
      <c r="G25" s="1">
        <v>250351156.93000001</v>
      </c>
      <c r="H25" s="1">
        <v>274010791.14999998</v>
      </c>
      <c r="I25" s="1">
        <v>291766306.80000001</v>
      </c>
      <c r="J25" s="1">
        <v>366904693.98000002</v>
      </c>
    </row>
    <row r="26" spans="1:12" x14ac:dyDescent="0.3">
      <c r="A26" s="72" t="s">
        <v>227</v>
      </c>
      <c r="B26" s="106">
        <f>B14+B15+B17+B18+B19+B20+B21+B22+B23+B24+B25</f>
        <v>1014656730.9399999</v>
      </c>
      <c r="C26" s="106">
        <f t="shared" ref="C26:J26" si="4">C14+C15+C17+C18+C19+C20+C21+C22+C23+C24+C25</f>
        <v>868481993.54000008</v>
      </c>
      <c r="D26" s="106">
        <f t="shared" si="4"/>
        <v>1071151041.1</v>
      </c>
      <c r="E26" s="106">
        <f t="shared" si="4"/>
        <v>1122260360.52</v>
      </c>
      <c r="F26" s="106">
        <f t="shared" si="4"/>
        <v>1202712053.95</v>
      </c>
      <c r="G26" s="106">
        <f t="shared" si="4"/>
        <v>1291800284.8</v>
      </c>
      <c r="H26" s="106">
        <f t="shared" ref="H26:I26" si="5">H14+H15+H17+H18+H19+H20+H21+H22+H23+H24+H25</f>
        <v>1284182272.21</v>
      </c>
      <c r="I26" s="106">
        <f t="shared" si="5"/>
        <v>1362910885.1599998</v>
      </c>
      <c r="J26" s="106">
        <f t="shared" si="4"/>
        <v>1448411731.2600002</v>
      </c>
      <c r="L26" s="1"/>
    </row>
    <row r="27" spans="1:12" x14ac:dyDescent="0.3">
      <c r="A27" s="10" t="s">
        <v>267</v>
      </c>
      <c r="B27" s="11">
        <f t="shared" ref="B27:J27" si="6">B14+B15+B17+B18+B19</f>
        <v>628518973.06999993</v>
      </c>
      <c r="C27" s="11">
        <f t="shared" si="6"/>
        <v>450646558.19</v>
      </c>
      <c r="D27" s="11">
        <f t="shared" si="6"/>
        <v>620677099.14999998</v>
      </c>
      <c r="E27" s="11">
        <f t="shared" si="6"/>
        <v>624427375.29999995</v>
      </c>
      <c r="F27" s="11">
        <f t="shared" si="6"/>
        <v>620189934.75</v>
      </c>
      <c r="G27" s="11">
        <f t="shared" ref="G27:I27" si="7">G14+G15+G17+G18+G19</f>
        <v>634900446.7700001</v>
      </c>
      <c r="H27" s="11">
        <f t="shared" si="7"/>
        <v>632144237.88000011</v>
      </c>
      <c r="I27" s="11">
        <f t="shared" si="7"/>
        <v>641659955.99999988</v>
      </c>
      <c r="J27" s="11">
        <f t="shared" si="6"/>
        <v>637795931.57000005</v>
      </c>
    </row>
    <row r="28" spans="1:12" x14ac:dyDescent="0.3">
      <c r="E28" s="6">
        <f t="shared" ref="E28:J28" si="8">E27/E26*100</f>
        <v>55.640152434027982</v>
      </c>
      <c r="F28" s="6">
        <f t="shared" si="8"/>
        <v>51.565953189971346</v>
      </c>
      <c r="G28" s="6">
        <f t="shared" si="8"/>
        <v>49.148498745554711</v>
      </c>
      <c r="H28" s="6">
        <f t="shared" si="8"/>
        <v>49.225429408250442</v>
      </c>
      <c r="I28" s="6">
        <f t="shared" si="8"/>
        <v>47.08011088521549</v>
      </c>
      <c r="J28" s="6">
        <f t="shared" si="8"/>
        <v>44.034159473091918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8"/>
  <sheetViews>
    <sheetView topLeftCell="A74" workbookViewId="0">
      <selection activeCell="L92" sqref="L92"/>
    </sheetView>
  </sheetViews>
  <sheetFormatPr defaultRowHeight="14.4" x14ac:dyDescent="0.3"/>
  <cols>
    <col min="2" max="2" width="83.33203125" bestFit="1" customWidth="1"/>
    <col min="3" max="3" width="11.88671875" customWidth="1"/>
  </cols>
  <sheetData>
    <row r="1" spans="1:11" x14ac:dyDescent="0.3">
      <c r="A1" s="116" t="s">
        <v>210</v>
      </c>
      <c r="B1" s="116"/>
      <c r="C1" s="2" t="s">
        <v>211</v>
      </c>
      <c r="D1" s="96">
        <v>2016</v>
      </c>
      <c r="E1" s="96">
        <v>2017</v>
      </c>
      <c r="F1" s="96">
        <v>2018</v>
      </c>
      <c r="G1" s="96">
        <v>2019</v>
      </c>
      <c r="H1" s="96">
        <v>2020</v>
      </c>
      <c r="I1" s="96">
        <v>2021</v>
      </c>
      <c r="J1" s="96">
        <v>2022</v>
      </c>
      <c r="K1" s="96">
        <v>2023</v>
      </c>
    </row>
    <row r="2" spans="1:11" x14ac:dyDescent="0.3">
      <c r="A2" t="s">
        <v>77</v>
      </c>
    </row>
    <row r="3" spans="1:11" x14ac:dyDescent="0.3">
      <c r="A3" s="8" t="s">
        <v>78</v>
      </c>
      <c r="B3" s="8" t="s">
        <v>79</v>
      </c>
      <c r="C3" s="9">
        <v>48</v>
      </c>
      <c r="D3" s="7">
        <v>38.46</v>
      </c>
      <c r="E3" s="7">
        <v>32.1</v>
      </c>
      <c r="F3" s="7">
        <v>31.64</v>
      </c>
      <c r="G3" s="7">
        <v>26.33</v>
      </c>
      <c r="H3" s="7">
        <v>23.01</v>
      </c>
      <c r="I3" s="7">
        <v>23.8</v>
      </c>
      <c r="J3" s="7">
        <v>24.25</v>
      </c>
      <c r="K3" s="7">
        <v>23.821999999999999</v>
      </c>
    </row>
    <row r="4" spans="1:11" x14ac:dyDescent="0.3">
      <c r="A4" t="s">
        <v>80</v>
      </c>
      <c r="D4" s="7"/>
      <c r="E4" s="7"/>
      <c r="F4" s="7"/>
      <c r="G4" s="7"/>
      <c r="H4" s="7"/>
      <c r="I4" s="7"/>
      <c r="J4" s="7"/>
      <c r="K4" s="7"/>
    </row>
    <row r="5" spans="1:11" x14ac:dyDescent="0.3">
      <c r="A5" t="s">
        <v>81</v>
      </c>
      <c r="B5" t="s">
        <v>82</v>
      </c>
      <c r="D5" s="7">
        <v>86.05</v>
      </c>
      <c r="E5" s="7">
        <v>67.010000000000005</v>
      </c>
      <c r="F5" s="7">
        <v>73.569999999999993</v>
      </c>
      <c r="G5" s="7">
        <v>91.79</v>
      </c>
      <c r="H5" s="7">
        <v>90.13</v>
      </c>
      <c r="I5" s="7">
        <v>101.04</v>
      </c>
      <c r="J5" s="7">
        <v>92.378</v>
      </c>
      <c r="K5" s="7">
        <v>90.350999999999999</v>
      </c>
    </row>
    <row r="6" spans="1:11" x14ac:dyDescent="0.3">
      <c r="A6" t="s">
        <v>83</v>
      </c>
      <c r="B6" t="s">
        <v>84</v>
      </c>
      <c r="D6" s="7">
        <v>86.05</v>
      </c>
      <c r="E6" s="7">
        <v>66.97</v>
      </c>
      <c r="F6" s="7">
        <v>79.41</v>
      </c>
      <c r="G6" s="7">
        <v>89.82</v>
      </c>
      <c r="H6" s="7">
        <v>81.56</v>
      </c>
      <c r="I6" s="7">
        <v>86.37</v>
      </c>
      <c r="J6" s="7">
        <v>84.174999999999997</v>
      </c>
      <c r="K6" s="7">
        <v>86.186000000000007</v>
      </c>
    </row>
    <row r="7" spans="1:11" x14ac:dyDescent="0.3">
      <c r="A7" t="s">
        <v>85</v>
      </c>
      <c r="B7" t="s">
        <v>86</v>
      </c>
      <c r="D7" s="7">
        <v>43.62</v>
      </c>
      <c r="E7" s="7">
        <v>35.6</v>
      </c>
      <c r="F7" s="7">
        <v>36.46</v>
      </c>
      <c r="G7" s="7">
        <v>44.81</v>
      </c>
      <c r="H7" s="7">
        <v>42.21</v>
      </c>
      <c r="I7" s="7">
        <v>46.27</v>
      </c>
      <c r="J7" s="7">
        <v>45.926000000000002</v>
      </c>
      <c r="K7" s="7">
        <v>45.308999999999997</v>
      </c>
    </row>
    <row r="8" spans="1:11" x14ac:dyDescent="0.3">
      <c r="A8" t="s">
        <v>87</v>
      </c>
      <c r="B8" t="s">
        <v>88</v>
      </c>
      <c r="D8" s="7">
        <v>43.62</v>
      </c>
      <c r="E8" s="7">
        <v>35.58</v>
      </c>
      <c r="F8" s="7">
        <v>39.36</v>
      </c>
      <c r="G8" s="7">
        <v>43.85</v>
      </c>
      <c r="H8" s="7">
        <v>38.200000000000003</v>
      </c>
      <c r="I8" s="7">
        <v>39.549999999999997</v>
      </c>
      <c r="J8" s="7">
        <v>41.847999999999999</v>
      </c>
      <c r="K8" s="7">
        <v>43.220999999999997</v>
      </c>
    </row>
    <row r="9" spans="1:11" x14ac:dyDescent="0.3">
      <c r="A9" t="s">
        <v>89</v>
      </c>
      <c r="B9" t="s">
        <v>90</v>
      </c>
      <c r="D9" s="7">
        <v>93.31</v>
      </c>
      <c r="E9" s="7">
        <v>39.79</v>
      </c>
      <c r="F9" s="7">
        <v>43.06</v>
      </c>
      <c r="G9" s="7">
        <v>51.67</v>
      </c>
      <c r="H9" s="7">
        <v>43.04</v>
      </c>
      <c r="I9" s="7">
        <v>40.770000000000003</v>
      </c>
      <c r="J9" s="7">
        <v>46.460999999999999</v>
      </c>
      <c r="K9" s="7">
        <v>43.871000000000002</v>
      </c>
    </row>
    <row r="10" spans="1:11" x14ac:dyDescent="0.3">
      <c r="A10" t="s">
        <v>91</v>
      </c>
      <c r="B10" t="s">
        <v>92</v>
      </c>
      <c r="D10" s="7">
        <v>93.31</v>
      </c>
      <c r="E10" s="7">
        <v>39.9</v>
      </c>
      <c r="F10" s="7">
        <v>46.28</v>
      </c>
      <c r="G10" s="7">
        <v>51.23</v>
      </c>
      <c r="H10" s="7">
        <v>40.86</v>
      </c>
      <c r="I10" s="7">
        <v>37.85</v>
      </c>
      <c r="J10" s="7">
        <v>42.935000000000002</v>
      </c>
      <c r="K10" s="7">
        <v>44.23</v>
      </c>
    </row>
    <row r="11" spans="1:11" x14ac:dyDescent="0.3">
      <c r="A11" t="s">
        <v>93</v>
      </c>
      <c r="B11" t="s">
        <v>94</v>
      </c>
      <c r="D11" s="7">
        <v>36.520000000000003</v>
      </c>
      <c r="E11" s="7">
        <v>19.53</v>
      </c>
      <c r="F11" s="7">
        <v>20.18</v>
      </c>
      <c r="G11" s="7">
        <v>22.33</v>
      </c>
      <c r="H11" s="7">
        <v>18.600000000000001</v>
      </c>
      <c r="I11" s="7">
        <v>21.04</v>
      </c>
      <c r="J11" s="7">
        <v>19.327000000000002</v>
      </c>
      <c r="K11" s="7">
        <v>20.2</v>
      </c>
    </row>
    <row r="12" spans="1:11" x14ac:dyDescent="0.3">
      <c r="A12" s="8" t="s">
        <v>95</v>
      </c>
      <c r="B12" s="8" t="s">
        <v>96</v>
      </c>
      <c r="C12" s="9">
        <v>22</v>
      </c>
      <c r="D12" s="7">
        <v>36.520000000000003</v>
      </c>
      <c r="E12" s="7">
        <v>19.59</v>
      </c>
      <c r="F12" s="7">
        <v>21.69</v>
      </c>
      <c r="G12" s="7">
        <v>22.14</v>
      </c>
      <c r="H12" s="7">
        <v>17.66</v>
      </c>
      <c r="I12" s="7">
        <v>19.53</v>
      </c>
      <c r="J12" s="7">
        <v>17.86</v>
      </c>
      <c r="K12" s="7">
        <v>20.364999999999998</v>
      </c>
    </row>
    <row r="13" spans="1:11" x14ac:dyDescent="0.3">
      <c r="A13" t="s">
        <v>97</v>
      </c>
      <c r="D13" s="7"/>
      <c r="E13" s="7"/>
      <c r="F13" s="7"/>
      <c r="G13" s="7"/>
      <c r="H13" s="7"/>
      <c r="I13" s="7"/>
      <c r="J13" s="7"/>
      <c r="K13" s="7"/>
    </row>
    <row r="14" spans="1:11" x14ac:dyDescent="0.3">
      <c r="A14" t="s">
        <v>98</v>
      </c>
      <c r="B14" t="s">
        <v>99</v>
      </c>
      <c r="D14" s="7">
        <v>5.53</v>
      </c>
      <c r="E14" s="7">
        <v>0.61</v>
      </c>
      <c r="F14" s="7">
        <v>0.27</v>
      </c>
      <c r="G14" s="7">
        <v>0.71</v>
      </c>
      <c r="H14" s="7">
        <v>0</v>
      </c>
      <c r="I14" s="7">
        <v>0</v>
      </c>
      <c r="J14" s="7">
        <v>0.16600000000000001</v>
      </c>
      <c r="K14" s="7">
        <v>0.16600000000000001</v>
      </c>
    </row>
    <row r="15" spans="1:11" x14ac:dyDescent="0.3">
      <c r="A15" s="8" t="s">
        <v>100</v>
      </c>
      <c r="B15" s="8" t="s">
        <v>101</v>
      </c>
      <c r="C15" s="9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</row>
    <row r="16" spans="1:11" x14ac:dyDescent="0.3">
      <c r="A16" t="s">
        <v>102</v>
      </c>
      <c r="D16" s="7"/>
      <c r="E16" s="7"/>
      <c r="F16" s="7"/>
      <c r="G16" s="7"/>
      <c r="H16" s="7"/>
      <c r="I16" s="7"/>
      <c r="J16" s="7"/>
      <c r="K16" s="7"/>
    </row>
    <row r="17" spans="1:11" x14ac:dyDescent="0.3">
      <c r="A17" t="s">
        <v>103</v>
      </c>
      <c r="B17" t="s">
        <v>104</v>
      </c>
      <c r="D17" s="7">
        <v>31.97</v>
      </c>
      <c r="E17" s="7">
        <v>30.63</v>
      </c>
      <c r="F17" s="7">
        <v>28.96</v>
      </c>
      <c r="G17" s="7">
        <v>28.56</v>
      </c>
      <c r="H17" s="7">
        <v>21.33</v>
      </c>
      <c r="I17" s="7">
        <v>21.9</v>
      </c>
      <c r="J17" s="7">
        <v>20.774000000000001</v>
      </c>
      <c r="K17" s="7">
        <v>20.934000000000001</v>
      </c>
    </row>
    <row r="18" spans="1:11" x14ac:dyDescent="0.3">
      <c r="A18" t="s">
        <v>105</v>
      </c>
      <c r="B18" t="s">
        <v>106</v>
      </c>
      <c r="D18" s="7">
        <v>9.59</v>
      </c>
      <c r="E18" s="7">
        <v>12.49</v>
      </c>
      <c r="F18" s="7">
        <v>12.22</v>
      </c>
      <c r="G18" s="7">
        <v>14.95</v>
      </c>
      <c r="H18" s="7">
        <v>13.07</v>
      </c>
      <c r="I18" s="7">
        <v>14.61</v>
      </c>
      <c r="J18" s="7">
        <v>11.042</v>
      </c>
      <c r="K18" s="7">
        <v>10.029999999999999</v>
      </c>
    </row>
    <row r="19" spans="1:11" x14ac:dyDescent="0.3">
      <c r="A19" t="s">
        <v>107</v>
      </c>
      <c r="B19" t="s">
        <v>108</v>
      </c>
      <c r="D19" s="7">
        <v>2.19</v>
      </c>
      <c r="E19" s="7">
        <v>2.36</v>
      </c>
      <c r="F19" s="7">
        <v>1.17</v>
      </c>
      <c r="G19" s="7">
        <v>1.19</v>
      </c>
      <c r="H19" s="7">
        <v>2.99</v>
      </c>
      <c r="I19" s="7">
        <v>2.2799999999999998</v>
      </c>
      <c r="J19" s="7">
        <v>0.78900000000000003</v>
      </c>
      <c r="K19" s="7">
        <v>0.621</v>
      </c>
    </row>
    <row r="20" spans="1:11" x14ac:dyDescent="0.3">
      <c r="A20" t="s">
        <v>109</v>
      </c>
      <c r="B20" t="s">
        <v>110</v>
      </c>
      <c r="D20" s="7">
        <v>311.11</v>
      </c>
      <c r="E20" s="7">
        <v>256.61</v>
      </c>
      <c r="F20" s="7">
        <v>271</v>
      </c>
      <c r="G20" s="7">
        <v>254.98</v>
      </c>
      <c r="H20" s="7">
        <v>229.49</v>
      </c>
      <c r="I20" s="7">
        <v>233.07</v>
      </c>
      <c r="J20" s="7">
        <v>243.95</v>
      </c>
      <c r="K20" s="7">
        <v>248.679</v>
      </c>
    </row>
    <row r="21" spans="1:11" x14ac:dyDescent="0.3">
      <c r="A21" t="s">
        <v>111</v>
      </c>
      <c r="D21" s="7"/>
      <c r="E21" s="7"/>
      <c r="F21" s="7"/>
      <c r="G21" s="7"/>
      <c r="H21" s="7"/>
      <c r="I21" s="7"/>
      <c r="J21" s="7"/>
      <c r="K21" s="7"/>
    </row>
    <row r="22" spans="1:11" x14ac:dyDescent="0.3">
      <c r="A22" t="s">
        <v>112</v>
      </c>
      <c r="B22" t="s">
        <v>113</v>
      </c>
      <c r="D22" s="7">
        <v>29.64</v>
      </c>
      <c r="E22" s="7">
        <v>31.9</v>
      </c>
      <c r="F22" s="7">
        <v>30.06</v>
      </c>
      <c r="G22" s="7">
        <v>32.39</v>
      </c>
      <c r="H22" s="7">
        <v>27.42</v>
      </c>
      <c r="I22" s="7">
        <v>29.39</v>
      </c>
      <c r="J22" s="7">
        <v>30.93</v>
      </c>
      <c r="K22" s="7">
        <v>32.228000000000002</v>
      </c>
    </row>
    <row r="23" spans="1:11" x14ac:dyDescent="0.3">
      <c r="A23" t="s">
        <v>114</v>
      </c>
      <c r="D23" s="7"/>
      <c r="E23" s="7"/>
      <c r="F23" s="7"/>
      <c r="G23" s="7"/>
      <c r="H23" s="7"/>
      <c r="I23" s="7"/>
      <c r="J23" s="7"/>
      <c r="K23" s="7"/>
    </row>
    <row r="24" spans="1:11" x14ac:dyDescent="0.3">
      <c r="A24" t="s">
        <v>115</v>
      </c>
      <c r="B24" t="s">
        <v>116</v>
      </c>
      <c r="D24" s="7">
        <v>3.65</v>
      </c>
      <c r="E24" s="7">
        <v>3.1</v>
      </c>
      <c r="F24" s="7">
        <v>2.64</v>
      </c>
      <c r="G24" s="7">
        <v>2.2200000000000002</v>
      </c>
      <c r="H24" s="7">
        <v>2.11</v>
      </c>
      <c r="I24" s="7">
        <v>1.95</v>
      </c>
      <c r="J24" s="7">
        <v>1.9219999999999999</v>
      </c>
      <c r="K24" s="7">
        <v>1.8420000000000001</v>
      </c>
    </row>
    <row r="25" spans="1:11" x14ac:dyDescent="0.3">
      <c r="A25" t="s">
        <v>117</v>
      </c>
      <c r="B25" t="s">
        <v>118</v>
      </c>
      <c r="D25" s="7">
        <v>16.2</v>
      </c>
      <c r="E25" s="7">
        <v>10.199999999999999</v>
      </c>
      <c r="F25" s="7">
        <v>0.53</v>
      </c>
      <c r="G25" s="7">
        <v>0.06</v>
      </c>
      <c r="H25" s="7">
        <v>0</v>
      </c>
      <c r="I25" s="7">
        <v>0</v>
      </c>
      <c r="J25" s="7">
        <v>1.4E-2</v>
      </c>
      <c r="K25" s="7">
        <v>0</v>
      </c>
    </row>
    <row r="26" spans="1:11" x14ac:dyDescent="0.3">
      <c r="A26" t="s">
        <v>119</v>
      </c>
      <c r="B26" t="s">
        <v>120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</row>
    <row r="27" spans="1:11" x14ac:dyDescent="0.3">
      <c r="A27" t="s">
        <v>121</v>
      </c>
      <c r="D27" s="7"/>
      <c r="E27" s="7"/>
      <c r="F27" s="7"/>
      <c r="G27" s="7"/>
      <c r="H27" s="7"/>
      <c r="I27" s="7"/>
      <c r="J27" s="7"/>
      <c r="K27" s="7"/>
    </row>
    <row r="28" spans="1:11" x14ac:dyDescent="0.3">
      <c r="A28" t="s">
        <v>122</v>
      </c>
      <c r="B28" t="s">
        <v>123</v>
      </c>
      <c r="D28" s="7">
        <v>18.100000000000001</v>
      </c>
      <c r="E28" s="7">
        <v>15.12</v>
      </c>
      <c r="F28" s="7">
        <v>16.78</v>
      </c>
      <c r="G28" s="7">
        <v>20.059999999999999</v>
      </c>
      <c r="H28" s="7">
        <v>11.63</v>
      </c>
      <c r="I28" s="7">
        <v>6.52</v>
      </c>
      <c r="J28" s="7">
        <v>16.052</v>
      </c>
      <c r="K28" s="7">
        <v>15.351000000000001</v>
      </c>
    </row>
    <row r="29" spans="1:11" x14ac:dyDescent="0.3">
      <c r="A29" t="s">
        <v>124</v>
      </c>
      <c r="B29" t="s">
        <v>125</v>
      </c>
      <c r="D29" s="7">
        <v>214.06</v>
      </c>
      <c r="E29" s="7">
        <v>158.5</v>
      </c>
      <c r="F29" s="7">
        <v>202.71</v>
      </c>
      <c r="G29" s="7">
        <v>249.22</v>
      </c>
      <c r="H29" s="7">
        <v>148.38999999999999</v>
      </c>
      <c r="I29" s="7">
        <v>79.75</v>
      </c>
      <c r="J29" s="7">
        <v>247.42</v>
      </c>
      <c r="K29" s="7">
        <v>260.69600000000003</v>
      </c>
    </row>
    <row r="30" spans="1:11" x14ac:dyDescent="0.3">
      <c r="A30" t="s">
        <v>126</v>
      </c>
      <c r="B30" t="s">
        <v>127</v>
      </c>
      <c r="D30" s="7">
        <v>9.92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0.36</v>
      </c>
      <c r="K30" s="7">
        <v>0.44700000000000001</v>
      </c>
    </row>
    <row r="31" spans="1:11" x14ac:dyDescent="0.3">
      <c r="A31" t="s">
        <v>128</v>
      </c>
      <c r="B31" t="s">
        <v>129</v>
      </c>
      <c r="D31" s="7">
        <v>223.89</v>
      </c>
      <c r="E31" s="7">
        <v>158.5</v>
      </c>
      <c r="F31" s="7">
        <v>202.71</v>
      </c>
      <c r="G31" s="7">
        <v>249.22</v>
      </c>
      <c r="H31" s="7">
        <v>148.38999999999999</v>
      </c>
      <c r="I31" s="7">
        <v>79.75</v>
      </c>
      <c r="J31" s="7">
        <v>247.78</v>
      </c>
      <c r="K31" s="7">
        <v>261.14299999999997</v>
      </c>
    </row>
    <row r="32" spans="1:11" x14ac:dyDescent="0.3">
      <c r="A32" t="s">
        <v>130</v>
      </c>
      <c r="B32" t="s">
        <v>131</v>
      </c>
      <c r="D32" s="7">
        <v>0.36</v>
      </c>
      <c r="E32" s="7">
        <v>3.41</v>
      </c>
      <c r="F32" s="7">
        <v>0.37</v>
      </c>
      <c r="G32" s="7">
        <v>1.21</v>
      </c>
      <c r="H32" s="7">
        <v>-24.85</v>
      </c>
      <c r="I32" s="7">
        <v>3.99</v>
      </c>
      <c r="J32" s="7">
        <v>16.319099999999999</v>
      </c>
      <c r="K32" s="7">
        <v>13.493</v>
      </c>
    </row>
    <row r="33" spans="1:11" x14ac:dyDescent="0.3">
      <c r="A33" t="s">
        <v>132</v>
      </c>
      <c r="B33" t="s">
        <v>133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</row>
    <row r="34" spans="1:11" x14ac:dyDescent="0.3">
      <c r="A34" t="s">
        <v>134</v>
      </c>
      <c r="B34" t="s">
        <v>135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</row>
    <row r="35" spans="1:11" x14ac:dyDescent="0.3">
      <c r="A35" t="s">
        <v>136</v>
      </c>
      <c r="D35" s="7"/>
      <c r="E35" s="7"/>
      <c r="F35" s="7"/>
      <c r="G35" s="7"/>
      <c r="H35" s="7"/>
      <c r="I35" s="7"/>
      <c r="J35" s="7"/>
      <c r="K35" s="7"/>
    </row>
    <row r="36" spans="1:11" x14ac:dyDescent="0.3">
      <c r="A36" t="s">
        <v>137</v>
      </c>
      <c r="B36" t="s">
        <v>138</v>
      </c>
      <c r="D36" s="7">
        <v>69.19</v>
      </c>
      <c r="E36" s="7">
        <v>61.78</v>
      </c>
      <c r="F36" s="7">
        <v>56.49</v>
      </c>
      <c r="G36" s="7">
        <v>46.3</v>
      </c>
      <c r="H36" s="7">
        <v>57.45</v>
      </c>
      <c r="I36" s="7">
        <v>58.28</v>
      </c>
      <c r="J36" s="7">
        <v>64.343000000000004</v>
      </c>
      <c r="K36" s="7">
        <v>62.926000000000002</v>
      </c>
    </row>
    <row r="37" spans="1:11" x14ac:dyDescent="0.3">
      <c r="A37" t="s">
        <v>139</v>
      </c>
      <c r="B37" t="s">
        <v>140</v>
      </c>
      <c r="D37" s="7">
        <v>70.150000000000006</v>
      </c>
      <c r="E37" s="7">
        <v>46.13</v>
      </c>
      <c r="F37" s="7">
        <v>31.3</v>
      </c>
      <c r="G37" s="7">
        <v>47.45</v>
      </c>
      <c r="H37" s="7">
        <v>28.25</v>
      </c>
      <c r="I37" s="7">
        <v>19.05</v>
      </c>
      <c r="J37" s="7">
        <v>64.531999999999996</v>
      </c>
      <c r="K37" s="7">
        <v>48.871000000000002</v>
      </c>
    </row>
    <row r="38" spans="1:11" x14ac:dyDescent="0.3">
      <c r="A38" t="s">
        <v>141</v>
      </c>
      <c r="B38" t="s">
        <v>142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</row>
    <row r="39" spans="1:11" x14ac:dyDescent="0.3">
      <c r="A39" t="s">
        <v>143</v>
      </c>
      <c r="B39" t="s">
        <v>144</v>
      </c>
      <c r="D39" s="7">
        <v>38.24</v>
      </c>
      <c r="E39" s="7">
        <v>36.130000000000003</v>
      </c>
      <c r="F39" s="7">
        <v>27.84</v>
      </c>
      <c r="G39" s="7">
        <v>25.82</v>
      </c>
      <c r="H39" s="7">
        <v>32.450000000000003</v>
      </c>
      <c r="I39" s="7">
        <v>36.08</v>
      </c>
      <c r="J39" s="7">
        <v>28.881</v>
      </c>
      <c r="K39" s="7">
        <v>27.314</v>
      </c>
    </row>
    <row r="40" spans="1:11" x14ac:dyDescent="0.3">
      <c r="A40" t="s">
        <v>145</v>
      </c>
      <c r="B40" t="s">
        <v>146</v>
      </c>
      <c r="D40" s="7">
        <v>52.35</v>
      </c>
      <c r="E40" s="7">
        <v>42.15</v>
      </c>
      <c r="F40" s="7">
        <v>31.3</v>
      </c>
      <c r="G40" s="7">
        <v>43.72</v>
      </c>
      <c r="H40" s="7">
        <v>44.09</v>
      </c>
      <c r="I40" s="7">
        <v>16.34</v>
      </c>
      <c r="J40" s="7">
        <v>31.792999999999999</v>
      </c>
      <c r="K40" s="7">
        <v>26.568000000000001</v>
      </c>
    </row>
    <row r="41" spans="1:11" x14ac:dyDescent="0.3">
      <c r="A41" t="s">
        <v>147</v>
      </c>
      <c r="B41" t="s">
        <v>148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</row>
    <row r="42" spans="1:11" x14ac:dyDescent="0.3">
      <c r="A42" t="s">
        <v>149</v>
      </c>
      <c r="D42" s="7"/>
      <c r="E42" s="7"/>
      <c r="F42" s="7"/>
      <c r="G42" s="7"/>
      <c r="H42" s="7"/>
      <c r="I42" s="7"/>
      <c r="J42" s="7"/>
      <c r="K42" s="7"/>
    </row>
    <row r="43" spans="1:11" x14ac:dyDescent="0.3">
      <c r="A43" t="s">
        <v>150</v>
      </c>
      <c r="B43" t="s">
        <v>151</v>
      </c>
      <c r="D43" s="7">
        <v>42.45</v>
      </c>
      <c r="E43" s="7">
        <v>48.41</v>
      </c>
      <c r="F43" s="7">
        <v>58.68</v>
      </c>
      <c r="G43" s="7">
        <v>55.5</v>
      </c>
      <c r="H43" s="7">
        <v>60.88</v>
      </c>
      <c r="I43" s="7">
        <v>66.36</v>
      </c>
      <c r="J43" s="7">
        <v>49.084000000000003</v>
      </c>
      <c r="K43" s="7">
        <v>58.558</v>
      </c>
    </row>
    <row r="44" spans="1:11" x14ac:dyDescent="0.3">
      <c r="A44" t="s">
        <v>152</v>
      </c>
      <c r="B44" t="s">
        <v>153</v>
      </c>
      <c r="D44" s="7">
        <v>49.46</v>
      </c>
      <c r="E44" s="7">
        <v>40.090000000000003</v>
      </c>
      <c r="F44" s="7">
        <v>34.76</v>
      </c>
      <c r="G44" s="7">
        <v>36.79</v>
      </c>
      <c r="H44" s="7">
        <v>28.74</v>
      </c>
      <c r="I44" s="7">
        <v>40.08</v>
      </c>
      <c r="J44" s="7">
        <v>35.715000000000003</v>
      </c>
      <c r="K44" s="7">
        <v>43.591000000000001</v>
      </c>
    </row>
    <row r="45" spans="1:11" x14ac:dyDescent="0.3">
      <c r="A45" t="s">
        <v>154</v>
      </c>
      <c r="B45" t="s">
        <v>155</v>
      </c>
      <c r="D45" s="7">
        <v>10.25</v>
      </c>
      <c r="E45" s="7">
        <v>22.88</v>
      </c>
      <c r="F45" s="7">
        <v>80.36</v>
      </c>
      <c r="G45" s="7">
        <v>80.72</v>
      </c>
      <c r="H45" s="7">
        <v>59.81</v>
      </c>
      <c r="I45" s="7">
        <v>63.33</v>
      </c>
      <c r="J45" s="7">
        <v>63.326999999999998</v>
      </c>
      <c r="K45" s="7">
        <v>43.872999999999998</v>
      </c>
    </row>
    <row r="46" spans="1:11" x14ac:dyDescent="0.3">
      <c r="A46" t="s">
        <v>156</v>
      </c>
      <c r="B46" t="s">
        <v>157</v>
      </c>
      <c r="D46" s="7">
        <v>78.540000000000006</v>
      </c>
      <c r="E46" s="7">
        <v>50.5</v>
      </c>
      <c r="F46" s="7">
        <v>54.8</v>
      </c>
      <c r="G46" s="7">
        <v>38.46</v>
      </c>
      <c r="H46" s="7">
        <v>45.23</v>
      </c>
      <c r="I46" s="7">
        <v>49.26</v>
      </c>
      <c r="J46" s="7">
        <v>56.363</v>
      </c>
      <c r="K46" s="7">
        <v>44.284999999999997</v>
      </c>
    </row>
    <row r="47" spans="1:11" x14ac:dyDescent="0.3">
      <c r="A47" t="s">
        <v>158</v>
      </c>
      <c r="B47" t="s">
        <v>159</v>
      </c>
      <c r="D47" s="7">
        <v>53.24</v>
      </c>
      <c r="E47" s="7">
        <v>41.67</v>
      </c>
      <c r="F47" s="7">
        <v>23.02</v>
      </c>
      <c r="G47" s="7">
        <v>0.28000000000000003</v>
      </c>
      <c r="H47" s="7">
        <v>-5.05</v>
      </c>
      <c r="I47" s="7">
        <v>-0.57999999999999996</v>
      </c>
      <c r="J47" s="7">
        <v>7.34</v>
      </c>
      <c r="K47" s="7">
        <v>8.4499999999999993</v>
      </c>
    </row>
    <row r="48" spans="1:11" x14ac:dyDescent="0.3">
      <c r="A48" t="s">
        <v>160</v>
      </c>
      <c r="D48" s="7"/>
      <c r="E48" s="7"/>
      <c r="F48" s="7"/>
      <c r="G48" s="7"/>
      <c r="H48" s="7"/>
      <c r="I48" s="7"/>
      <c r="J48" s="7"/>
      <c r="K48" s="7"/>
    </row>
    <row r="49" spans="1:11" x14ac:dyDescent="0.3">
      <c r="A49" t="s">
        <v>161</v>
      </c>
      <c r="B49" t="s">
        <v>162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</row>
    <row r="50" spans="1:11" x14ac:dyDescent="0.3">
      <c r="A50" t="s">
        <v>163</v>
      </c>
      <c r="B50" t="s">
        <v>164</v>
      </c>
      <c r="D50" s="7">
        <v>3.15</v>
      </c>
      <c r="E50" s="7">
        <v>4.87</v>
      </c>
      <c r="F50" s="7">
        <v>5.28</v>
      </c>
      <c r="G50" s="7">
        <v>4.8099999999999996</v>
      </c>
      <c r="H50" s="7">
        <v>4.74</v>
      </c>
      <c r="I50" s="7">
        <v>5.19</v>
      </c>
      <c r="J50" s="7">
        <v>3.8940000000000001</v>
      </c>
      <c r="K50" s="7">
        <v>2.1019999999999999</v>
      </c>
    </row>
    <row r="51" spans="1:11" x14ac:dyDescent="0.3">
      <c r="A51" s="8" t="s">
        <v>165</v>
      </c>
      <c r="B51" s="8" t="s">
        <v>166</v>
      </c>
      <c r="C51" s="9">
        <v>16</v>
      </c>
      <c r="D51" s="7">
        <v>5.18</v>
      </c>
      <c r="E51" s="7">
        <v>5.85</v>
      </c>
      <c r="F51" s="7">
        <v>5.73</v>
      </c>
      <c r="G51" s="7">
        <v>4.63</v>
      </c>
      <c r="H51" s="7">
        <v>4.4000000000000004</v>
      </c>
      <c r="I51" s="7">
        <v>4.28</v>
      </c>
      <c r="J51" s="7">
        <v>3.653</v>
      </c>
      <c r="K51" s="7">
        <v>2.7040000000000002</v>
      </c>
    </row>
    <row r="52" spans="1:11" x14ac:dyDescent="0.3">
      <c r="A52" t="s">
        <v>167</v>
      </c>
      <c r="B52" t="s">
        <v>168</v>
      </c>
      <c r="D52" s="7">
        <v>657.81</v>
      </c>
      <c r="E52" s="7">
        <v>630.91</v>
      </c>
      <c r="F52" s="7">
        <v>610.94000000000005</v>
      </c>
      <c r="G52" s="7">
        <v>595.21</v>
      </c>
      <c r="H52" s="7">
        <v>568.82000000000005</v>
      </c>
      <c r="I52" s="7">
        <v>542.14</v>
      </c>
      <c r="J52" s="7">
        <v>517.63</v>
      </c>
      <c r="K52" s="7">
        <v>511.89400000000001</v>
      </c>
    </row>
    <row r="53" spans="1:11" x14ac:dyDescent="0.3">
      <c r="A53" t="s">
        <v>169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</row>
    <row r="54" spans="1:11" x14ac:dyDescent="0.3">
      <c r="A54" t="s">
        <v>170</v>
      </c>
      <c r="B54" t="s">
        <v>171</v>
      </c>
      <c r="D54" s="7">
        <v>-84.737568839283199</v>
      </c>
      <c r="E54" s="7">
        <v>-58.334582827053097</v>
      </c>
      <c r="F54" s="7">
        <v>-50.013224757073061</v>
      </c>
      <c r="G54" s="7">
        <v>-33.449362917475227</v>
      </c>
      <c r="H54" s="7">
        <v>-29.650742521399188</v>
      </c>
      <c r="I54" s="7">
        <v>-26.579441059060578</v>
      </c>
      <c r="J54" s="7">
        <v>-40.407503271153075</v>
      </c>
      <c r="K54" s="7">
        <v>-38.164294297917408</v>
      </c>
    </row>
    <row r="55" spans="1:11" x14ac:dyDescent="0.3">
      <c r="A55" t="s">
        <v>172</v>
      </c>
      <c r="B55" t="s">
        <v>173</v>
      </c>
      <c r="D55" s="7">
        <v>1.8321137372218421</v>
      </c>
      <c r="E55" s="7">
        <v>0.47343025701278402</v>
      </c>
      <c r="F55" s="7">
        <v>0.51747044268917797</v>
      </c>
      <c r="G55" s="7">
        <v>0.40118222372790124</v>
      </c>
      <c r="H55" s="7">
        <v>2.701922687817059</v>
      </c>
      <c r="I55" s="7">
        <v>3.1015903574813821</v>
      </c>
      <c r="J55" s="7">
        <v>3.0796638189050149</v>
      </c>
      <c r="K55" s="7">
        <v>2.3881218314663331</v>
      </c>
    </row>
    <row r="56" spans="1:11" x14ac:dyDescent="0.3">
      <c r="A56" t="s">
        <v>174</v>
      </c>
      <c r="B56" t="s">
        <v>175</v>
      </c>
      <c r="D56" s="7">
        <v>106.97467221141379</v>
      </c>
      <c r="E56" s="7">
        <v>88.134163119996472</v>
      </c>
      <c r="F56" s="7">
        <v>89.424261996845928</v>
      </c>
      <c r="G56" s="7">
        <v>80.348036446058885</v>
      </c>
      <c r="H56" s="7">
        <v>83.311810018510855</v>
      </c>
      <c r="I56" s="7">
        <v>80.48778199415824</v>
      </c>
      <c r="J56" s="7">
        <v>100.76890907359197</v>
      </c>
      <c r="K56" s="7">
        <v>104.22514673480634</v>
      </c>
    </row>
    <row r="57" spans="1:11" x14ac:dyDescent="0.3">
      <c r="A57" t="s">
        <v>176</v>
      </c>
      <c r="B57" t="s">
        <v>177</v>
      </c>
      <c r="D57" s="7">
        <v>75.930782890647578</v>
      </c>
      <c r="E57" s="7">
        <v>69.726989450043845</v>
      </c>
      <c r="F57" s="7">
        <v>60.071492317537952</v>
      </c>
      <c r="G57" s="7">
        <v>52.700144247688449</v>
      </c>
      <c r="H57" s="7">
        <v>43.637009815071274</v>
      </c>
      <c r="I57" s="7">
        <v>42.99006870742096</v>
      </c>
      <c r="J57" s="7">
        <v>36.558930378656093</v>
      </c>
      <c r="K57" s="7">
        <v>31.551025731644728</v>
      </c>
    </row>
    <row r="58" spans="1:11" x14ac:dyDescent="0.3">
      <c r="A58" t="s">
        <v>178</v>
      </c>
      <c r="D58" s="7"/>
      <c r="E58" s="7"/>
      <c r="F58" s="7"/>
      <c r="G58" s="7"/>
      <c r="H58" s="7"/>
      <c r="I58" s="7"/>
      <c r="J58" s="7"/>
      <c r="K58" s="7"/>
    </row>
    <row r="59" spans="1:11" x14ac:dyDescent="0.3">
      <c r="A59" t="s">
        <v>179</v>
      </c>
      <c r="B59" t="s">
        <v>180</v>
      </c>
      <c r="D59" s="7">
        <v>3.4781517909136963</v>
      </c>
      <c r="E59" s="7">
        <v>3.58</v>
      </c>
      <c r="F59" s="7">
        <v>3.7042373044116248</v>
      </c>
      <c r="G59" s="7">
        <v>7.9262480686241839</v>
      </c>
      <c r="H59" s="7">
        <v>8.1742004739824861</v>
      </c>
      <c r="I59" s="7">
        <v>6.0435011408436488</v>
      </c>
      <c r="J59" s="7">
        <v>-75.679084477849273</v>
      </c>
      <c r="K59" s="7">
        <v>10.080832925310771</v>
      </c>
    </row>
    <row r="60" spans="1:11" x14ac:dyDescent="0.3">
      <c r="A60" t="s">
        <v>181</v>
      </c>
      <c r="B60" t="s">
        <v>182</v>
      </c>
      <c r="D60" s="7">
        <v>-3.4781517909136963</v>
      </c>
      <c r="E60" s="7">
        <v>-3.58</v>
      </c>
      <c r="F60" s="7">
        <v>-3.7042373044116248</v>
      </c>
      <c r="G60" s="7">
        <v>-7.9262480686241839</v>
      </c>
      <c r="H60" s="7">
        <v>-8.1742004739824861</v>
      </c>
      <c r="I60" s="7">
        <v>-6.0435011408436488</v>
      </c>
      <c r="J60" s="7" t="s">
        <v>364</v>
      </c>
      <c r="K60" s="7">
        <v>-10.080832925310771</v>
      </c>
    </row>
    <row r="61" spans="1:11" x14ac:dyDescent="0.3">
      <c r="A61" t="s">
        <v>183</v>
      </c>
      <c r="B61" t="s">
        <v>184</v>
      </c>
      <c r="D61" s="7">
        <v>19.976853215429195</v>
      </c>
      <c r="E61" s="7">
        <v>13.985346662358808</v>
      </c>
      <c r="F61" s="7">
        <v>13.379659008361225</v>
      </c>
      <c r="G61" s="7">
        <v>12.403324522028614</v>
      </c>
      <c r="H61" s="7">
        <v>11.125560665354008</v>
      </c>
      <c r="I61" s="7">
        <v>10.498764168534358</v>
      </c>
      <c r="J61" s="7">
        <v>18.170609130235331</v>
      </c>
      <c r="K61" s="7">
        <v>16.43784777396208</v>
      </c>
    </row>
    <row r="62" spans="1:11" x14ac:dyDescent="0.3">
      <c r="A62" s="8" t="s">
        <v>185</v>
      </c>
      <c r="B62" s="8" t="s">
        <v>186</v>
      </c>
      <c r="C62" s="9">
        <v>1.2</v>
      </c>
      <c r="D62" s="7">
        <v>1.33</v>
      </c>
      <c r="E62" s="7">
        <v>1.27</v>
      </c>
      <c r="F62" s="7">
        <v>1.23</v>
      </c>
      <c r="G62" s="7">
        <v>1.1200000000000001</v>
      </c>
      <c r="H62" s="7">
        <v>0</v>
      </c>
      <c r="I62" s="7">
        <v>1.0900000000000001</v>
      </c>
      <c r="J62" s="7">
        <v>1.135</v>
      </c>
      <c r="K62" s="7">
        <v>1.5980000000000001</v>
      </c>
    </row>
    <row r="63" spans="1:11" x14ac:dyDescent="0.3">
      <c r="A63" t="s">
        <v>187</v>
      </c>
      <c r="D63" s="7"/>
      <c r="E63" s="7"/>
      <c r="F63" s="7"/>
      <c r="G63" s="7"/>
      <c r="H63" s="7"/>
      <c r="I63" s="7"/>
      <c r="J63" s="7"/>
      <c r="K63" s="7"/>
    </row>
    <row r="64" spans="1:11" x14ac:dyDescent="0.3">
      <c r="A64" s="8" t="s">
        <v>188</v>
      </c>
      <c r="B64" s="8" t="s">
        <v>189</v>
      </c>
      <c r="C64" s="9">
        <v>1</v>
      </c>
      <c r="D64" s="7">
        <v>0</v>
      </c>
      <c r="E64" s="7">
        <v>4.1900000000000004</v>
      </c>
      <c r="F64" s="7">
        <v>0</v>
      </c>
      <c r="G64" s="7">
        <v>3.35</v>
      </c>
      <c r="H64" s="7">
        <v>5.67</v>
      </c>
      <c r="I64" s="7">
        <v>3.44</v>
      </c>
      <c r="J64" s="7">
        <v>1.266</v>
      </c>
      <c r="K64" s="7">
        <v>2.1320000000000001</v>
      </c>
    </row>
    <row r="65" spans="1:11" x14ac:dyDescent="0.3">
      <c r="A65" s="8" t="s">
        <v>190</v>
      </c>
      <c r="B65" s="8" t="s">
        <v>191</v>
      </c>
      <c r="C65" s="9"/>
      <c r="D65" s="7">
        <v>0</v>
      </c>
      <c r="E65" s="7">
        <v>0</v>
      </c>
      <c r="F65" s="7">
        <v>64.849999999999994</v>
      </c>
      <c r="G65" s="7">
        <v>42.18</v>
      </c>
      <c r="H65" s="7">
        <v>0.08</v>
      </c>
      <c r="I65" s="7">
        <v>20.28</v>
      </c>
      <c r="J65" s="7">
        <v>13.553000000000001</v>
      </c>
      <c r="K65" s="7">
        <v>10.154999999999999</v>
      </c>
    </row>
    <row r="66" spans="1:11" x14ac:dyDescent="0.3">
      <c r="A66" s="8" t="s">
        <v>192</v>
      </c>
      <c r="B66" s="8" t="s">
        <v>193</v>
      </c>
      <c r="C66" s="9">
        <v>0.6</v>
      </c>
      <c r="D66" s="7">
        <v>0</v>
      </c>
      <c r="E66" s="7">
        <v>0</v>
      </c>
      <c r="F66" s="7">
        <v>0</v>
      </c>
      <c r="G66" s="7">
        <v>5.04</v>
      </c>
      <c r="H66" s="7">
        <v>0.16</v>
      </c>
      <c r="I66" s="7">
        <v>1.42</v>
      </c>
      <c r="J66" s="7">
        <v>2.72</v>
      </c>
      <c r="K66" s="7">
        <v>1.206</v>
      </c>
    </row>
    <row r="67" spans="1:11" x14ac:dyDescent="0.3">
      <c r="A67" t="s">
        <v>194</v>
      </c>
      <c r="D67" s="7"/>
      <c r="E67" s="7"/>
      <c r="F67" s="7"/>
      <c r="G67" s="7"/>
      <c r="H67" s="7"/>
      <c r="I67" s="7"/>
      <c r="J67" s="7"/>
      <c r="K67" s="7"/>
    </row>
    <row r="68" spans="1:11" x14ac:dyDescent="0.3">
      <c r="A68" t="s">
        <v>195</v>
      </c>
      <c r="B68" t="s">
        <v>196</v>
      </c>
      <c r="D68" s="7">
        <v>99.47998475512523</v>
      </c>
      <c r="E68" s="7">
        <v>100</v>
      </c>
      <c r="F68" s="30">
        <v>47.69</v>
      </c>
      <c r="G68" s="30">
        <v>83.53</v>
      </c>
      <c r="H68" s="30">
        <v>84.9</v>
      </c>
      <c r="I68" s="30">
        <v>35.21</v>
      </c>
      <c r="J68" s="30">
        <v>64.03</v>
      </c>
      <c r="K68" s="30">
        <v>69.87</v>
      </c>
    </row>
    <row r="69" spans="1:11" x14ac:dyDescent="0.3">
      <c r="A69" t="s">
        <v>197</v>
      </c>
      <c r="D69" s="7"/>
      <c r="E69" s="7"/>
      <c r="F69" s="7"/>
      <c r="G69" s="7"/>
      <c r="H69" s="7"/>
      <c r="I69" s="7"/>
      <c r="J69" s="7"/>
      <c r="K69" s="7"/>
    </row>
    <row r="70" spans="1:11" x14ac:dyDescent="0.3">
      <c r="A70" t="s">
        <v>198</v>
      </c>
      <c r="B70" t="s">
        <v>199</v>
      </c>
      <c r="D70" s="7">
        <v>10.73</v>
      </c>
      <c r="E70" s="30">
        <v>11.96</v>
      </c>
      <c r="F70" s="7">
        <v>11.98</v>
      </c>
      <c r="G70" s="7">
        <v>11.92</v>
      </c>
      <c r="H70" s="7">
        <v>9.0399999999999991</v>
      </c>
      <c r="I70" s="7">
        <v>10.91</v>
      </c>
      <c r="J70" s="7">
        <v>13.553000000000001</v>
      </c>
      <c r="K70" s="7">
        <v>15.957000000000001</v>
      </c>
    </row>
    <row r="71" spans="1:11" x14ac:dyDescent="0.3">
      <c r="A71" t="s">
        <v>200</v>
      </c>
      <c r="B71" t="s">
        <v>201</v>
      </c>
      <c r="D71" s="7">
        <v>10.96</v>
      </c>
      <c r="E71" s="30">
        <v>14.05</v>
      </c>
      <c r="F71" s="7">
        <v>13.25</v>
      </c>
      <c r="G71" s="7">
        <v>15.67</v>
      </c>
      <c r="H71" s="7">
        <v>10.02</v>
      </c>
      <c r="I71" s="7">
        <v>12.19</v>
      </c>
      <c r="J71" s="7">
        <v>14.000999999999999</v>
      </c>
      <c r="K71" s="7">
        <v>16.411000000000001</v>
      </c>
    </row>
    <row r="72" spans="1:11" x14ac:dyDescent="0.3">
      <c r="A72" t="s">
        <v>305</v>
      </c>
      <c r="D72" s="7"/>
      <c r="E72" s="7"/>
      <c r="F72" s="7"/>
      <c r="G72" s="7"/>
      <c r="H72" s="7"/>
      <c r="I72" s="7"/>
      <c r="J72" s="7"/>
      <c r="K72" s="7"/>
    </row>
    <row r="73" spans="1:11" x14ac:dyDescent="0.3">
      <c r="B73" t="s">
        <v>202</v>
      </c>
      <c r="D73" s="7">
        <v>67.14</v>
      </c>
      <c r="E73" s="7">
        <v>58.759538633906018</v>
      </c>
      <c r="F73" s="7">
        <v>57.73</v>
      </c>
      <c r="G73" s="7">
        <v>52.45</v>
      </c>
      <c r="H73" s="7">
        <v>46.24</v>
      </c>
      <c r="I73" s="7">
        <v>43.897674712655053</v>
      </c>
      <c r="J73" s="7">
        <v>51.932132861754752</v>
      </c>
      <c r="K73" s="7">
        <v>49.558163079034841</v>
      </c>
    </row>
    <row r="74" spans="1:11" x14ac:dyDescent="0.3">
      <c r="B74" t="s">
        <v>203</v>
      </c>
      <c r="D74" s="7">
        <v>73.62</v>
      </c>
      <c r="E74" s="7">
        <v>75.94040250037358</v>
      </c>
      <c r="F74" s="7">
        <v>78.83</v>
      </c>
      <c r="G74" s="7">
        <v>77.040000000000006</v>
      </c>
      <c r="H74" s="7">
        <v>68.819999999999993</v>
      </c>
      <c r="I74" s="7">
        <v>59.908816286112497</v>
      </c>
      <c r="J74" s="7">
        <v>70.80990095319784</v>
      </c>
      <c r="K74" s="7">
        <v>71.408256226558848</v>
      </c>
    </row>
    <row r="75" spans="1:11" x14ac:dyDescent="0.3">
      <c r="B75" t="s">
        <v>204</v>
      </c>
      <c r="D75" s="7">
        <v>60.45</v>
      </c>
      <c r="E75" s="7">
        <v>31.336669422030699</v>
      </c>
      <c r="F75" s="7">
        <v>26.11</v>
      </c>
      <c r="G75" s="7">
        <v>15.9</v>
      </c>
      <c r="H75" s="7">
        <v>17.64</v>
      </c>
      <c r="I75" s="7">
        <v>25.041936264944404</v>
      </c>
      <c r="J75" s="7">
        <v>32.208749327800099</v>
      </c>
      <c r="K75" s="7">
        <v>25.535951432134006</v>
      </c>
    </row>
    <row r="76" spans="1:11" x14ac:dyDescent="0.3">
      <c r="A76" s="8" t="s">
        <v>37</v>
      </c>
      <c r="B76" s="8"/>
      <c r="C76" s="9">
        <v>47</v>
      </c>
      <c r="D76" s="7">
        <v>66.809134508665323</v>
      </c>
      <c r="E76" s="7">
        <v>64.256336292779864</v>
      </c>
      <c r="F76" s="30">
        <v>56.06727447618232</v>
      </c>
      <c r="G76" s="30">
        <v>56.533818791725167</v>
      </c>
      <c r="H76" s="30">
        <v>41.409903796874417</v>
      </c>
      <c r="I76" s="30">
        <v>51.04926849460729</v>
      </c>
      <c r="J76" s="30">
        <v>59.024384032661345</v>
      </c>
      <c r="K76" s="30">
        <v>63.980397354221367</v>
      </c>
    </row>
    <row r="77" spans="1:11" x14ac:dyDescent="0.3">
      <c r="A77" s="31" t="s">
        <v>338</v>
      </c>
      <c r="B77" s="31"/>
      <c r="C77" s="63"/>
      <c r="D77" s="30">
        <v>60.073183333564685</v>
      </c>
      <c r="E77" s="30">
        <v>55.705656971935156</v>
      </c>
      <c r="F77" s="30">
        <v>47.361536736489064</v>
      </c>
      <c r="G77" s="30">
        <v>45.219758990840937</v>
      </c>
      <c r="H77" s="30">
        <v>37.622844067204625</v>
      </c>
      <c r="I77" s="30">
        <v>37.023543187393166</v>
      </c>
      <c r="J77" s="30">
        <v>38.996626516757907</v>
      </c>
      <c r="K77" s="30">
        <v>44.057116712712677</v>
      </c>
    </row>
    <row r="78" spans="1:11" x14ac:dyDescent="0.3">
      <c r="A78" t="s">
        <v>268</v>
      </c>
      <c r="D78" s="7"/>
      <c r="E78" s="7"/>
      <c r="F78" s="7"/>
      <c r="G78" s="7"/>
      <c r="H78" s="7"/>
      <c r="I78" s="7"/>
      <c r="J78" s="7"/>
      <c r="K78" s="7"/>
    </row>
    <row r="79" spans="1:11" x14ac:dyDescent="0.3">
      <c r="A79">
        <v>4</v>
      </c>
      <c r="B79" t="s">
        <v>205</v>
      </c>
      <c r="D79" s="7">
        <v>1.6227461858529819</v>
      </c>
      <c r="E79" s="7">
        <v>2.0295737895042039</v>
      </c>
      <c r="F79" s="30">
        <v>3.3513976041072446</v>
      </c>
      <c r="G79" s="30">
        <v>2.4098334142002265</v>
      </c>
      <c r="H79" s="30">
        <v>5.6502955889040463</v>
      </c>
      <c r="I79" s="30">
        <v>4.5588490206274912</v>
      </c>
      <c r="J79" s="30">
        <v>4.17795980646068</v>
      </c>
      <c r="K79" s="30">
        <v>3.7502502391173786</v>
      </c>
    </row>
    <row r="80" spans="1:11" x14ac:dyDescent="0.3">
      <c r="A80">
        <v>9</v>
      </c>
      <c r="B80" t="s">
        <v>350</v>
      </c>
      <c r="D80" s="7">
        <v>12.926490984743413</v>
      </c>
      <c r="E80" s="7">
        <v>13.235720498695274</v>
      </c>
      <c r="F80" s="30">
        <v>18.097547062179121</v>
      </c>
      <c r="G80" s="30">
        <v>19.084586770176294</v>
      </c>
      <c r="H80" s="30">
        <v>15.575261482492039</v>
      </c>
      <c r="I80" s="30">
        <v>17.35136072109551</v>
      </c>
      <c r="J80" s="30">
        <v>18.370174064928026</v>
      </c>
      <c r="K80" s="30">
        <v>17.73472429210134</v>
      </c>
    </row>
    <row r="81" spans="1:11" x14ac:dyDescent="0.3">
      <c r="A81">
        <v>10</v>
      </c>
      <c r="B81" t="s">
        <v>206</v>
      </c>
      <c r="D81" s="7">
        <v>15.006934812760056</v>
      </c>
      <c r="E81" s="7">
        <v>10.742244128732965</v>
      </c>
      <c r="F81" s="30">
        <v>13.590986879634908</v>
      </c>
      <c r="G81" s="30">
        <v>11.887433284813197</v>
      </c>
      <c r="H81" s="30">
        <v>11.743974533879035</v>
      </c>
      <c r="I81" s="30">
        <v>18.166059975732367</v>
      </c>
      <c r="J81" s="30">
        <v>18.791784617237848</v>
      </c>
      <c r="K81" s="30">
        <v>14.202460128567296</v>
      </c>
    </row>
    <row r="82" spans="1:11" x14ac:dyDescent="0.3">
      <c r="A82">
        <v>12</v>
      </c>
      <c r="B82" t="s">
        <v>207</v>
      </c>
      <c r="D82" s="7">
        <v>10.097087378640778</v>
      </c>
      <c r="E82" s="7">
        <v>10.046390258045809</v>
      </c>
      <c r="F82" s="30">
        <v>14.746149458071875</v>
      </c>
      <c r="G82" s="30">
        <v>10.674429888403687</v>
      </c>
      <c r="H82" s="30">
        <v>15.757162346521145</v>
      </c>
      <c r="I82" s="30">
        <v>15.063269197434565</v>
      </c>
      <c r="J82" s="30">
        <v>17.035073982613582</v>
      </c>
      <c r="K82" s="30">
        <v>15.828458304602174</v>
      </c>
    </row>
    <row r="83" spans="1:11" x14ac:dyDescent="0.3">
      <c r="A83" t="s">
        <v>208</v>
      </c>
      <c r="D83" s="7"/>
      <c r="E83" s="7"/>
      <c r="F83" s="7"/>
      <c r="G83" s="7"/>
      <c r="H83" s="7"/>
      <c r="I83" s="7"/>
      <c r="J83" s="7"/>
      <c r="K83" s="7"/>
    </row>
    <row r="84" spans="1:11" x14ac:dyDescent="0.3">
      <c r="A84">
        <v>4</v>
      </c>
      <c r="B84" t="s">
        <v>205</v>
      </c>
      <c r="D84" s="7">
        <v>36.32</v>
      </c>
      <c r="E84" s="7">
        <v>29.5</v>
      </c>
      <c r="F84" s="7">
        <v>25.936197828146103</v>
      </c>
      <c r="G84" s="7">
        <v>45.645399208056702</v>
      </c>
      <c r="H84" s="7">
        <v>32.905065326765836</v>
      </c>
      <c r="I84" s="7">
        <v>41.702296296785484</v>
      </c>
      <c r="J84" s="7">
        <v>39.484741280376241</v>
      </c>
      <c r="K84" s="7">
        <v>43.106638273984018</v>
      </c>
    </row>
    <row r="85" spans="1:11" x14ac:dyDescent="0.3">
      <c r="A85">
        <v>9</v>
      </c>
      <c r="B85" t="s">
        <v>350</v>
      </c>
      <c r="D85" s="7">
        <v>72.83</v>
      </c>
      <c r="E85" s="7">
        <v>71.959999999999994</v>
      </c>
      <c r="F85" s="7">
        <v>75.065275888344047</v>
      </c>
      <c r="G85" s="7">
        <v>82.084880138390773</v>
      </c>
      <c r="H85" s="7">
        <v>81.570731448194607</v>
      </c>
      <c r="I85" s="7">
        <v>79.499803061793344</v>
      </c>
      <c r="J85" s="7">
        <v>78.266177046871974</v>
      </c>
      <c r="K85" s="7">
        <v>74.355830240735258</v>
      </c>
    </row>
    <row r="86" spans="1:11" x14ac:dyDescent="0.3">
      <c r="A86">
        <v>10</v>
      </c>
      <c r="B86" t="s">
        <v>206</v>
      </c>
      <c r="D86" s="7">
        <v>41.89</v>
      </c>
      <c r="E86" s="7">
        <v>43.87</v>
      </c>
      <c r="F86" s="7">
        <v>50.170551101924445</v>
      </c>
      <c r="G86" s="7">
        <v>51.114855368973089</v>
      </c>
      <c r="H86" s="7">
        <v>50.194044495098687</v>
      </c>
      <c r="I86" s="7">
        <v>59.685588079273955</v>
      </c>
      <c r="J86" s="7">
        <v>58.388294570150492</v>
      </c>
      <c r="K86" s="7">
        <v>58.408750836992219</v>
      </c>
    </row>
    <row r="87" spans="1:11" x14ac:dyDescent="0.3">
      <c r="A87">
        <v>12</v>
      </c>
      <c r="B87" t="s">
        <v>207</v>
      </c>
      <c r="D87" s="7">
        <v>45.81</v>
      </c>
      <c r="E87" s="7">
        <v>50.62</v>
      </c>
      <c r="F87" s="7">
        <v>44.707168038895453</v>
      </c>
      <c r="G87" s="7">
        <v>53.976013084867681</v>
      </c>
      <c r="H87" s="7">
        <v>50.027174746985324</v>
      </c>
      <c r="I87" s="7">
        <v>55.198700360611539</v>
      </c>
      <c r="J87" s="7">
        <v>39.314478726426053</v>
      </c>
      <c r="K87" s="7">
        <v>49.676798987575957</v>
      </c>
    </row>
    <row r="88" spans="1:11" x14ac:dyDescent="0.3">
      <c r="B88" s="68" t="s">
        <v>306</v>
      </c>
      <c r="D88" s="7"/>
      <c r="E88" s="7"/>
      <c r="F88" s="7"/>
      <c r="G88" s="7"/>
      <c r="H88" s="7"/>
      <c r="I88" s="7"/>
      <c r="J88" s="7"/>
      <c r="K88" s="7"/>
    </row>
    <row r="89" spans="1:11" x14ac:dyDescent="0.3">
      <c r="B89" t="s">
        <v>110</v>
      </c>
      <c r="D89" s="7">
        <v>367.13226833883101</v>
      </c>
      <c r="E89" s="7">
        <v>350.14826884227551</v>
      </c>
      <c r="F89" s="7">
        <v>362.58510068602214</v>
      </c>
      <c r="G89" s="7">
        <v>355.01394750014094</v>
      </c>
      <c r="H89" s="7">
        <v>354.72657825926274</v>
      </c>
      <c r="I89" s="7">
        <v>352.25227220007974</v>
      </c>
      <c r="J89" s="7">
        <v>369.77947768871218</v>
      </c>
      <c r="K89" s="7">
        <v>368.56431741147844</v>
      </c>
    </row>
    <row r="90" spans="1:11" x14ac:dyDescent="0.3">
      <c r="B90" t="s">
        <v>129</v>
      </c>
      <c r="D90" s="7">
        <v>157.51675807997006</v>
      </c>
      <c r="E90" s="7">
        <v>150.44420956890005</v>
      </c>
      <c r="F90" s="7">
        <v>170.92035541980178</v>
      </c>
      <c r="G90" s="7">
        <v>180.492157874811</v>
      </c>
      <c r="H90" s="7">
        <v>204.57029658165237</v>
      </c>
      <c r="I90" s="7">
        <v>209.21258224469867</v>
      </c>
      <c r="J90" s="7">
        <v>229.38618194069946</v>
      </c>
      <c r="K90" s="7">
        <v>334.14493954817681</v>
      </c>
    </row>
    <row r="91" spans="1:11" x14ac:dyDescent="0.3">
      <c r="B91" t="s">
        <v>159</v>
      </c>
      <c r="D91" s="7">
        <v>30.939403225806455</v>
      </c>
      <c r="E91" s="7">
        <v>36.337096774193533</v>
      </c>
      <c r="F91" s="7">
        <v>36.521612903225808</v>
      </c>
      <c r="G91" s="7">
        <v>24.474374999999998</v>
      </c>
      <c r="H91" s="7">
        <v>18.420312500000001</v>
      </c>
      <c r="I91" s="7">
        <v>10.619375</v>
      </c>
      <c r="J91" s="7">
        <v>3.849687499999999</v>
      </c>
      <c r="K91" s="7">
        <v>1.0896875000000004</v>
      </c>
    </row>
    <row r="92" spans="1:11" x14ac:dyDescent="0.3">
      <c r="B92" t="s">
        <v>168</v>
      </c>
      <c r="D92" s="7">
        <v>1806.715247780151</v>
      </c>
      <c r="E92" s="7">
        <v>1760.2223341478993</v>
      </c>
      <c r="F92" s="7">
        <v>1723.4313709635639</v>
      </c>
      <c r="G92" s="7">
        <v>1688.3834954123995</v>
      </c>
      <c r="H92" s="7">
        <v>1744.0187221199872</v>
      </c>
      <c r="I92" s="7">
        <v>1744.7789254873785</v>
      </c>
      <c r="J92" s="7">
        <v>1726.9557160967668</v>
      </c>
      <c r="K92" s="7">
        <v>1697.0701833805592</v>
      </c>
    </row>
    <row r="93" spans="1:11" x14ac:dyDescent="0.3">
      <c r="D93" s="7"/>
      <c r="E93" s="7"/>
      <c r="F93" s="7"/>
      <c r="G93" s="7"/>
      <c r="H93" s="7"/>
      <c r="I93" s="7"/>
      <c r="J93" s="7"/>
      <c r="K93" s="7"/>
    </row>
    <row r="94" spans="1:11" x14ac:dyDescent="0.3">
      <c r="B94" s="39" t="s">
        <v>303</v>
      </c>
      <c r="D94" s="7"/>
      <c r="E94" s="7"/>
      <c r="F94" s="7"/>
      <c r="G94" s="7"/>
      <c r="H94" s="7"/>
      <c r="I94" s="7"/>
      <c r="J94" s="7"/>
      <c r="K94" s="7"/>
    </row>
    <row r="95" spans="1:11" x14ac:dyDescent="0.3">
      <c r="D95" s="7"/>
      <c r="E95" s="7"/>
      <c r="F95" s="7"/>
      <c r="G95" s="7"/>
      <c r="H95" s="7"/>
      <c r="I95" s="7"/>
      <c r="J95" s="7"/>
      <c r="K95" s="7"/>
    </row>
    <row r="96" spans="1:11" x14ac:dyDescent="0.3">
      <c r="D96" s="7"/>
      <c r="E96" s="7"/>
      <c r="F96" s="7"/>
      <c r="G96" s="7"/>
      <c r="H96" s="7"/>
      <c r="I96" s="7"/>
      <c r="J96" s="7"/>
      <c r="K96" s="7"/>
    </row>
    <row r="97" spans="4:11" x14ac:dyDescent="0.3">
      <c r="D97" s="7"/>
      <c r="E97" s="7"/>
      <c r="F97" s="7"/>
      <c r="G97" s="7"/>
      <c r="H97" s="7"/>
      <c r="I97" s="7"/>
      <c r="J97" s="7"/>
      <c r="K97" s="7"/>
    </row>
    <row r="98" spans="4:11" x14ac:dyDescent="0.3">
      <c r="D98" s="7"/>
      <c r="E98" s="7"/>
      <c r="F98" s="7"/>
      <c r="G98" s="7"/>
      <c r="H98" s="7"/>
      <c r="I98" s="7"/>
      <c r="J98" s="7"/>
      <c r="K98" s="7"/>
    </row>
    <row r="99" spans="4:11" x14ac:dyDescent="0.3">
      <c r="D99" s="7"/>
      <c r="E99" s="7"/>
      <c r="F99" s="7"/>
      <c r="G99" s="7"/>
      <c r="H99" s="7"/>
      <c r="I99" s="7"/>
      <c r="J99" s="7"/>
      <c r="K99" s="7"/>
    </row>
    <row r="100" spans="4:11" x14ac:dyDescent="0.3">
      <c r="D100" s="7"/>
      <c r="E100" s="7"/>
      <c r="F100" s="7"/>
      <c r="G100" s="7"/>
      <c r="H100" s="7"/>
      <c r="I100" s="7"/>
      <c r="J100" s="7"/>
      <c r="K100" s="7"/>
    </row>
    <row r="101" spans="4:11" x14ac:dyDescent="0.3">
      <c r="D101" s="7"/>
      <c r="E101" s="7"/>
      <c r="F101" s="7"/>
      <c r="G101" s="7"/>
      <c r="H101" s="7"/>
      <c r="I101" s="7"/>
      <c r="J101" s="7"/>
      <c r="K101" s="7"/>
    </row>
    <row r="102" spans="4:11" x14ac:dyDescent="0.3">
      <c r="D102" s="7"/>
      <c r="E102" s="7"/>
      <c r="F102" s="7"/>
      <c r="G102" s="7"/>
      <c r="H102" s="7"/>
      <c r="I102" s="7"/>
      <c r="J102" s="7"/>
      <c r="K102" s="7"/>
    </row>
    <row r="103" spans="4:11" x14ac:dyDescent="0.3">
      <c r="D103" s="7"/>
      <c r="E103" s="7"/>
      <c r="F103" s="7"/>
      <c r="G103" s="7"/>
      <c r="H103" s="7"/>
      <c r="I103" s="7"/>
      <c r="J103" s="7"/>
      <c r="K103" s="7"/>
    </row>
    <row r="104" spans="4:11" x14ac:dyDescent="0.3">
      <c r="D104" s="7"/>
      <c r="E104" s="7"/>
      <c r="F104" s="7"/>
      <c r="G104" s="7"/>
      <c r="H104" s="7"/>
      <c r="I104" s="7"/>
      <c r="J104" s="7"/>
      <c r="K104" s="7"/>
    </row>
    <row r="105" spans="4:11" x14ac:dyDescent="0.3">
      <c r="D105" s="7"/>
      <c r="E105" s="7"/>
      <c r="F105" s="7"/>
      <c r="G105" s="7"/>
      <c r="H105" s="7"/>
      <c r="I105" s="7"/>
      <c r="J105" s="7"/>
      <c r="K105" s="7"/>
    </row>
    <row r="106" spans="4:11" x14ac:dyDescent="0.3">
      <c r="D106" s="7"/>
      <c r="E106" s="7"/>
      <c r="F106" s="7"/>
      <c r="G106" s="7"/>
      <c r="H106" s="7"/>
      <c r="I106" s="7"/>
      <c r="J106" s="7"/>
      <c r="K106" s="7"/>
    </row>
    <row r="107" spans="4:11" x14ac:dyDescent="0.3">
      <c r="D107" s="7"/>
      <c r="E107" s="7"/>
      <c r="F107" s="7"/>
      <c r="G107" s="7"/>
      <c r="H107" s="7"/>
      <c r="I107" s="7"/>
      <c r="J107" s="7"/>
      <c r="K107" s="7"/>
    </row>
    <row r="108" spans="4:11" x14ac:dyDescent="0.3">
      <c r="D108" s="7"/>
      <c r="E108" s="7"/>
      <c r="F108" s="7"/>
      <c r="G108" s="7"/>
      <c r="H108" s="7"/>
      <c r="I108" s="7"/>
      <c r="J108" s="7"/>
      <c r="K108" s="7"/>
    </row>
    <row r="109" spans="4:11" x14ac:dyDescent="0.3">
      <c r="D109" s="7"/>
      <c r="E109" s="7"/>
      <c r="F109" s="7"/>
      <c r="G109" s="7"/>
      <c r="H109" s="7"/>
      <c r="I109" s="7"/>
      <c r="J109" s="7"/>
      <c r="K109" s="7"/>
    </row>
    <row r="110" spans="4:11" x14ac:dyDescent="0.3">
      <c r="D110" s="7"/>
      <c r="E110" s="7"/>
      <c r="F110" s="7"/>
      <c r="G110" s="7"/>
      <c r="H110" s="7"/>
      <c r="I110" s="7"/>
      <c r="J110" s="7"/>
      <c r="K110" s="7"/>
    </row>
    <row r="111" spans="4:11" x14ac:dyDescent="0.3">
      <c r="D111" s="7"/>
      <c r="E111" s="7"/>
      <c r="F111" s="7"/>
      <c r="G111" s="7"/>
      <c r="H111" s="7"/>
      <c r="I111" s="7"/>
      <c r="J111" s="7"/>
      <c r="K111" s="7"/>
    </row>
    <row r="112" spans="4:11" x14ac:dyDescent="0.3">
      <c r="D112" s="7"/>
      <c r="E112" s="7"/>
      <c r="F112" s="7"/>
      <c r="G112" s="7"/>
      <c r="H112" s="7"/>
      <c r="I112" s="7"/>
      <c r="J112" s="7"/>
      <c r="K112" s="7"/>
    </row>
    <row r="113" spans="2:11" x14ac:dyDescent="0.3">
      <c r="D113" s="7"/>
      <c r="E113" s="7"/>
      <c r="F113" s="7"/>
      <c r="G113" s="7"/>
      <c r="H113" s="7"/>
      <c r="I113" s="7"/>
      <c r="J113" s="7"/>
      <c r="K113" s="7"/>
    </row>
    <row r="114" spans="2:11" x14ac:dyDescent="0.3">
      <c r="D114" s="7"/>
      <c r="E114" s="7"/>
      <c r="F114" s="7"/>
      <c r="G114" s="7"/>
      <c r="H114" s="7"/>
      <c r="I114" s="7"/>
      <c r="J114" s="7"/>
      <c r="K114" s="7"/>
    </row>
    <row r="115" spans="2:11" x14ac:dyDescent="0.3">
      <c r="B115" s="39" t="s">
        <v>304</v>
      </c>
      <c r="D115" s="7"/>
      <c r="E115" s="7"/>
      <c r="F115" s="7"/>
      <c r="G115" s="7"/>
      <c r="H115" s="7"/>
      <c r="I115" s="7"/>
      <c r="J115" s="7"/>
      <c r="K115" s="7"/>
    </row>
    <row r="116" spans="2:11" x14ac:dyDescent="0.3">
      <c r="D116" s="7"/>
      <c r="E116" s="7"/>
      <c r="F116" s="7"/>
      <c r="G116" s="7"/>
      <c r="H116" s="7"/>
      <c r="I116" s="7"/>
      <c r="J116" s="7"/>
      <c r="K116" s="7"/>
    </row>
    <row r="117" spans="2:11" x14ac:dyDescent="0.3">
      <c r="D117" s="7"/>
      <c r="E117" s="7"/>
      <c r="F117" s="7"/>
      <c r="G117" s="7"/>
      <c r="H117" s="7"/>
      <c r="I117" s="7"/>
      <c r="J117" s="7"/>
      <c r="K117" s="7"/>
    </row>
    <row r="118" spans="2:11" x14ac:dyDescent="0.3">
      <c r="D118" s="7"/>
      <c r="E118" s="7"/>
      <c r="F118" s="7"/>
      <c r="G118" s="7"/>
      <c r="H118" s="7"/>
      <c r="I118" s="7"/>
      <c r="J118" s="7"/>
      <c r="K118" s="7"/>
    </row>
    <row r="119" spans="2:11" x14ac:dyDescent="0.3">
      <c r="D119" s="7"/>
      <c r="E119" s="7"/>
      <c r="F119" s="7"/>
      <c r="G119" s="7"/>
      <c r="H119" s="7"/>
      <c r="I119" s="7"/>
      <c r="J119" s="7"/>
      <c r="K119" s="7"/>
    </row>
    <row r="120" spans="2:11" x14ac:dyDescent="0.3">
      <c r="D120" s="7"/>
      <c r="E120" s="7"/>
      <c r="F120" s="7"/>
      <c r="G120" s="7"/>
      <c r="H120" s="7"/>
      <c r="I120" s="7"/>
      <c r="J120" s="7"/>
      <c r="K120" s="7"/>
    </row>
    <row r="121" spans="2:11" x14ac:dyDescent="0.3">
      <c r="D121" s="7"/>
      <c r="E121" s="7"/>
      <c r="F121" s="7"/>
      <c r="G121" s="7"/>
      <c r="H121" s="7"/>
      <c r="I121" s="7"/>
      <c r="J121" s="7"/>
      <c r="K121" s="7"/>
    </row>
    <row r="122" spans="2:11" x14ac:dyDescent="0.3">
      <c r="D122" s="7"/>
      <c r="E122" s="7"/>
      <c r="F122" s="7"/>
      <c r="G122" s="7"/>
      <c r="H122" s="7"/>
      <c r="I122" s="7"/>
      <c r="J122" s="7"/>
      <c r="K122" s="7"/>
    </row>
    <row r="123" spans="2:11" x14ac:dyDescent="0.3">
      <c r="D123" s="7"/>
      <c r="E123" s="7"/>
      <c r="F123" s="7"/>
      <c r="G123" s="7"/>
      <c r="H123" s="7"/>
      <c r="I123" s="7"/>
      <c r="J123" s="7"/>
      <c r="K123" s="7"/>
    </row>
    <row r="124" spans="2:11" x14ac:dyDescent="0.3">
      <c r="D124" s="7"/>
      <c r="E124" s="7"/>
      <c r="F124" s="7"/>
      <c r="G124" s="7"/>
      <c r="H124" s="7"/>
      <c r="I124" s="7"/>
      <c r="J124" s="7"/>
      <c r="K124" s="7"/>
    </row>
    <row r="125" spans="2:11" x14ac:dyDescent="0.3">
      <c r="D125" s="7"/>
      <c r="E125" s="7"/>
      <c r="F125" s="7"/>
      <c r="G125" s="7"/>
      <c r="H125" s="7"/>
      <c r="I125" s="7"/>
      <c r="J125" s="7"/>
      <c r="K125" s="7"/>
    </row>
    <row r="126" spans="2:11" x14ac:dyDescent="0.3">
      <c r="D126" s="7"/>
      <c r="E126" s="7"/>
      <c r="F126" s="7"/>
      <c r="G126" s="7"/>
      <c r="H126" s="7"/>
      <c r="I126" s="7"/>
      <c r="J126" s="7"/>
      <c r="K126" s="7"/>
    </row>
    <row r="127" spans="2:11" x14ac:dyDescent="0.3">
      <c r="D127" s="7"/>
      <c r="E127" s="7"/>
      <c r="F127" s="7"/>
      <c r="G127" s="7"/>
      <c r="H127" s="7"/>
      <c r="I127" s="7"/>
      <c r="J127" s="7"/>
      <c r="K127" s="7"/>
    </row>
    <row r="128" spans="2:11" x14ac:dyDescent="0.3">
      <c r="D128" s="7"/>
      <c r="E128" s="7"/>
      <c r="F128" s="7"/>
      <c r="G128" s="7"/>
      <c r="H128" s="7"/>
      <c r="I128" s="7"/>
      <c r="J128" s="7"/>
      <c r="K128" s="7"/>
    </row>
    <row r="129" spans="2:11" x14ac:dyDescent="0.3">
      <c r="D129" s="7"/>
      <c r="E129" s="7"/>
      <c r="F129" s="7"/>
      <c r="G129" s="7"/>
      <c r="H129" s="7"/>
      <c r="I129" s="7"/>
      <c r="J129" s="7"/>
      <c r="K129" s="7"/>
    </row>
    <row r="130" spans="2:11" x14ac:dyDescent="0.3">
      <c r="D130" s="7"/>
      <c r="E130" s="7"/>
      <c r="F130" s="7"/>
      <c r="G130" s="7"/>
      <c r="H130" s="7"/>
      <c r="I130" s="7"/>
      <c r="J130" s="7"/>
      <c r="K130" s="7"/>
    </row>
    <row r="131" spans="2:11" x14ac:dyDescent="0.3">
      <c r="D131" s="7"/>
      <c r="E131" s="7"/>
      <c r="F131" s="7"/>
      <c r="G131" s="7"/>
      <c r="H131" s="7"/>
      <c r="I131" s="7"/>
      <c r="J131" s="7"/>
      <c r="K131" s="7"/>
    </row>
    <row r="132" spans="2:11" x14ac:dyDescent="0.3">
      <c r="D132" s="7"/>
      <c r="E132" s="7"/>
      <c r="F132" s="7"/>
      <c r="G132" s="7"/>
      <c r="H132" s="7"/>
      <c r="I132" s="7"/>
      <c r="J132" s="7"/>
      <c r="K132" s="7"/>
    </row>
    <row r="133" spans="2:11" x14ac:dyDescent="0.3">
      <c r="D133" s="7"/>
      <c r="E133" s="7"/>
      <c r="F133" s="7"/>
      <c r="G133" s="7"/>
      <c r="H133" s="7"/>
      <c r="I133" s="7"/>
      <c r="J133" s="7"/>
      <c r="K133" s="7"/>
    </row>
    <row r="134" spans="2:11" x14ac:dyDescent="0.3">
      <c r="D134" s="7"/>
      <c r="E134" s="7"/>
      <c r="F134" s="7"/>
      <c r="G134" s="7"/>
      <c r="H134" s="7"/>
      <c r="I134" s="7"/>
      <c r="J134" s="7"/>
      <c r="K134" s="7"/>
    </row>
    <row r="135" spans="2:11" x14ac:dyDescent="0.3">
      <c r="D135" s="7"/>
      <c r="E135" s="7"/>
      <c r="F135" s="7"/>
      <c r="G135" s="7"/>
      <c r="H135" s="7"/>
      <c r="I135" s="7"/>
      <c r="J135" s="7"/>
      <c r="K135" s="7"/>
    </row>
    <row r="136" spans="2:11" x14ac:dyDescent="0.3">
      <c r="B136" s="39" t="s">
        <v>159</v>
      </c>
      <c r="D136" s="7"/>
      <c r="E136" s="7"/>
      <c r="F136" s="7"/>
      <c r="G136" s="7"/>
      <c r="H136" s="7"/>
      <c r="I136" s="7"/>
      <c r="J136" s="7"/>
      <c r="K136" s="7"/>
    </row>
    <row r="137" spans="2:11" x14ac:dyDescent="0.3">
      <c r="D137" s="7"/>
      <c r="E137" s="7"/>
      <c r="F137" s="7"/>
      <c r="G137" s="7"/>
      <c r="H137" s="7"/>
      <c r="I137" s="7"/>
      <c r="J137" s="7"/>
      <c r="K137" s="7"/>
    </row>
    <row r="138" spans="2:11" x14ac:dyDescent="0.3">
      <c r="D138" s="7"/>
      <c r="E138" s="7"/>
      <c r="F138" s="7"/>
      <c r="G138" s="7"/>
      <c r="H138" s="7"/>
      <c r="I138" s="7"/>
      <c r="J138" s="7"/>
      <c r="K138" s="7"/>
    </row>
    <row r="139" spans="2:11" x14ac:dyDescent="0.3">
      <c r="D139" s="7"/>
      <c r="E139" s="7"/>
      <c r="F139" s="7"/>
      <c r="G139" s="7"/>
      <c r="H139" s="7"/>
      <c r="I139" s="7"/>
      <c r="J139" s="7"/>
      <c r="K139" s="7"/>
    </row>
    <row r="140" spans="2:11" x14ac:dyDescent="0.3">
      <c r="D140" s="7"/>
      <c r="E140" s="7"/>
      <c r="F140" s="7"/>
      <c r="G140" s="7"/>
      <c r="H140" s="7"/>
      <c r="I140" s="7"/>
      <c r="J140" s="7"/>
      <c r="K140" s="7"/>
    </row>
    <row r="141" spans="2:11" x14ac:dyDescent="0.3">
      <c r="D141" s="7"/>
      <c r="E141" s="7"/>
      <c r="F141" s="7"/>
      <c r="G141" s="7"/>
      <c r="H141" s="7"/>
      <c r="I141" s="7"/>
      <c r="J141" s="7"/>
      <c r="K141" s="7"/>
    </row>
    <row r="142" spans="2:11" x14ac:dyDescent="0.3">
      <c r="D142" s="7"/>
      <c r="E142" s="7"/>
      <c r="F142" s="7"/>
      <c r="G142" s="7"/>
      <c r="H142" s="7"/>
      <c r="I142" s="7"/>
      <c r="J142" s="7"/>
      <c r="K142" s="7"/>
    </row>
    <row r="143" spans="2:11" x14ac:dyDescent="0.3">
      <c r="D143" s="7"/>
      <c r="E143" s="7"/>
      <c r="F143" s="7"/>
      <c r="G143" s="7"/>
      <c r="H143" s="7"/>
      <c r="I143" s="7"/>
      <c r="J143" s="7"/>
      <c r="K143" s="7"/>
    </row>
    <row r="144" spans="2:11" x14ac:dyDescent="0.3">
      <c r="D144" s="7"/>
      <c r="E144" s="7"/>
      <c r="F144" s="7"/>
      <c r="G144" s="7"/>
      <c r="H144" s="7"/>
      <c r="I144" s="7"/>
      <c r="J144" s="7"/>
      <c r="K144" s="7"/>
    </row>
    <row r="145" spans="2:11" x14ac:dyDescent="0.3">
      <c r="D145" s="7"/>
      <c r="E145" s="7"/>
      <c r="F145" s="7"/>
      <c r="G145" s="7"/>
      <c r="H145" s="7"/>
      <c r="I145" s="7"/>
      <c r="J145" s="7"/>
      <c r="K145" s="7"/>
    </row>
    <row r="146" spans="2:11" x14ac:dyDescent="0.3">
      <c r="D146" s="7"/>
      <c r="E146" s="7"/>
      <c r="F146" s="7"/>
      <c r="G146" s="7"/>
      <c r="H146" s="7"/>
      <c r="I146" s="7"/>
      <c r="J146" s="7"/>
      <c r="K146" s="7"/>
    </row>
    <row r="147" spans="2:11" x14ac:dyDescent="0.3">
      <c r="D147" s="7"/>
      <c r="E147" s="7"/>
      <c r="F147" s="7"/>
      <c r="G147" s="7"/>
      <c r="H147" s="7"/>
      <c r="I147" s="7"/>
      <c r="J147" s="7"/>
      <c r="K147" s="7"/>
    </row>
    <row r="148" spans="2:11" x14ac:dyDescent="0.3">
      <c r="D148" s="7"/>
      <c r="E148" s="7"/>
      <c r="F148" s="7"/>
      <c r="G148" s="7"/>
      <c r="H148" s="7"/>
      <c r="I148" s="7"/>
      <c r="J148" s="7"/>
      <c r="K148" s="7"/>
    </row>
    <row r="149" spans="2:11" x14ac:dyDescent="0.3">
      <c r="D149" s="7"/>
      <c r="E149" s="7"/>
      <c r="F149" s="7"/>
      <c r="G149" s="7"/>
      <c r="H149" s="7"/>
      <c r="I149" s="7"/>
      <c r="J149" s="7"/>
      <c r="K149" s="7"/>
    </row>
    <row r="150" spans="2:11" x14ac:dyDescent="0.3">
      <c r="D150" s="7"/>
      <c r="E150" s="7"/>
      <c r="F150" s="7"/>
      <c r="G150" s="7"/>
      <c r="H150" s="7"/>
      <c r="I150" s="7"/>
      <c r="J150" s="7"/>
      <c r="K150" s="7"/>
    </row>
    <row r="151" spans="2:11" x14ac:dyDescent="0.3">
      <c r="D151" s="7"/>
      <c r="E151" s="7"/>
      <c r="F151" s="7"/>
      <c r="G151" s="7"/>
      <c r="H151" s="7"/>
      <c r="I151" s="7"/>
      <c r="J151" s="7"/>
      <c r="K151" s="7"/>
    </row>
    <row r="152" spans="2:11" x14ac:dyDescent="0.3">
      <c r="D152" s="7"/>
      <c r="E152" s="7"/>
      <c r="F152" s="7"/>
      <c r="G152" s="7"/>
      <c r="H152" s="7"/>
      <c r="I152" s="7"/>
      <c r="J152" s="7"/>
      <c r="K152" s="7"/>
    </row>
    <row r="153" spans="2:11" x14ac:dyDescent="0.3">
      <c r="D153" s="7"/>
      <c r="E153" s="7"/>
      <c r="F153" s="7"/>
      <c r="G153" s="7"/>
      <c r="H153" s="7"/>
      <c r="I153" s="7"/>
      <c r="J153" s="7"/>
      <c r="K153" s="7"/>
    </row>
    <row r="154" spans="2:11" x14ac:dyDescent="0.3">
      <c r="D154" s="7"/>
      <c r="E154" s="7"/>
      <c r="F154" s="7"/>
      <c r="G154" s="7"/>
      <c r="H154" s="7"/>
      <c r="I154" s="7"/>
      <c r="J154" s="7"/>
      <c r="K154" s="7"/>
    </row>
    <row r="155" spans="2:11" x14ac:dyDescent="0.3">
      <c r="D155" s="7"/>
      <c r="E155" s="7"/>
      <c r="F155" s="7"/>
      <c r="G155" s="7"/>
      <c r="H155" s="7"/>
      <c r="I155" s="7"/>
      <c r="J155" s="7"/>
      <c r="K155" s="7"/>
    </row>
    <row r="156" spans="2:11" x14ac:dyDescent="0.3">
      <c r="D156" s="7"/>
      <c r="E156" s="7"/>
      <c r="F156" s="7"/>
      <c r="G156" s="7"/>
      <c r="H156" s="7"/>
      <c r="I156" s="7"/>
      <c r="J156" s="7"/>
      <c r="K156" s="7"/>
    </row>
    <row r="157" spans="2:11" x14ac:dyDescent="0.3">
      <c r="B157" s="39" t="s">
        <v>168</v>
      </c>
      <c r="D157" s="7"/>
      <c r="E157" s="7"/>
      <c r="F157" s="7"/>
      <c r="G157" s="7"/>
      <c r="H157" s="7"/>
      <c r="I157" s="7"/>
      <c r="J157" s="7"/>
      <c r="K157" s="7"/>
    </row>
    <row r="158" spans="2:11" x14ac:dyDescent="0.3">
      <c r="D158" s="7"/>
      <c r="E158" s="7"/>
      <c r="F158" s="7"/>
      <c r="G158" s="7"/>
      <c r="H158" s="7"/>
      <c r="I158" s="7"/>
      <c r="J158" s="7"/>
      <c r="K158" s="7"/>
    </row>
    <row r="159" spans="2:11" x14ac:dyDescent="0.3">
      <c r="D159" s="7"/>
      <c r="E159" s="7"/>
      <c r="F159" s="7"/>
      <c r="G159" s="7"/>
      <c r="H159" s="7"/>
      <c r="I159" s="7"/>
      <c r="J159" s="7"/>
      <c r="K159" s="7"/>
    </row>
    <row r="160" spans="2:11" x14ac:dyDescent="0.3">
      <c r="D160" s="7"/>
      <c r="E160" s="7"/>
      <c r="F160" s="7"/>
      <c r="G160" s="7"/>
      <c r="H160" s="7"/>
      <c r="I160" s="7"/>
      <c r="J160" s="7"/>
      <c r="K160" s="7"/>
    </row>
    <row r="161" spans="4:11" x14ac:dyDescent="0.3">
      <c r="D161" s="7"/>
      <c r="E161" s="7"/>
      <c r="F161" s="7"/>
      <c r="G161" s="7"/>
      <c r="H161" s="7"/>
      <c r="I161" s="7"/>
      <c r="J161" s="7"/>
      <c r="K161" s="7"/>
    </row>
    <row r="162" spans="4:11" x14ac:dyDescent="0.3">
      <c r="D162" s="7"/>
      <c r="E162" s="7"/>
      <c r="F162" s="7"/>
      <c r="G162" s="7"/>
      <c r="H162" s="7"/>
      <c r="I162" s="7"/>
      <c r="J162" s="7"/>
      <c r="K162" s="7"/>
    </row>
    <row r="163" spans="4:11" x14ac:dyDescent="0.3">
      <c r="D163" s="7"/>
      <c r="E163" s="7"/>
      <c r="F163" s="7"/>
      <c r="G163" s="7"/>
      <c r="H163" s="7"/>
      <c r="I163" s="7"/>
      <c r="J163" s="7"/>
      <c r="K163" s="7"/>
    </row>
    <row r="164" spans="4:11" x14ac:dyDescent="0.3">
      <c r="D164" s="7"/>
      <c r="E164" s="7"/>
      <c r="F164" s="7"/>
      <c r="G164" s="7"/>
      <c r="H164" s="7"/>
      <c r="I164" s="7"/>
      <c r="J164" s="7"/>
      <c r="K164" s="7"/>
    </row>
    <row r="165" spans="4:11" x14ac:dyDescent="0.3">
      <c r="D165" s="7"/>
      <c r="E165" s="7"/>
      <c r="F165" s="7"/>
      <c r="G165" s="7"/>
      <c r="H165" s="7"/>
      <c r="I165" s="7"/>
      <c r="J165" s="7"/>
      <c r="K165" s="7"/>
    </row>
    <row r="166" spans="4:11" x14ac:dyDescent="0.3">
      <c r="D166" s="7"/>
      <c r="E166" s="7"/>
      <c r="F166" s="7"/>
      <c r="G166" s="7"/>
      <c r="H166" s="7"/>
      <c r="I166" s="7"/>
      <c r="J166" s="7"/>
      <c r="K166" s="7"/>
    </row>
    <row r="167" spans="4:11" x14ac:dyDescent="0.3">
      <c r="D167" s="7"/>
      <c r="E167" s="7"/>
      <c r="F167" s="7"/>
      <c r="G167" s="7"/>
      <c r="H167" s="7"/>
      <c r="I167" s="7"/>
      <c r="J167" s="7"/>
      <c r="K167" s="7"/>
    </row>
    <row r="168" spans="4:11" x14ac:dyDescent="0.3">
      <c r="D168" s="7"/>
      <c r="E168" s="7"/>
      <c r="F168" s="7"/>
      <c r="G168" s="7"/>
      <c r="H168" s="7"/>
      <c r="I168" s="7"/>
      <c r="J168" s="7"/>
      <c r="K168" s="7"/>
    </row>
    <row r="169" spans="4:11" x14ac:dyDescent="0.3">
      <c r="D169" s="7"/>
      <c r="E169" s="7"/>
      <c r="F169" s="7"/>
      <c r="G169" s="7"/>
      <c r="H169" s="7"/>
      <c r="I169" s="7"/>
      <c r="J169" s="7"/>
      <c r="K169" s="7"/>
    </row>
    <row r="170" spans="4:11" x14ac:dyDescent="0.3">
      <c r="D170" s="7"/>
      <c r="E170" s="7"/>
      <c r="F170" s="7"/>
      <c r="G170" s="7"/>
      <c r="H170" s="7"/>
      <c r="I170" s="7"/>
      <c r="J170" s="7"/>
      <c r="K170" s="7"/>
    </row>
    <row r="171" spans="4:11" x14ac:dyDescent="0.3">
      <c r="D171" s="7"/>
      <c r="E171" s="7"/>
      <c r="F171" s="7"/>
      <c r="G171" s="7"/>
      <c r="H171" s="7"/>
      <c r="I171" s="7"/>
      <c r="J171" s="7"/>
      <c r="K171" s="7"/>
    </row>
    <row r="172" spans="4:11" x14ac:dyDescent="0.3">
      <c r="D172" s="7"/>
      <c r="E172" s="7"/>
      <c r="F172" s="7"/>
      <c r="G172" s="7"/>
      <c r="H172" s="7"/>
      <c r="I172" s="7"/>
      <c r="J172" s="7"/>
      <c r="K172" s="7"/>
    </row>
    <row r="173" spans="4:11" x14ac:dyDescent="0.3">
      <c r="D173" s="7"/>
      <c r="E173" s="7"/>
      <c r="F173" s="7"/>
      <c r="G173" s="7"/>
      <c r="H173" s="7"/>
      <c r="I173" s="7"/>
      <c r="J173" s="7"/>
      <c r="K173" s="7"/>
    </row>
    <row r="174" spans="4:11" x14ac:dyDescent="0.3">
      <c r="D174" s="7"/>
      <c r="E174" s="7"/>
      <c r="F174" s="7"/>
      <c r="G174" s="7"/>
      <c r="H174" s="7"/>
      <c r="I174" s="7"/>
      <c r="J174" s="7"/>
      <c r="K174" s="7"/>
    </row>
    <row r="175" spans="4:11" x14ac:dyDescent="0.3">
      <c r="D175" s="7"/>
      <c r="E175" s="7"/>
      <c r="F175" s="7"/>
      <c r="G175" s="7"/>
      <c r="H175" s="7"/>
      <c r="I175" s="7"/>
      <c r="J175" s="7"/>
      <c r="K175" s="7"/>
    </row>
    <row r="176" spans="4:11" x14ac:dyDescent="0.3">
      <c r="D176" s="7"/>
      <c r="E176" s="7"/>
      <c r="F176" s="7"/>
      <c r="G176" s="7"/>
      <c r="H176" s="7"/>
      <c r="I176" s="7"/>
      <c r="J176" s="7"/>
      <c r="K176" s="7"/>
    </row>
    <row r="177" spans="2:11" x14ac:dyDescent="0.3">
      <c r="D177" s="7"/>
      <c r="E177" s="7"/>
      <c r="F177" s="7"/>
      <c r="G177" s="7"/>
      <c r="H177" s="7"/>
      <c r="I177" s="7"/>
      <c r="J177" s="7"/>
      <c r="K177" s="7"/>
    </row>
    <row r="178" spans="2:11" x14ac:dyDescent="0.3">
      <c r="B178" s="39" t="s">
        <v>302</v>
      </c>
    </row>
    <row r="179" spans="2:11" x14ac:dyDescent="0.3">
      <c r="E179" s="31"/>
    </row>
    <row r="199" spans="2:2" x14ac:dyDescent="0.3">
      <c r="B199" s="39" t="s">
        <v>268</v>
      </c>
    </row>
    <row r="218" spans="2:2" x14ac:dyDescent="0.3">
      <c r="B218" s="39" t="s">
        <v>208</v>
      </c>
    </row>
  </sheetData>
  <mergeCells count="1">
    <mergeCell ref="A1:B1"/>
  </mergeCells>
  <conditionalFormatting sqref="D3">
    <cfRule type="cellIs" dxfId="89" priority="63" operator="greaterThan">
      <formula>$C3</formula>
    </cfRule>
  </conditionalFormatting>
  <conditionalFormatting sqref="D12">
    <cfRule type="cellIs" dxfId="88" priority="61" operator="lessThan">
      <formula>$C12</formula>
    </cfRule>
  </conditionalFormatting>
  <conditionalFormatting sqref="D15:F15 K15">
    <cfRule type="cellIs" dxfId="87" priority="59" operator="greaterThan">
      <formula>$C$15</formula>
    </cfRule>
  </conditionalFormatting>
  <conditionalFormatting sqref="E3:F3 K3">
    <cfRule type="cellIs" dxfId="86" priority="55" operator="greaterThan">
      <formula>$C3</formula>
    </cfRule>
  </conditionalFormatting>
  <conditionalFormatting sqref="D51:F51 K51">
    <cfRule type="cellIs" dxfId="85" priority="54" operator="greaterThan">
      <formula>$C51</formula>
    </cfRule>
  </conditionalFormatting>
  <conditionalFormatting sqref="D62:F62 K62">
    <cfRule type="cellIs" dxfId="84" priority="53" operator="greaterThan">
      <formula>$C62</formula>
    </cfRule>
  </conditionalFormatting>
  <conditionalFormatting sqref="D64:F64 K64">
    <cfRule type="cellIs" dxfId="83" priority="52" operator="greaterThan">
      <formula>$C64</formula>
    </cfRule>
  </conditionalFormatting>
  <conditionalFormatting sqref="E12:F12 K12">
    <cfRule type="cellIs" dxfId="82" priority="51" operator="lessThan">
      <formula>$C12</formula>
    </cfRule>
  </conditionalFormatting>
  <conditionalFormatting sqref="D76:F77">
    <cfRule type="cellIs" dxfId="81" priority="50" operator="lessThan">
      <formula>$C76</formula>
    </cfRule>
  </conditionalFormatting>
  <conditionalFormatting sqref="E76:F77 K76:K77">
    <cfRule type="cellIs" dxfId="80" priority="49" operator="lessThan">
      <formula>$C76</formula>
    </cfRule>
  </conditionalFormatting>
  <conditionalFormatting sqref="D65">
    <cfRule type="expression" dxfId="79" priority="40">
      <formula>D$65+D$66&gt;=$C$66</formula>
    </cfRule>
  </conditionalFormatting>
  <conditionalFormatting sqref="E65:F65 K65">
    <cfRule type="expression" dxfId="78" priority="39">
      <formula>E$65+E$66&gt;=$C$66</formula>
    </cfRule>
  </conditionalFormatting>
  <conditionalFormatting sqref="D66">
    <cfRule type="expression" dxfId="77" priority="38">
      <formula>D$65+D$66&gt;=$C$66</formula>
    </cfRule>
  </conditionalFormatting>
  <conditionalFormatting sqref="E66:F66 K66">
    <cfRule type="expression" dxfId="76" priority="37">
      <formula>E$65+E$66&gt;=$C$66</formula>
    </cfRule>
  </conditionalFormatting>
  <conditionalFormatting sqref="G15">
    <cfRule type="cellIs" dxfId="75" priority="36" operator="greaterThan">
      <formula>$C$15</formula>
    </cfRule>
  </conditionalFormatting>
  <conditionalFormatting sqref="G3">
    <cfRule type="cellIs" dxfId="74" priority="35" operator="greaterThan">
      <formula>$C3</formula>
    </cfRule>
  </conditionalFormatting>
  <conditionalFormatting sqref="G51">
    <cfRule type="cellIs" dxfId="73" priority="34" operator="greaterThan">
      <formula>$C51</formula>
    </cfRule>
  </conditionalFormatting>
  <conditionalFormatting sqref="G62">
    <cfRule type="cellIs" dxfId="72" priority="33" operator="greaterThan">
      <formula>$C62</formula>
    </cfRule>
  </conditionalFormatting>
  <conditionalFormatting sqref="G64">
    <cfRule type="cellIs" dxfId="71" priority="32" operator="greaterThan">
      <formula>$C64</formula>
    </cfRule>
  </conditionalFormatting>
  <conditionalFormatting sqref="G12">
    <cfRule type="cellIs" dxfId="70" priority="31" operator="lessThan">
      <formula>$C12</formula>
    </cfRule>
  </conditionalFormatting>
  <conditionalFormatting sqref="G76:G77">
    <cfRule type="cellIs" dxfId="69" priority="30" operator="lessThan">
      <formula>$C76</formula>
    </cfRule>
  </conditionalFormatting>
  <conditionalFormatting sqref="G65">
    <cfRule type="expression" dxfId="68" priority="29">
      <formula>G$65+G$66&gt;=$C$66</formula>
    </cfRule>
  </conditionalFormatting>
  <conditionalFormatting sqref="G66">
    <cfRule type="expression" dxfId="67" priority="28">
      <formula>G$65+G$66&gt;=$C$66</formula>
    </cfRule>
  </conditionalFormatting>
  <conditionalFormatting sqref="H15">
    <cfRule type="cellIs" dxfId="66" priority="27" operator="greaterThan">
      <formula>$C$15</formula>
    </cfRule>
  </conditionalFormatting>
  <conditionalFormatting sqref="H3">
    <cfRule type="cellIs" dxfId="65" priority="26" operator="greaterThan">
      <formula>$C3</formula>
    </cfRule>
  </conditionalFormatting>
  <conditionalFormatting sqref="H51">
    <cfRule type="cellIs" dxfId="64" priority="25" operator="greaterThan">
      <formula>$C51</formula>
    </cfRule>
  </conditionalFormatting>
  <conditionalFormatting sqref="H62">
    <cfRule type="cellIs" dxfId="63" priority="24" operator="greaterThan">
      <formula>$C62</formula>
    </cfRule>
  </conditionalFormatting>
  <conditionalFormatting sqref="H64">
    <cfRule type="cellIs" dxfId="62" priority="23" operator="greaterThan">
      <formula>$C64</formula>
    </cfRule>
  </conditionalFormatting>
  <conditionalFormatting sqref="H12">
    <cfRule type="cellIs" dxfId="61" priority="22" operator="lessThan">
      <formula>$C12</formula>
    </cfRule>
  </conditionalFormatting>
  <conditionalFormatting sqref="H76:H77">
    <cfRule type="cellIs" dxfId="60" priority="21" operator="lessThan">
      <formula>$C76</formula>
    </cfRule>
  </conditionalFormatting>
  <conditionalFormatting sqref="H65">
    <cfRule type="expression" dxfId="59" priority="20">
      <formula>H$65+H$66&gt;=$C$66</formula>
    </cfRule>
  </conditionalFormatting>
  <conditionalFormatting sqref="H66">
    <cfRule type="expression" dxfId="58" priority="19">
      <formula>H$65+H$66&gt;=$C$66</formula>
    </cfRule>
  </conditionalFormatting>
  <conditionalFormatting sqref="I15">
    <cfRule type="cellIs" dxfId="57" priority="18" operator="greaterThan">
      <formula>$C$15</formula>
    </cfRule>
  </conditionalFormatting>
  <conditionalFormatting sqref="I3">
    <cfRule type="cellIs" dxfId="56" priority="17" operator="greaterThan">
      <formula>$C3</formula>
    </cfRule>
  </conditionalFormatting>
  <conditionalFormatting sqref="I51">
    <cfRule type="cellIs" dxfId="55" priority="16" operator="greaterThan">
      <formula>$C51</formula>
    </cfRule>
  </conditionalFormatting>
  <conditionalFormatting sqref="I62">
    <cfRule type="cellIs" dxfId="54" priority="15" operator="greaterThan">
      <formula>$C62</formula>
    </cfRule>
  </conditionalFormatting>
  <conditionalFormatting sqref="I64">
    <cfRule type="cellIs" dxfId="53" priority="14" operator="greaterThan">
      <formula>$C64</formula>
    </cfRule>
  </conditionalFormatting>
  <conditionalFormatting sqref="I12">
    <cfRule type="cellIs" dxfId="52" priority="13" operator="lessThan">
      <formula>$C12</formula>
    </cfRule>
  </conditionalFormatting>
  <conditionalFormatting sqref="I76:I77">
    <cfRule type="cellIs" dxfId="51" priority="12" operator="lessThan">
      <formula>$C76</formula>
    </cfRule>
  </conditionalFormatting>
  <conditionalFormatting sqref="I65">
    <cfRule type="expression" dxfId="50" priority="11">
      <formula>I$65+I$66&gt;=$C$66</formula>
    </cfRule>
  </conditionalFormatting>
  <conditionalFormatting sqref="I66">
    <cfRule type="expression" dxfId="49" priority="10">
      <formula>I$65+I$66&gt;=$C$66</formula>
    </cfRule>
  </conditionalFormatting>
  <conditionalFormatting sqref="J15">
    <cfRule type="cellIs" dxfId="48" priority="9" operator="greaterThan">
      <formula>$C$15</formula>
    </cfRule>
  </conditionalFormatting>
  <conditionalFormatting sqref="J3">
    <cfRule type="cellIs" dxfId="47" priority="8" operator="greaterThan">
      <formula>$C3</formula>
    </cfRule>
  </conditionalFormatting>
  <conditionalFormatting sqref="J51">
    <cfRule type="cellIs" dxfId="46" priority="7" operator="greaterThan">
      <formula>$C51</formula>
    </cfRule>
  </conditionalFormatting>
  <conditionalFormatting sqref="J62">
    <cfRule type="cellIs" dxfId="45" priority="6" operator="greaterThan">
      <formula>$C62</formula>
    </cfRule>
  </conditionalFormatting>
  <conditionalFormatting sqref="J64">
    <cfRule type="cellIs" dxfId="44" priority="5" operator="greaterThan">
      <formula>$C64</formula>
    </cfRule>
  </conditionalFormatting>
  <conditionalFormatting sqref="J12">
    <cfRule type="cellIs" dxfId="43" priority="4" operator="lessThan">
      <formula>$C12</formula>
    </cfRule>
  </conditionalFormatting>
  <conditionalFormatting sqref="J76:J77">
    <cfRule type="cellIs" dxfId="42" priority="3" operator="lessThan">
      <formula>$C76</formula>
    </cfRule>
  </conditionalFormatting>
  <conditionalFormatting sqref="J65">
    <cfRule type="expression" dxfId="41" priority="2">
      <formula>J$65+J$66&gt;=$C$66</formula>
    </cfRule>
  </conditionalFormatting>
  <conditionalFormatting sqref="J66">
    <cfRule type="expression" dxfId="40" priority="1">
      <formula>J$65+J$66&gt;=$C$66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Entrate_Uscite</vt:lpstr>
      <vt:lpstr>Tav_Entrate</vt:lpstr>
      <vt:lpstr>Tav_Uscite</vt:lpstr>
      <vt:lpstr>Tav_Saldi</vt:lpstr>
      <vt:lpstr>Risultato_amministrazione</vt:lpstr>
      <vt:lpstr>Conto_economico</vt:lpstr>
      <vt:lpstr>Tav_contoeconomico</vt:lpstr>
      <vt:lpstr>Stato_patrimoniale</vt:lpstr>
      <vt:lpstr>Piano_indicatori</vt:lpstr>
      <vt:lpstr>Tav_indicatori</vt:lpstr>
      <vt:lpstr>Popolazione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2019-02-06T21:02:13Z</dcterms:created>
  <dcterms:modified xsi:type="dcterms:W3CDTF">2024-12-27T11:51:06Z</dcterms:modified>
</cp:coreProperties>
</file>