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I27" i="5"/>
  <c r="I28" i="5" s="1"/>
  <c r="I26" i="5"/>
  <c r="I13" i="5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H15" i="10"/>
  <c r="H13" i="10"/>
  <c r="H12" i="10"/>
  <c r="H11" i="10"/>
  <c r="H9" i="10"/>
  <c r="H8" i="10"/>
  <c r="H7" i="10"/>
  <c r="H6" i="10"/>
  <c r="H5" i="10"/>
  <c r="H4" i="10"/>
  <c r="H3" i="10"/>
  <c r="H2" i="10"/>
  <c r="H10" i="10" s="1"/>
  <c r="H14" i="10" s="1"/>
  <c r="H16" i="10" s="1"/>
  <c r="K27" i="6"/>
  <c r="K26" i="6"/>
  <c r="K25" i="6"/>
  <c r="K24" i="6"/>
  <c r="K23" i="6"/>
  <c r="K22" i="6"/>
  <c r="K20" i="6"/>
  <c r="K19" i="6"/>
  <c r="K18" i="6"/>
  <c r="K17" i="6"/>
  <c r="K16" i="6"/>
  <c r="K15" i="6"/>
  <c r="K14" i="6"/>
  <c r="K13" i="6"/>
  <c r="K12" i="6"/>
  <c r="K11" i="6"/>
  <c r="K9" i="6"/>
  <c r="K8" i="6"/>
  <c r="K7" i="6"/>
  <c r="K6" i="6"/>
  <c r="K5" i="6"/>
  <c r="K4" i="6"/>
  <c r="K3" i="6"/>
  <c r="K2" i="6"/>
  <c r="I21" i="6"/>
  <c r="I10" i="6"/>
  <c r="I28" i="6" s="1"/>
  <c r="H23" i="1"/>
  <c r="H19" i="1"/>
  <c r="H13" i="1"/>
  <c r="H7" i="1"/>
  <c r="H21" i="1" s="1"/>
  <c r="I29" i="6" l="1"/>
  <c r="K28" i="8"/>
  <c r="K26" i="8"/>
  <c r="K25" i="8"/>
  <c r="K23" i="8"/>
  <c r="K22" i="8"/>
  <c r="K20" i="8"/>
  <c r="K19" i="8"/>
  <c r="K18" i="8"/>
  <c r="K17" i="8"/>
  <c r="K16" i="8"/>
  <c r="K13" i="8"/>
  <c r="K7" i="8"/>
  <c r="K18" i="7"/>
  <c r="K17" i="7"/>
  <c r="K15" i="7"/>
  <c r="K14" i="7"/>
  <c r="K13" i="7"/>
  <c r="K12" i="7"/>
  <c r="H6" i="9"/>
  <c r="H5" i="9"/>
  <c r="H4" i="9"/>
  <c r="H3" i="9"/>
  <c r="H2" i="9"/>
  <c r="H29" i="8"/>
  <c r="H28" i="8"/>
  <c r="H26" i="8"/>
  <c r="H25" i="8"/>
  <c r="H24" i="8"/>
  <c r="H23" i="8"/>
  <c r="H22" i="8"/>
  <c r="H19" i="8"/>
  <c r="H18" i="8"/>
  <c r="H17" i="8"/>
  <c r="H16" i="8"/>
  <c r="H14" i="8"/>
  <c r="H13" i="8"/>
  <c r="H12" i="8"/>
  <c r="H11" i="8"/>
  <c r="H9" i="8"/>
  <c r="H8" i="8"/>
  <c r="H7" i="8"/>
  <c r="H6" i="8"/>
  <c r="H5" i="8"/>
  <c r="H4" i="8"/>
  <c r="H3" i="8"/>
  <c r="H2" i="8"/>
  <c r="H10" i="8" s="1"/>
  <c r="H19" i="7"/>
  <c r="H18" i="7"/>
  <c r="H17" i="7"/>
  <c r="H14" i="7"/>
  <c r="H13" i="7"/>
  <c r="H12" i="7"/>
  <c r="H10" i="7"/>
  <c r="H9" i="7"/>
  <c r="H8" i="7"/>
  <c r="H7" i="7"/>
  <c r="H6" i="7"/>
  <c r="H4" i="7"/>
  <c r="H3" i="7"/>
  <c r="H2" i="7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5" i="8" l="1"/>
  <c r="H30" i="8" s="1"/>
  <c r="H31" i="8" s="1"/>
  <c r="H27" i="8"/>
  <c r="H20" i="8"/>
  <c r="H21" i="8" s="1"/>
  <c r="H5" i="7"/>
  <c r="H15" i="7"/>
  <c r="H11" i="7"/>
  <c r="H20" i="7"/>
  <c r="H21" i="7" s="1"/>
  <c r="H16" i="7"/>
  <c r="T53" i="2" l="1"/>
  <c r="V53" i="2" s="1"/>
  <c r="U52" i="2"/>
  <c r="T52" i="2"/>
  <c r="V52" i="2" s="1"/>
  <c r="V51" i="2"/>
  <c r="U51" i="2"/>
  <c r="T51" i="2"/>
  <c r="U50" i="2"/>
  <c r="T50" i="2"/>
  <c r="V50" i="2" s="1"/>
  <c r="U49" i="2"/>
  <c r="T49" i="2"/>
  <c r="V49" i="2" s="1"/>
  <c r="V48" i="2"/>
  <c r="U48" i="2"/>
  <c r="U61" i="2" s="1"/>
  <c r="T48" i="2"/>
  <c r="T54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T16" i="2"/>
  <c r="V16" i="2" s="1"/>
  <c r="U15" i="2"/>
  <c r="U57" i="2" s="1"/>
  <c r="T15" i="2"/>
  <c r="V15" i="2" s="1"/>
  <c r="V14" i="2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T55" i="2" l="1"/>
  <c r="T20" i="2"/>
  <c r="T57" i="2"/>
  <c r="U20" i="2"/>
  <c r="U21" i="2" s="1"/>
  <c r="U59" i="2" s="1"/>
  <c r="U54" i="2"/>
  <c r="U55" i="2" s="1"/>
  <c r="U58" i="2"/>
  <c r="T58" i="2"/>
  <c r="U60" i="2"/>
  <c r="G3" i="13"/>
  <c r="G4" i="13"/>
  <c r="V20" i="2" l="1"/>
  <c r="T21" i="2"/>
  <c r="V55" i="2"/>
  <c r="V54" i="2"/>
  <c r="H29" i="6"/>
  <c r="G9" i="10" s="1"/>
  <c r="V21" i="2" l="1"/>
  <c r="T59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5" i="7" l="1"/>
  <c r="G15" i="7"/>
  <c r="G15" i="8"/>
  <c r="G27" i="8"/>
  <c r="G10" i="8"/>
  <c r="G20" i="8"/>
  <c r="G11" i="7"/>
  <c r="G16" i="7" s="1"/>
  <c r="G20" i="7" l="1"/>
  <c r="G21" i="8"/>
  <c r="G21" i="7"/>
  <c r="G30" i="8"/>
  <c r="R54" i="2"/>
  <c r="R55" i="2" s="1"/>
  <c r="Q53" i="2"/>
  <c r="S53" i="2" s="1"/>
  <c r="R52" i="2"/>
  <c r="Q52" i="2"/>
  <c r="S52" i="2" s="1"/>
  <c r="R51" i="2"/>
  <c r="S51" i="2" s="1"/>
  <c r="Q51" i="2"/>
  <c r="R50" i="2"/>
  <c r="Q50" i="2"/>
  <c r="S50" i="2" s="1"/>
  <c r="R49" i="2"/>
  <c r="Q49" i="2"/>
  <c r="S49" i="2" s="1"/>
  <c r="S48" i="2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H27" i="5"/>
  <c r="H28" i="5" s="1"/>
  <c r="H26" i="5"/>
  <c r="H13" i="5"/>
  <c r="G15" i="10"/>
  <c r="G13" i="10"/>
  <c r="G12" i="10"/>
  <c r="G11" i="10"/>
  <c r="G8" i="10"/>
  <c r="G7" i="10"/>
  <c r="G6" i="10"/>
  <c r="G5" i="10"/>
  <c r="G4" i="10"/>
  <c r="G3" i="10"/>
  <c r="G2" i="10"/>
  <c r="G10" i="10" s="1"/>
  <c r="G14" i="10" s="1"/>
  <c r="G16" i="10" s="1"/>
  <c r="J21" i="6"/>
  <c r="K21" i="6" s="1"/>
  <c r="H21" i="6"/>
  <c r="H10" i="6"/>
  <c r="H28" i="6" s="1"/>
  <c r="G23" i="1"/>
  <c r="G19" i="1"/>
  <c r="G13" i="1"/>
  <c r="G7" i="1"/>
  <c r="G21" i="1" s="1"/>
  <c r="Q56" i="2" l="1"/>
  <c r="G2" i="9" s="1"/>
  <c r="R56" i="2"/>
  <c r="R57" i="2"/>
  <c r="Q57" i="2"/>
  <c r="G3" i="9" s="1"/>
  <c r="R20" i="2"/>
  <c r="G31" i="8"/>
  <c r="S16" i="2"/>
  <c r="G4" i="9"/>
  <c r="S15" i="2"/>
  <c r="Q20" i="2"/>
  <c r="Q54" i="2"/>
  <c r="Q58" i="2"/>
  <c r="G5" i="9" s="1"/>
  <c r="R58" i="2"/>
  <c r="S14" i="2"/>
  <c r="R60" i="2"/>
  <c r="G5" i="13"/>
  <c r="R21" i="2" l="1"/>
  <c r="Q55" i="2"/>
  <c r="S55" i="2" s="1"/>
  <c r="S54" i="2"/>
  <c r="S20" i="2"/>
  <c r="Q21" i="2"/>
  <c r="C28" i="5"/>
  <c r="D28" i="5"/>
  <c r="E28" i="5"/>
  <c r="F28" i="5"/>
  <c r="G28" i="5"/>
  <c r="B28" i="5"/>
  <c r="R59" i="2" l="1"/>
  <c r="S21" i="2"/>
  <c r="Q59" i="2"/>
  <c r="G6" i="9" s="1"/>
  <c r="G11" i="13"/>
  <c r="G10" i="13"/>
  <c r="G9" i="13"/>
  <c r="G8" i="13"/>
  <c r="G7" i="13"/>
  <c r="G6" i="13"/>
  <c r="I9" i="12" l="1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5" i="7" s="1"/>
  <c r="F11" i="7" l="1"/>
  <c r="F15" i="8"/>
  <c r="F10" i="8"/>
  <c r="F27" i="8"/>
  <c r="F20" i="8"/>
  <c r="F15" i="7"/>
  <c r="F20" i="7"/>
  <c r="F16" i="7"/>
  <c r="F21" i="8" l="1"/>
  <c r="F30" i="8"/>
  <c r="F21" i="7"/>
  <c r="F31" i="8" l="1"/>
  <c r="N53" i="2"/>
  <c r="P53" i="2" s="1"/>
  <c r="O52" i="2"/>
  <c r="N52" i="2"/>
  <c r="P52" i="2" s="1"/>
  <c r="O51" i="2"/>
  <c r="N51" i="2"/>
  <c r="P51" i="2" s="1"/>
  <c r="O50" i="2"/>
  <c r="O54" i="2" s="1"/>
  <c r="O55" i="2" s="1"/>
  <c r="N50" i="2"/>
  <c r="P50" i="2" s="1"/>
  <c r="O49" i="2"/>
  <c r="N49" i="2"/>
  <c r="P49" i="2" s="1"/>
  <c r="P48" i="2"/>
  <c r="O48" i="2"/>
  <c r="O61" i="2" s="1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P16" i="2" l="1"/>
  <c r="F4" i="9"/>
  <c r="N58" i="2"/>
  <c r="F5" i="9" s="1"/>
  <c r="N56" i="2"/>
  <c r="F2" i="9" s="1"/>
  <c r="O56" i="2"/>
  <c r="N20" i="2"/>
  <c r="N57" i="2"/>
  <c r="F3" i="9" s="1"/>
  <c r="P14" i="2"/>
  <c r="P15" i="2"/>
  <c r="N54" i="2"/>
  <c r="O20" i="2"/>
  <c r="O57" i="2"/>
  <c r="O58" i="2"/>
  <c r="O60" i="2"/>
  <c r="O21" i="2" l="1"/>
  <c r="O59" i="2" s="1"/>
  <c r="N21" i="2"/>
  <c r="N55" i="2"/>
  <c r="P54" i="2"/>
  <c r="P20" i="2"/>
  <c r="P21" i="2"/>
  <c r="P55" i="2" l="1"/>
  <c r="N59" i="2"/>
  <c r="F6" i="9" s="1"/>
  <c r="G27" i="5" l="1"/>
  <c r="G26" i="5"/>
  <c r="G13" i="5"/>
  <c r="F15" i="10"/>
  <c r="F13" i="10"/>
  <c r="F12" i="10"/>
  <c r="F11" i="10"/>
  <c r="F8" i="10"/>
  <c r="F7" i="10"/>
  <c r="F6" i="10"/>
  <c r="F4" i="10"/>
  <c r="F3" i="10"/>
  <c r="G21" i="6"/>
  <c r="F5" i="10" s="1"/>
  <c r="G10" i="6"/>
  <c r="F23" i="1"/>
  <c r="F19" i="1"/>
  <c r="F13" i="1"/>
  <c r="F7" i="1"/>
  <c r="F21" i="1" s="1"/>
  <c r="G28" i="6" l="1"/>
  <c r="G29" i="6"/>
  <c r="F9" i="10" s="1"/>
  <c r="F2" i="10"/>
  <c r="F10" i="10" s="1"/>
  <c r="F14" i="10" s="1"/>
  <c r="F16" i="10" s="1"/>
  <c r="J27" i="5"/>
  <c r="F27" i="5"/>
  <c r="E27" i="5"/>
  <c r="D27" i="5"/>
  <c r="C27" i="5"/>
  <c r="B27" i="5"/>
  <c r="H9" i="12" l="1"/>
  <c r="H8" i="12"/>
  <c r="H7" i="12"/>
  <c r="H6" i="12"/>
  <c r="H5" i="12"/>
  <c r="H4" i="12"/>
  <c r="H3" i="12"/>
  <c r="H2" i="12"/>
  <c r="E4" i="9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5" i="7" l="1"/>
  <c r="E15" i="7"/>
  <c r="E10" i="8"/>
  <c r="E15" i="8"/>
  <c r="E20" i="8"/>
  <c r="E27" i="8"/>
  <c r="E11" i="7"/>
  <c r="E30" i="8" l="1"/>
  <c r="E16" i="7"/>
  <c r="E21" i="8"/>
  <c r="E20" i="7"/>
  <c r="E21" i="7" l="1"/>
  <c r="E31" i="8"/>
  <c r="L61" i="2"/>
  <c r="L60" i="2"/>
  <c r="L58" i="2"/>
  <c r="K58" i="2"/>
  <c r="L57" i="2"/>
  <c r="K57" i="2"/>
  <c r="L56" i="2"/>
  <c r="K56" i="2"/>
  <c r="L55" i="2"/>
  <c r="L54" i="2"/>
  <c r="K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J26" i="5"/>
  <c r="J28" i="5" s="1"/>
  <c r="J13" i="5"/>
  <c r="I15" i="10"/>
  <c r="I13" i="10"/>
  <c r="I12" i="10"/>
  <c r="I11" i="10"/>
  <c r="I8" i="10"/>
  <c r="I7" i="10"/>
  <c r="I6" i="10"/>
  <c r="I4" i="10"/>
  <c r="I3" i="10"/>
  <c r="J10" i="6"/>
  <c r="K10" i="6" s="1"/>
  <c r="I23" i="1"/>
  <c r="I19" i="1"/>
  <c r="I13" i="1"/>
  <c r="I7" i="1"/>
  <c r="G2" i="12"/>
  <c r="L2" i="12"/>
  <c r="G3" i="12"/>
  <c r="L3" i="12"/>
  <c r="G4" i="12"/>
  <c r="L4" i="12"/>
  <c r="G5" i="12"/>
  <c r="L5" i="12"/>
  <c r="G6" i="12"/>
  <c r="L6" i="12"/>
  <c r="G7" i="12"/>
  <c r="L7" i="12"/>
  <c r="G8" i="12"/>
  <c r="L8" i="12"/>
  <c r="G9" i="12"/>
  <c r="L9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W58" i="2"/>
  <c r="Z58" i="2" s="1"/>
  <c r="W57" i="2"/>
  <c r="Z57" i="2" s="1"/>
  <c r="W56" i="2"/>
  <c r="Z56" i="2" s="1"/>
  <c r="J29" i="6" l="1"/>
  <c r="K29" i="6" s="1"/>
  <c r="I2" i="9"/>
  <c r="J2" i="9" s="1"/>
  <c r="I3" i="9"/>
  <c r="J3" i="9" s="1"/>
  <c r="I5" i="9"/>
  <c r="J5" i="9" s="1"/>
  <c r="I5" i="10"/>
  <c r="I2" i="10"/>
  <c r="L59" i="2"/>
  <c r="X60" i="2"/>
  <c r="X61" i="2"/>
  <c r="K4" i="9"/>
  <c r="E2" i="9"/>
  <c r="E5" i="9"/>
  <c r="I4" i="9"/>
  <c r="J4" i="9" s="1"/>
  <c r="M54" i="2"/>
  <c r="E3" i="9"/>
  <c r="X56" i="2"/>
  <c r="AA56" i="2" s="1"/>
  <c r="X57" i="2"/>
  <c r="AA57" i="2" s="1"/>
  <c r="X58" i="2"/>
  <c r="AA58" i="2" s="1"/>
  <c r="K55" i="2"/>
  <c r="J28" i="6"/>
  <c r="K28" i="6" s="1"/>
  <c r="I21" i="1"/>
  <c r="D27" i="8"/>
  <c r="D10" i="8"/>
  <c r="D15" i="8"/>
  <c r="D20" i="8"/>
  <c r="D5" i="7"/>
  <c r="D11" i="7"/>
  <c r="D15" i="7"/>
  <c r="I9" i="10" l="1"/>
  <c r="K3" i="9"/>
  <c r="K5" i="9"/>
  <c r="K2" i="9"/>
  <c r="I10" i="10"/>
  <c r="M55" i="2"/>
  <c r="K59" i="2"/>
  <c r="E6" i="9" s="1"/>
  <c r="D21" i="8"/>
  <c r="D16" i="7"/>
  <c r="D20" i="7"/>
  <c r="I14" i="10" l="1"/>
  <c r="D21" i="7"/>
  <c r="J53" i="2"/>
  <c r="H53" i="2"/>
  <c r="D29" i="8" s="1"/>
  <c r="I52" i="2"/>
  <c r="H52" i="2"/>
  <c r="I51" i="2"/>
  <c r="H51" i="2"/>
  <c r="J50" i="2"/>
  <c r="I50" i="2"/>
  <c r="H50" i="2"/>
  <c r="I49" i="2"/>
  <c r="H49" i="2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D4" i="9" s="1"/>
  <c r="I15" i="2"/>
  <c r="I57" i="2" s="1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C23" i="1"/>
  <c r="D23" i="1"/>
  <c r="E23" i="1"/>
  <c r="B23" i="1"/>
  <c r="I16" i="10" l="1"/>
  <c r="J15" i="2"/>
  <c r="H57" i="2"/>
  <c r="D3" i="9" s="1"/>
  <c r="H54" i="2"/>
  <c r="J54" i="2" s="1"/>
  <c r="I54" i="2"/>
  <c r="I55" i="2" s="1"/>
  <c r="I61" i="2"/>
  <c r="J52" i="2"/>
  <c r="D28" i="8"/>
  <c r="D30" i="8" s="1"/>
  <c r="D31" i="8" s="1"/>
  <c r="H56" i="2"/>
  <c r="D2" i="9" s="1"/>
  <c r="H58" i="2"/>
  <c r="D5" i="9" s="1"/>
  <c r="I58" i="2"/>
  <c r="I60" i="2"/>
  <c r="I56" i="2"/>
  <c r="J16" i="2"/>
  <c r="J49" i="2"/>
  <c r="J51" i="2"/>
  <c r="H55" i="2"/>
  <c r="J55" i="2" s="1"/>
  <c r="J14" i="2"/>
  <c r="I20" i="2"/>
  <c r="I21" i="2" s="1"/>
  <c r="J48" i="2"/>
  <c r="H20" i="2"/>
  <c r="I59" i="2" l="1"/>
  <c r="J20" i="2"/>
  <c r="H21" i="2"/>
  <c r="H59" i="2" s="1"/>
  <c r="D6" i="9" s="1"/>
  <c r="J21" i="2" l="1"/>
  <c r="F26" i="5" l="1"/>
  <c r="F13" i="5"/>
  <c r="E15" i="10"/>
  <c r="E13" i="10"/>
  <c r="E12" i="10"/>
  <c r="E11" i="10"/>
  <c r="E8" i="10"/>
  <c r="E7" i="10"/>
  <c r="E6" i="10"/>
  <c r="E4" i="10"/>
  <c r="E3" i="10"/>
  <c r="F21" i="6"/>
  <c r="F10" i="6"/>
  <c r="F29" i="6" s="1"/>
  <c r="E9" i="10" s="1"/>
  <c r="E19" i="1"/>
  <c r="E13" i="1"/>
  <c r="E7" i="1"/>
  <c r="E2" i="10" l="1"/>
  <c r="E5" i="10"/>
  <c r="F28" i="6"/>
  <c r="E21" i="1"/>
  <c r="E10" i="10" l="1"/>
  <c r="C13" i="5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C15" i="2"/>
  <c r="C57" i="2" s="1"/>
  <c r="B15" i="2"/>
  <c r="B57" i="2" s="1"/>
  <c r="B3" i="9" s="1"/>
  <c r="C14" i="2"/>
  <c r="B14" i="2"/>
  <c r="B56" i="2" l="1"/>
  <c r="B2" i="9" s="1"/>
  <c r="B58" i="2"/>
  <c r="B5" i="9" s="1"/>
  <c r="B4" i="9"/>
  <c r="C56" i="2"/>
  <c r="C60" i="2"/>
  <c r="C58" i="2"/>
  <c r="C61" i="2"/>
  <c r="E14" i="10"/>
  <c r="B20" i="2"/>
  <c r="B21" i="2" s="1"/>
  <c r="C20" i="2"/>
  <c r="C21" i="2" s="1"/>
  <c r="E53" i="2"/>
  <c r="F52" i="2"/>
  <c r="E52" i="2"/>
  <c r="F51" i="2"/>
  <c r="E51" i="2"/>
  <c r="F50" i="2"/>
  <c r="E50" i="2"/>
  <c r="F49" i="2"/>
  <c r="E49" i="2"/>
  <c r="F48" i="2"/>
  <c r="E48" i="2"/>
  <c r="F16" i="2"/>
  <c r="E16" i="2"/>
  <c r="C4" i="9" s="1"/>
  <c r="F15" i="2"/>
  <c r="E15" i="2"/>
  <c r="F14" i="2"/>
  <c r="E14" i="2"/>
  <c r="F60" i="2" l="1"/>
  <c r="F56" i="2"/>
  <c r="F58" i="2"/>
  <c r="E20" i="2"/>
  <c r="E21" i="2" s="1"/>
  <c r="E58" i="2"/>
  <c r="C5" i="9" s="1"/>
  <c r="E56" i="2"/>
  <c r="C2" i="9" s="1"/>
  <c r="E57" i="2"/>
  <c r="C3" i="9" s="1"/>
  <c r="F57" i="2"/>
  <c r="F61" i="2"/>
  <c r="E16" i="10"/>
  <c r="F20" i="2"/>
  <c r="F21" i="2" s="1"/>
  <c r="D21" i="6" l="1"/>
  <c r="E21" i="6"/>
  <c r="C21" i="6"/>
  <c r="E10" i="6"/>
  <c r="E29" i="6" s="1"/>
  <c r="D9" i="10" s="1"/>
  <c r="D10" i="6"/>
  <c r="D29" i="6" s="1"/>
  <c r="C9" i="10" s="1"/>
  <c r="C10" i="6"/>
  <c r="C29" i="6" s="1"/>
  <c r="B9" i="10" s="1"/>
  <c r="B26" i="5" l="1"/>
  <c r="B13" i="5"/>
  <c r="C19" i="1"/>
  <c r="B19" i="1"/>
  <c r="D19" i="1"/>
  <c r="B13" i="1"/>
  <c r="C13" i="1"/>
  <c r="D13" i="1"/>
  <c r="B7" i="1"/>
  <c r="C7" i="1"/>
  <c r="D7" i="1"/>
  <c r="E26" i="5" l="1"/>
  <c r="D26" i="5"/>
  <c r="C26" i="5"/>
  <c r="E13" i="5"/>
  <c r="D13" i="5"/>
  <c r="D28" i="6"/>
  <c r="E28" i="6"/>
  <c r="C28" i="6"/>
  <c r="B21" i="1" l="1"/>
  <c r="C21" i="1"/>
  <c r="D21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F2" i="12" l="1"/>
  <c r="F3" i="12"/>
  <c r="F4" i="12"/>
  <c r="F5" i="12"/>
  <c r="F6" i="12"/>
  <c r="F7" i="12"/>
  <c r="F8" i="12"/>
  <c r="F9" i="12"/>
  <c r="E9" i="12"/>
  <c r="E8" i="12"/>
  <c r="E7" i="12"/>
  <c r="E6" i="12"/>
  <c r="E5" i="12"/>
  <c r="E4" i="12"/>
  <c r="E3" i="12"/>
  <c r="E2" i="12"/>
  <c r="B11" i="10"/>
  <c r="C11" i="10"/>
  <c r="D11" i="10"/>
  <c r="B12" i="10"/>
  <c r="C12" i="10"/>
  <c r="D12" i="10"/>
  <c r="B13" i="10"/>
  <c r="C13" i="10"/>
  <c r="D13" i="10"/>
  <c r="B15" i="10"/>
  <c r="C15" i="10"/>
  <c r="D15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I19" i="8"/>
  <c r="I18" i="8"/>
  <c r="I17" i="8"/>
  <c r="M17" i="8" s="1"/>
  <c r="I16" i="8"/>
  <c r="I14" i="8"/>
  <c r="K14" i="8" s="1"/>
  <c r="I13" i="8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I17" i="7"/>
  <c r="I14" i="7"/>
  <c r="I13" i="7"/>
  <c r="I12" i="7"/>
  <c r="I10" i="7"/>
  <c r="K10" i="7" s="1"/>
  <c r="I9" i="7"/>
  <c r="K9" i="7" s="1"/>
  <c r="I8" i="7"/>
  <c r="K8" i="7" s="1"/>
  <c r="I7" i="7"/>
  <c r="K7" i="7" s="1"/>
  <c r="I6" i="7"/>
  <c r="K6" i="7" s="1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13" i="8" l="1"/>
  <c r="M5" i="8"/>
  <c r="M9" i="8"/>
  <c r="M19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4" i="7" l="1"/>
  <c r="J5" i="7"/>
  <c r="J21" i="7"/>
  <c r="J3" i="7"/>
  <c r="J17" i="7"/>
  <c r="J10" i="7"/>
  <c r="J6" i="7"/>
  <c r="J2" i="7"/>
  <c r="J12" i="7"/>
  <c r="J8" i="7"/>
  <c r="M21" i="7"/>
  <c r="J9" i="7"/>
  <c r="J13" i="7"/>
  <c r="J11" i="7"/>
  <c r="J15" i="7"/>
  <c r="J14" i="7"/>
  <c r="J18" i="7"/>
  <c r="J7" i="7"/>
  <c r="J16" i="7"/>
  <c r="C5" i="10"/>
  <c r="D5" i="10"/>
  <c r="B5" i="10"/>
  <c r="C2" i="10"/>
  <c r="D2" i="10"/>
  <c r="B2" i="10"/>
  <c r="C10" i="10" l="1"/>
  <c r="C14" i="10" s="1"/>
  <c r="C16" i="10" s="1"/>
  <c r="B10" i="10"/>
  <c r="B14" i="10" s="1"/>
  <c r="B16" i="10" s="1"/>
  <c r="D10" i="10"/>
  <c r="E54" i="2"/>
  <c r="E55" i="2" s="1"/>
  <c r="E59" i="2" s="1"/>
  <c r="C6" i="9" s="1"/>
  <c r="F54" i="2"/>
  <c r="F55" i="2" s="1"/>
  <c r="F59" i="2" s="1"/>
  <c r="D14" i="10" l="1"/>
  <c r="D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Y55" i="2" l="1"/>
  <c r="W59" i="2"/>
  <c r="X59" i="2"/>
  <c r="I31" i="8"/>
  <c r="K31" i="8" s="1"/>
  <c r="M30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K6" i="9" l="1"/>
  <c r="AA59" i="2"/>
  <c r="I6" i="9"/>
  <c r="J6" i="9" s="1"/>
  <c r="Z59" i="2"/>
  <c r="J23" i="8"/>
  <c r="J2" i="8"/>
  <c r="J20" i="8"/>
  <c r="J28" i="8"/>
  <c r="J8" i="8"/>
  <c r="J6" i="8"/>
  <c r="J18" i="8"/>
  <c r="J15" i="8"/>
  <c r="J14" i="8"/>
  <c r="J27" i="8"/>
  <c r="J26" i="8"/>
  <c r="J17" i="8"/>
  <c r="J10" i="8"/>
  <c r="J5" i="8"/>
  <c r="J24" i="8"/>
  <c r="J4" i="8"/>
  <c r="J25" i="8"/>
  <c r="J16" i="8"/>
  <c r="M31" i="8"/>
  <c r="J19" i="8"/>
  <c r="J7" i="8"/>
  <c r="J11" i="8"/>
  <c r="J12" i="8"/>
  <c r="J21" i="8"/>
  <c r="J22" i="8"/>
  <c r="J3" i="8"/>
  <c r="J9" i="8"/>
  <c r="J31" i="8"/>
  <c r="J13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<sst xmlns="http://schemas.openxmlformats.org/spreadsheetml/2006/main" count="484" uniqueCount="368">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</sst>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  <numFmt numFmtId="168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31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1" applyNumberFormat="1" applyFont="1" applyBorder="1"/>
    <xf numFmtId="165" fontId="0" fillId="2" borderId="0" xfId="1" applyNumberFormat="1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Border="1"/>
    <xf numFmtId="0" fontId="0" fillId="0" borderId="0" xfId="0"/>
    <xf numFmtId="2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Fill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0" fontId="0" fillId="0" borderId="0" xfId="0" applyAlignment="1">
      <alignment horizontal="center"/>
    </xf>
    <xf numFmtId="165" fontId="0" fillId="4" borderId="0" xfId="0" applyNumberFormat="1" applyFill="1"/>
    <xf numFmtId="0" fontId="0" fillId="0" borderId="0" xfId="0" applyBorder="1" applyAlignment="1">
      <alignment horizontal="center"/>
    </xf>
    <xf numFmtId="165" fontId="0" fillId="0" borderId="0" xfId="0" applyNumberFormat="1" applyBorder="1"/>
    <xf numFmtId="165" fontId="0" fillId="0" borderId="0" xfId="3" applyNumberFormat="1" applyFont="1" applyBorder="1"/>
    <xf numFmtId="165" fontId="0" fillId="2" borderId="0" xfId="3" applyNumberFormat="1" applyFont="1" applyFill="1" applyBorder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168" fontId="0" fillId="0" borderId="0" xfId="0" applyNumberFormat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02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5009270952839"/>
          <c:y val="5.4234059497589075E-2"/>
          <c:w val="0.84252956519317823"/>
          <c:h val="0.79498201217719522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Risultato_amministrazione!$B$3:$I$3</c:f>
              <c:numCache>
                <c:formatCode>#,##0</c:formatCode>
                <c:ptCount val="8"/>
                <c:pt idx="0">
                  <c:v>231602361.16</c:v>
                </c:pt>
                <c:pt idx="1">
                  <c:v>239668128.47999999</c:v>
                </c:pt>
                <c:pt idx="2">
                  <c:v>248098164.25</c:v>
                </c:pt>
                <c:pt idx="3">
                  <c:v>242479420.09</c:v>
                </c:pt>
                <c:pt idx="4">
                  <c:v>281665177.94</c:v>
                </c:pt>
                <c:pt idx="5">
                  <c:v>295763461.33999997</c:v>
                </c:pt>
                <c:pt idx="6">
                  <c:v>306078214.19999999</c:v>
                </c:pt>
                <c:pt idx="7">
                  <c:v>332121485.88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Risultato_amministrazione!$B$4:$I$4</c:f>
              <c:numCache>
                <c:formatCode>#,##0</c:formatCode>
                <c:ptCount val="8"/>
                <c:pt idx="0">
                  <c:v>93146355.129999995</c:v>
                </c:pt>
                <c:pt idx="1">
                  <c:v>95583154.609999999</c:v>
                </c:pt>
                <c:pt idx="2">
                  <c:v>86002060.599999994</c:v>
                </c:pt>
                <c:pt idx="3">
                  <c:v>86103220.180000007</c:v>
                </c:pt>
                <c:pt idx="4">
                  <c:v>79625476.090000004</c:v>
                </c:pt>
                <c:pt idx="5">
                  <c:v>75977648.75</c:v>
                </c:pt>
                <c:pt idx="6">
                  <c:v>72738160.700000003</c:v>
                </c:pt>
                <c:pt idx="7">
                  <c:v>64185037.789999999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4576"/>
        <c:axId val="1064540768"/>
      </c:lineChart>
      <c:catAx>
        <c:axId val="1064544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64540768"/>
        <c:crosses val="autoZero"/>
        <c:auto val="1"/>
        <c:lblAlgn val="ctr"/>
        <c:lblOffset val="100"/>
        <c:noMultiLvlLbl val="0"/>
      </c:catAx>
      <c:valAx>
        <c:axId val="1064540768"/>
        <c:scaling>
          <c:orientation val="minMax"/>
          <c:max val="3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4576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91809716170241E-3"/>
          <c:y val="5.7089718949586005E-2"/>
          <c:w val="0.9949708190283828"/>
          <c:h val="0.75647769937586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57.35</c:v>
                </c:pt>
                <c:pt idx="1">
                  <c:v>44.51</c:v>
                </c:pt>
                <c:pt idx="2">
                  <c:v>16.38</c:v>
                </c:pt>
                <c:pt idx="3">
                  <c:v>52.97</c:v>
                </c:pt>
                <c:pt idx="4">
                  <c:v>45.77</c:v>
                </c:pt>
                <c:pt idx="5">
                  <c:v>56.99</c:v>
                </c:pt>
                <c:pt idx="6">
                  <c:v>70.89</c:v>
                </c:pt>
                <c:pt idx="7">
                  <c:v>116.05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787488"/>
        <c:axId val="1833788576"/>
      </c:barChart>
      <c:catAx>
        <c:axId val="183378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3788576"/>
        <c:crosses val="autoZero"/>
        <c:auto val="1"/>
        <c:lblAlgn val="ctr"/>
        <c:lblOffset val="100"/>
        <c:noMultiLvlLbl val="0"/>
      </c:catAx>
      <c:valAx>
        <c:axId val="1833788576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83378748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93E-2"/>
          <c:y val="7.0175438596491224E-2"/>
          <c:w val="0.95679921453118666"/>
          <c:h val="0.73231167433710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42</c:v>
                </c:pt>
                <c:pt idx="1">
                  <c:v>46.66</c:v>
                </c:pt>
                <c:pt idx="2">
                  <c:v>53.74</c:v>
                </c:pt>
                <c:pt idx="3">
                  <c:v>45.62</c:v>
                </c:pt>
                <c:pt idx="4">
                  <c:v>31.67</c:v>
                </c:pt>
                <c:pt idx="5">
                  <c:v>10.32</c:v>
                </c:pt>
                <c:pt idx="6">
                  <c:v>-5.87</c:v>
                </c:pt>
                <c:pt idx="7">
                  <c:v>-10.28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789120"/>
        <c:axId val="1446370624"/>
      </c:barChart>
      <c:catAx>
        <c:axId val="183378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46370624"/>
        <c:crosses val="autoZero"/>
        <c:auto val="1"/>
        <c:lblAlgn val="ctr"/>
        <c:lblOffset val="100"/>
        <c:noMultiLvlLbl val="0"/>
      </c:catAx>
      <c:valAx>
        <c:axId val="1446370624"/>
        <c:scaling>
          <c:orientation val="minMax"/>
          <c:max val="55"/>
          <c:min val="-15"/>
        </c:scaling>
        <c:delete val="1"/>
        <c:axPos val="l"/>
        <c:numFmt formatCode="0" sourceLinked="0"/>
        <c:majorTickMark val="out"/>
        <c:minorTickMark val="none"/>
        <c:tickLblPos val="nextTo"/>
        <c:crossAx val="183378912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93E-2"/>
          <c:y val="5.1708217913204124E-2"/>
          <c:w val="0.95679921453118666"/>
          <c:h val="0.75077889502039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-5.7257371886630408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691.06</c:v>
                </c:pt>
                <c:pt idx="1">
                  <c:v>648.62</c:v>
                </c:pt>
                <c:pt idx="2">
                  <c:v>617.80999999999995</c:v>
                </c:pt>
                <c:pt idx="3">
                  <c:v>591.94000000000005</c:v>
                </c:pt>
                <c:pt idx="4">
                  <c:v>591.19000000000005</c:v>
                </c:pt>
                <c:pt idx="5">
                  <c:v>624.98</c:v>
                </c:pt>
                <c:pt idx="6">
                  <c:v>597.66</c:v>
                </c:pt>
                <c:pt idx="7">
                  <c:v>568.87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372256"/>
        <c:axId val="1446371712"/>
      </c:barChart>
      <c:catAx>
        <c:axId val="144637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46371712"/>
        <c:crosses val="autoZero"/>
        <c:auto val="1"/>
        <c:lblAlgn val="ctr"/>
        <c:lblOffset val="100"/>
        <c:noMultiLvlLbl val="0"/>
      </c:catAx>
      <c:valAx>
        <c:axId val="1446371712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46372256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492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127486</c:v>
                </c:pt>
                <c:pt idx="1">
                  <c:v>127719</c:v>
                </c:pt>
                <c:pt idx="2">
                  <c:v>127861</c:v>
                </c:pt>
                <c:pt idx="3">
                  <c:v>127560</c:v>
                </c:pt>
                <c:pt idx="4">
                  <c:v>127037</c:v>
                </c:pt>
                <c:pt idx="5">
                  <c:v>126952</c:v>
                </c:pt>
                <c:pt idx="6">
                  <c:v>126020</c:v>
                </c:pt>
                <c:pt idx="7">
                  <c:v>124985</c:v>
                </c:pt>
                <c:pt idx="8">
                  <c:v>124252</c:v>
                </c:pt>
                <c:pt idx="9">
                  <c:v>123150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372800"/>
        <c:axId val="1446369536"/>
      </c:barChart>
      <c:catAx>
        <c:axId val="1446372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446369536"/>
        <c:crosses val="autoZero"/>
        <c:auto val="1"/>
        <c:lblAlgn val="ctr"/>
        <c:lblOffset val="100"/>
        <c:noMultiLvlLbl val="0"/>
      </c:catAx>
      <c:valAx>
        <c:axId val="1446369536"/>
        <c:scaling>
          <c:orientation val="minMax"/>
          <c:max val="150000"/>
          <c:min val="0"/>
        </c:scaling>
        <c:delete val="1"/>
        <c:axPos val="b"/>
        <c:numFmt formatCode="#,##0" sourceLinked="1"/>
        <c:majorTickMark val="out"/>
        <c:minorTickMark val="none"/>
        <c:tickLblPos val="none"/>
        <c:crossAx val="144637280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2046395144004"/>
          <c:y val="3.1198455564955201E-2"/>
          <c:w val="0.83796530150712289"/>
          <c:h val="0.81378690267022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Risultato_amministrazione!$B$3:$I$3</c:f>
              <c:numCache>
                <c:formatCode>#,##0</c:formatCode>
                <c:ptCount val="8"/>
                <c:pt idx="0">
                  <c:v>231602361.16</c:v>
                </c:pt>
                <c:pt idx="1">
                  <c:v>239668128.47999999</c:v>
                </c:pt>
                <c:pt idx="2">
                  <c:v>248098164.25</c:v>
                </c:pt>
                <c:pt idx="3">
                  <c:v>242479420.09</c:v>
                </c:pt>
                <c:pt idx="4">
                  <c:v>281665177.94</c:v>
                </c:pt>
                <c:pt idx="5">
                  <c:v>295763461.33999997</c:v>
                </c:pt>
                <c:pt idx="6">
                  <c:v>306078214.19999999</c:v>
                </c:pt>
                <c:pt idx="7">
                  <c:v>332121485.88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Risultato_amministrazione!$B$8:$I$8</c:f>
              <c:numCache>
                <c:formatCode>#,##0</c:formatCode>
                <c:ptCount val="8"/>
                <c:pt idx="0">
                  <c:v>79897048.340000004</c:v>
                </c:pt>
                <c:pt idx="1">
                  <c:v>88663986</c:v>
                </c:pt>
                <c:pt idx="2">
                  <c:v>99921364.530000001</c:v>
                </c:pt>
                <c:pt idx="3">
                  <c:v>97572593.109999999</c:v>
                </c:pt>
                <c:pt idx="4">
                  <c:v>131319166.86</c:v>
                </c:pt>
                <c:pt idx="5">
                  <c:v>148498836.71000001</c:v>
                </c:pt>
                <c:pt idx="6">
                  <c:v>144894687.44999999</c:v>
                </c:pt>
                <c:pt idx="7">
                  <c:v>158839810.91999999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2944"/>
        <c:axId val="1064541856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Risultato_amministrazione!$B$23:$I$23</c:f>
              <c:numCache>
                <c:formatCode>0.0</c:formatCode>
                <c:ptCount val="8"/>
                <c:pt idx="0">
                  <c:v>34.497510275728146</c:v>
                </c:pt>
                <c:pt idx="1">
                  <c:v>36.994483397653312</c:v>
                </c:pt>
                <c:pt idx="2">
                  <c:v>40.274931026620848</c:v>
                </c:pt>
                <c:pt idx="3">
                  <c:v>40.239535822786287</c:v>
                </c:pt>
                <c:pt idx="4">
                  <c:v>46.622435836911819</c:v>
                </c:pt>
                <c:pt idx="5">
                  <c:v>50.208648504857265</c:v>
                </c:pt>
                <c:pt idx="6">
                  <c:v>47.339105080939142</c:v>
                </c:pt>
                <c:pt idx="7">
                  <c:v>47.825816056173785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8592"/>
        <c:axId val="1064538048"/>
      </c:lineChart>
      <c:catAx>
        <c:axId val="106454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1856"/>
        <c:crosses val="autoZero"/>
        <c:auto val="1"/>
        <c:lblAlgn val="ctr"/>
        <c:lblOffset val="100"/>
        <c:noMultiLvlLbl val="0"/>
      </c:catAx>
      <c:valAx>
        <c:axId val="10645418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2944"/>
        <c:crosses val="autoZero"/>
        <c:crossBetween val="between"/>
      </c:valAx>
      <c:valAx>
        <c:axId val="1064538048"/>
        <c:scaling>
          <c:orientation val="minMax"/>
          <c:max val="55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8592"/>
        <c:crosses val="max"/>
        <c:crossBetween val="between"/>
        <c:majorUnit val="5"/>
      </c:valAx>
      <c:catAx>
        <c:axId val="106453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380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330503732078533E-2"/>
          <c:y val="1.9227107776283548E-2"/>
          <c:w val="0.95244457727820919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EF-4EE1-84EC-90209335CF2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6493917641738223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9336546895602014E-3"/>
                  <c:y val="-8.2053865173914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64210855623338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Conto_economico!$C$1:$J$1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Conto_economico!$C$28:$J$28</c:f>
              <c:numCache>
                <c:formatCode>#,##0</c:formatCode>
                <c:ptCount val="8"/>
                <c:pt idx="0">
                  <c:v>-108765463.25999999</c:v>
                </c:pt>
                <c:pt idx="1">
                  <c:v>77720119.859999985</c:v>
                </c:pt>
                <c:pt idx="2">
                  <c:v>8622825.1100000106</c:v>
                </c:pt>
                <c:pt idx="3">
                  <c:v>-3443947.659999996</c:v>
                </c:pt>
                <c:pt idx="4">
                  <c:v>283860.18999999622</c:v>
                </c:pt>
                <c:pt idx="5">
                  <c:v>-10167288.359999996</c:v>
                </c:pt>
                <c:pt idx="6">
                  <c:v>1911278.7799999902</c:v>
                </c:pt>
                <c:pt idx="7">
                  <c:v>6529170.5400000177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39136"/>
        <c:axId val="1064539680"/>
      </c:barChart>
      <c:catAx>
        <c:axId val="106453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39680"/>
        <c:crosses val="autoZero"/>
        <c:auto val="1"/>
        <c:lblAlgn val="ctr"/>
        <c:lblOffset val="100"/>
        <c:noMultiLvlLbl val="0"/>
      </c:catAx>
      <c:valAx>
        <c:axId val="1064539680"/>
        <c:scaling>
          <c:orientation val="minMax"/>
          <c:max val="100000000"/>
          <c:min val="-130000000"/>
        </c:scaling>
        <c:delete val="1"/>
        <c:axPos val="b"/>
        <c:numFmt formatCode="#,##0" sourceLinked="1"/>
        <c:majorTickMark val="out"/>
        <c:minorTickMark val="none"/>
        <c:tickLblPos val="none"/>
        <c:crossAx val="1064539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96580677.719999999</c:v>
                </c:pt>
                <c:pt idx="1">
                  <c:v>92167724.959999993</c:v>
                </c:pt>
                <c:pt idx="2">
                  <c:v>88007429.569999993</c:v>
                </c:pt>
                <c:pt idx="3">
                  <c:v>84000521.379999995</c:v>
                </c:pt>
                <c:pt idx="4">
                  <c:v>80235675.450000003</c:v>
                </c:pt>
                <c:pt idx="5">
                  <c:v>79873445.569999993</c:v>
                </c:pt>
                <c:pt idx="6">
                  <c:v>79722463.560000002</c:v>
                </c:pt>
                <c:pt idx="7">
                  <c:v>76237375.280000001</c:v>
                </c:pt>
                <c:pt idx="8">
                  <c:v>72655735.780000001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30242559.780000001</c:v>
                </c:pt>
                <c:pt idx="1">
                  <c:v>31644958.52</c:v>
                </c:pt>
                <c:pt idx="2">
                  <c:v>36179132.719999999</c:v>
                </c:pt>
                <c:pt idx="3">
                  <c:v>36664638.530000001</c:v>
                </c:pt>
                <c:pt idx="4">
                  <c:v>36959085.530000001</c:v>
                </c:pt>
                <c:pt idx="5">
                  <c:v>34497688</c:v>
                </c:pt>
                <c:pt idx="6">
                  <c:v>31314104.07</c:v>
                </c:pt>
                <c:pt idx="7">
                  <c:v>31124467.789999999</c:v>
                </c:pt>
                <c:pt idx="8">
                  <c:v>23014480.600000001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5143590.05</c:v>
                </c:pt>
                <c:pt idx="1">
                  <c:v>3551733</c:v>
                </c:pt>
                <c:pt idx="2">
                  <c:v>3220677.95</c:v>
                </c:pt>
                <c:pt idx="3">
                  <c:v>2933284.45</c:v>
                </c:pt>
                <c:pt idx="4">
                  <c:v>4535813.8600000003</c:v>
                </c:pt>
                <c:pt idx="5">
                  <c:v>6444427.3700000001</c:v>
                </c:pt>
                <c:pt idx="6">
                  <c:v>7252465.9199999999</c:v>
                </c:pt>
                <c:pt idx="7">
                  <c:v>8432487.1600000001</c:v>
                </c:pt>
                <c:pt idx="8">
                  <c:v>11747848.49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26455686</c:v>
                </c:pt>
                <c:pt idx="1">
                  <c:v>25174917.09</c:v>
                </c:pt>
                <c:pt idx="2">
                  <c:v>23953671.34</c:v>
                </c:pt>
                <c:pt idx="3">
                  <c:v>22103305.390000001</c:v>
                </c:pt>
                <c:pt idx="4">
                  <c:v>22246858.170000002</c:v>
                </c:pt>
                <c:pt idx="5">
                  <c:v>21425641.25</c:v>
                </c:pt>
                <c:pt idx="6">
                  <c:v>22884317.73</c:v>
                </c:pt>
                <c:pt idx="7">
                  <c:v>20862010.969999999</c:v>
                </c:pt>
                <c:pt idx="8">
                  <c:v>19904639.359999999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3488"/>
        <c:axId val="1064544032"/>
      </c:barChart>
      <c:catAx>
        <c:axId val="106454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4032"/>
        <c:crosses val="autoZero"/>
        <c:auto val="1"/>
        <c:lblAlgn val="ctr"/>
        <c:lblOffset val="100"/>
        <c:noMultiLvlLbl val="0"/>
      </c:catAx>
      <c:valAx>
        <c:axId val="1064544032"/>
        <c:scaling>
          <c:orientation val="minMax"/>
          <c:max val="170000000.00000003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3488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541"/>
          <c:h val="0.737817147856517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84722648.030000001</c:v>
                </c:pt>
                <c:pt idx="1">
                  <c:v>84722648.030000001</c:v>
                </c:pt>
                <c:pt idx="2">
                  <c:v>-123083543.26000001</c:v>
                </c:pt>
                <c:pt idx="3">
                  <c:v>-117879116.90000001</c:v>
                </c:pt>
                <c:pt idx="4">
                  <c:v>-124101292.15000001</c:v>
                </c:pt>
                <c:pt idx="5">
                  <c:v>-122381699.97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85526313.769999996</c:v>
                </c:pt>
                <c:pt idx="1">
                  <c:v>87843420.25</c:v>
                </c:pt>
                <c:pt idx="2">
                  <c:v>189465278.24000001</c:v>
                </c:pt>
                <c:pt idx="3">
                  <c:v>262489394.63</c:v>
                </c:pt>
                <c:pt idx="4">
                  <c:v>278175893.56</c:v>
                </c:pt>
                <c:pt idx="5">
                  <c:v>274003964.56999999</c:v>
                </c:pt>
                <c:pt idx="6">
                  <c:v>302023549.50999999</c:v>
                </c:pt>
                <c:pt idx="7">
                  <c:v>302023549.50999999</c:v>
                </c:pt>
                <c:pt idx="8">
                  <c:v>307734340.17000002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0</c:v>
                </c:pt>
                <c:pt idx="1">
                  <c:v>-108765463.26000001</c:v>
                </c:pt>
                <c:pt idx="2">
                  <c:v>77720119.859999999</c:v>
                </c:pt>
                <c:pt idx="3">
                  <c:v>8622825.1099999994</c:v>
                </c:pt>
                <c:pt idx="4">
                  <c:v>-3443947.66</c:v>
                </c:pt>
                <c:pt idx="5">
                  <c:v>283860.19</c:v>
                </c:pt>
                <c:pt idx="6">
                  <c:v>-10167288.359999999</c:v>
                </c:pt>
                <c:pt idx="7">
                  <c:v>1911278.78</c:v>
                </c:pt>
                <c:pt idx="8">
                  <c:v>6529170.54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0</c:v>
                </c:pt>
                <c:pt idx="6">
                  <c:v>-25582605.760000002</c:v>
                </c:pt>
                <c:pt idx="7">
                  <c:v>-35749894.119999997</c:v>
                </c:pt>
                <c:pt idx="8">
                  <c:v>-33838615.340000004</c:v>
                </c:pt>
              </c:numCache>
            </c:numRef>
          </c:val>
        </c:ser>
        <c:ser>
          <c:idx val="4"/>
          <c:order val="4"/>
          <c:tx>
            <c:strRef>
              <c:f>Stato_patrimoniale!$A$19</c:f>
              <c:strCache>
                <c:ptCount val="1"/>
                <c:pt idx="0">
                  <c:v>Riserve negative per beni indisponibili (A5)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Stato_patrimoniale!$B$19:$J$19</c:f>
              <c:numCache>
                <c:formatCode>#,##0</c:formatCode>
                <c:ptCount val="9"/>
                <c:pt idx="5">
                  <c:v>0</c:v>
                </c:pt>
                <c:pt idx="6">
                  <c:v>-122828581.11</c:v>
                </c:pt>
                <c:pt idx="7">
                  <c:v>-122828581.09999999</c:v>
                </c:pt>
                <c:pt idx="8">
                  <c:v>-122828581.09999999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3790208"/>
        <c:axId val="1833793472"/>
      </c:barChart>
      <c:catAx>
        <c:axId val="1833790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833793472"/>
        <c:crosses val="autoZero"/>
        <c:auto val="1"/>
        <c:lblAlgn val="ctr"/>
        <c:lblOffset val="100"/>
        <c:noMultiLvlLbl val="0"/>
      </c:catAx>
      <c:valAx>
        <c:axId val="1833793472"/>
        <c:scaling>
          <c:orientation val="minMax"/>
          <c:max val="300000000"/>
          <c:min val="-2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833790208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496956497459095E-3"/>
          <c:y val="0.8295119005010736"/>
          <c:w val="0.98985399874661073"/>
          <c:h val="0.15154870555953234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72E-2"/>
          <c:w val="0.91226637907374508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50.3</c:v>
                </c:pt>
                <c:pt idx="1">
                  <c:v>42.91</c:v>
                </c:pt>
                <c:pt idx="2">
                  <c:v>45.52</c:v>
                </c:pt>
                <c:pt idx="3">
                  <c:v>43.78</c:v>
                </c:pt>
                <c:pt idx="4">
                  <c:v>34.9</c:v>
                </c:pt>
                <c:pt idx="5">
                  <c:v>34.36</c:v>
                </c:pt>
                <c:pt idx="6">
                  <c:v>38.64513778372514</c:v>
                </c:pt>
                <c:pt idx="7">
                  <c:v>34.398394354624806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51.568269368875875</c:v>
                </c:pt>
                <c:pt idx="1">
                  <c:v>34.105249454183557</c:v>
                </c:pt>
                <c:pt idx="2">
                  <c:v>33.72469797551134</c:v>
                </c:pt>
                <c:pt idx="3">
                  <c:v>33.644706111231606</c:v>
                </c:pt>
                <c:pt idx="4">
                  <c:v>30.222028102709999</c:v>
                </c:pt>
                <c:pt idx="5">
                  <c:v>30.230587845665223</c:v>
                </c:pt>
                <c:pt idx="6">
                  <c:v>33.228792772273088</c:v>
                </c:pt>
                <c:pt idx="7">
                  <c:v>29.647435526200884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33.006880837283738</c:v>
                </c:pt>
                <c:pt idx="1">
                  <c:v>30.671598358634505</c:v>
                </c:pt>
                <c:pt idx="2">
                  <c:v>31.356660129598435</c:v>
                </c:pt>
                <c:pt idx="3">
                  <c:v>31.359287395056061</c:v>
                </c:pt>
                <c:pt idx="4">
                  <c:v>28.245733473493818</c:v>
                </c:pt>
                <c:pt idx="5">
                  <c:v>28.488006163989972</c:v>
                </c:pt>
                <c:pt idx="6">
                  <c:v>31.600773923271802</c:v>
                </c:pt>
                <c:pt idx="7">
                  <c:v>27.808355286914914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790752"/>
        <c:axId val="1833791296"/>
      </c:lineChart>
      <c:catAx>
        <c:axId val="183379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33791296"/>
        <c:crosses val="autoZero"/>
        <c:auto val="1"/>
        <c:lblAlgn val="ctr"/>
        <c:lblOffset val="100"/>
        <c:noMultiLvlLbl val="0"/>
      </c:catAx>
      <c:valAx>
        <c:axId val="1833791296"/>
        <c:scaling>
          <c:orientation val="minMax"/>
          <c:max val="52"/>
          <c:min val="2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3379075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55"/>
          <c:w val="0.96177967444791523"/>
          <c:h val="0.1795680460155259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15716819474292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3.6833990063388731</c:v>
                </c:pt>
                <c:pt idx="1">
                  <c:v>4.5879634723291884</c:v>
                </c:pt>
                <c:pt idx="2">
                  <c:v>5.0653244806168356</c:v>
                </c:pt>
                <c:pt idx="3">
                  <c:v>5.1301274499303844</c:v>
                </c:pt>
                <c:pt idx="4">
                  <c:v>3.9995767643635589</c:v>
                </c:pt>
                <c:pt idx="5">
                  <c:v>3.7353592909148468</c:v>
                </c:pt>
                <c:pt idx="6">
                  <c:v>3.263969578535967</c:v>
                </c:pt>
                <c:pt idx="7">
                  <c:v>2.736266049252789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14.630803494946033</c:v>
                </c:pt>
                <c:pt idx="1">
                  <c:v>15.018153812300582</c:v>
                </c:pt>
                <c:pt idx="2">
                  <c:v>15.056757335617906</c:v>
                </c:pt>
                <c:pt idx="3">
                  <c:v>14.22298382778194</c:v>
                </c:pt>
                <c:pt idx="4">
                  <c:v>14.707438366310443</c:v>
                </c:pt>
                <c:pt idx="5">
                  <c:v>14.99419647567796</c:v>
                </c:pt>
                <c:pt idx="6">
                  <c:v>15.168479983099187</c:v>
                </c:pt>
                <c:pt idx="7">
                  <c:v>18.417175331509156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46.016789446633545</c:v>
                </c:pt>
                <c:pt idx="1">
                  <c:v>45.109472989327756</c:v>
                </c:pt>
                <c:pt idx="2">
                  <c:v>43.928035982009</c:v>
                </c:pt>
                <c:pt idx="3">
                  <c:v>44.414694227267852</c:v>
                </c:pt>
                <c:pt idx="4">
                  <c:v>45.138080626388735</c:v>
                </c:pt>
                <c:pt idx="5">
                  <c:v>41.046744750448454</c:v>
                </c:pt>
                <c:pt idx="6">
                  <c:v>41.216858561318261</c:v>
                </c:pt>
                <c:pt idx="7">
                  <c:v>35.908229846348135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9.9880075381188966</c:v>
                </c:pt>
                <c:pt idx="1">
                  <c:v>9.3849708438772126</c:v>
                </c:pt>
                <c:pt idx="2">
                  <c:v>9.4559862925680029</c:v>
                </c:pt>
                <c:pt idx="3">
                  <c:v>10.624397558102174</c:v>
                </c:pt>
                <c:pt idx="4">
                  <c:v>10.993545656544281</c:v>
                </c:pt>
                <c:pt idx="5">
                  <c:v>13.78073229925082</c:v>
                </c:pt>
                <c:pt idx="6">
                  <c:v>13.615717756417029</c:v>
                </c:pt>
                <c:pt idx="7">
                  <c:v>12.94464323300358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3791840"/>
        <c:axId val="1833794016"/>
      </c:barChart>
      <c:catAx>
        <c:axId val="183379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833794016"/>
        <c:crosses val="autoZero"/>
        <c:auto val="1"/>
        <c:lblAlgn val="ctr"/>
        <c:lblOffset val="100"/>
        <c:noMultiLvlLbl val="0"/>
      </c:catAx>
      <c:valAx>
        <c:axId val="1833794016"/>
        <c:scaling>
          <c:orientation val="minMax"/>
          <c:max val="7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83379184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4788290275053724"/>
          <c:w val="0.95561111111111163"/>
          <c:h val="0.1243395801465827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76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51.572885183521024</c:v>
                </c:pt>
                <c:pt idx="1">
                  <c:v>53.366051853278051</c:v>
                </c:pt>
                <c:pt idx="2">
                  <c:v>57.503107651645749</c:v>
                </c:pt>
                <c:pt idx="3">
                  <c:v>61.955305940023166</c:v>
                </c:pt>
                <c:pt idx="4">
                  <c:v>66.085049146687098</c:v>
                </c:pt>
                <c:pt idx="5">
                  <c:v>69.857748871095396</c:v>
                </c:pt>
                <c:pt idx="6">
                  <c:v>77.434630630590561</c:v>
                </c:pt>
                <c:pt idx="7">
                  <c:v>84.457571312863081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54.650489015081263</c:v>
                </c:pt>
                <c:pt idx="1">
                  <c:v>58.327544933471707</c:v>
                </c:pt>
                <c:pt idx="2">
                  <c:v>54.773018703394527</c:v>
                </c:pt>
                <c:pt idx="3">
                  <c:v>57.470372055635508</c:v>
                </c:pt>
                <c:pt idx="4">
                  <c:v>56.954333109488772</c:v>
                </c:pt>
                <c:pt idx="5">
                  <c:v>62.678799041429755</c:v>
                </c:pt>
                <c:pt idx="6">
                  <c:v>60.462384072871544</c:v>
                </c:pt>
                <c:pt idx="7">
                  <c:v>74.594169890935447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43.372940825169728</c:v>
                </c:pt>
                <c:pt idx="1">
                  <c:v>33.964073708368936</c:v>
                </c:pt>
                <c:pt idx="2">
                  <c:v>35.749467642773503</c:v>
                </c:pt>
                <c:pt idx="3">
                  <c:v>37.353569660648411</c:v>
                </c:pt>
                <c:pt idx="4">
                  <c:v>39.911767488163861</c:v>
                </c:pt>
                <c:pt idx="5">
                  <c:v>49.283729626035644</c:v>
                </c:pt>
                <c:pt idx="6">
                  <c:v>50.782885465643623</c:v>
                </c:pt>
                <c:pt idx="7">
                  <c:v>55.616554927737006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50.867323071643291</c:v>
                </c:pt>
                <c:pt idx="1">
                  <c:v>49.582307588726053</c:v>
                </c:pt>
                <c:pt idx="2">
                  <c:v>60.20041398029803</c:v>
                </c:pt>
                <c:pt idx="3">
                  <c:v>53.946249995115814</c:v>
                </c:pt>
                <c:pt idx="4">
                  <c:v>57.980847478395539</c:v>
                </c:pt>
                <c:pt idx="5">
                  <c:v>53.994546527831631</c:v>
                </c:pt>
                <c:pt idx="6">
                  <c:v>70.395163237760102</c:v>
                </c:pt>
                <c:pt idx="7">
                  <c:v>67.112231062788851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792384"/>
        <c:axId val="1833788032"/>
      </c:lineChart>
      <c:catAx>
        <c:axId val="183379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3788032"/>
        <c:crosses val="autoZero"/>
        <c:auto val="1"/>
        <c:lblAlgn val="ctr"/>
        <c:lblOffset val="100"/>
        <c:noMultiLvlLbl val="0"/>
      </c:catAx>
      <c:valAx>
        <c:axId val="1833788032"/>
        <c:scaling>
          <c:orientation val="minMax"/>
          <c:max val="85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83379238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79E-2"/>
          <c:y val="0"/>
          <c:w val="0.95679921453118599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161.47999999999999</c:v>
                </c:pt>
                <c:pt idx="1">
                  <c:v>168.22928325681127</c:v>
                </c:pt>
                <c:pt idx="2">
                  <c:v>161.62</c:v>
                </c:pt>
                <c:pt idx="3">
                  <c:v>162.91999999999999</c:v>
                </c:pt>
                <c:pt idx="4">
                  <c:v>154.87</c:v>
                </c:pt>
                <c:pt idx="5">
                  <c:v>171.18</c:v>
                </c:pt>
                <c:pt idx="6">
                  <c:v>171.11</c:v>
                </c:pt>
                <c:pt idx="7">
                  <c:v>170.5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794560"/>
        <c:axId val="1833789664"/>
      </c:barChart>
      <c:catAx>
        <c:axId val="183379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33789664"/>
        <c:crosses val="autoZero"/>
        <c:auto val="1"/>
        <c:lblAlgn val="ctr"/>
        <c:lblOffset val="100"/>
        <c:noMultiLvlLbl val="0"/>
      </c:catAx>
      <c:valAx>
        <c:axId val="1833789664"/>
        <c:scaling>
          <c:orientation val="minMax"/>
          <c:max val="42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83379456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1114424</xdr:colOff>
      <xdr:row>23</xdr:row>
      <xdr:rowOff>123824</xdr:rowOff>
    </xdr:from>
    <xdr:to>
      <xdr:col>8</xdr:col>
      <xdr:colOff>350520</xdr:colOff>
      <xdr:row>48</xdr:row>
      <xdr:rowOff>38099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1112520</xdr:colOff>
      <xdr:row>50</xdr:row>
      <xdr:rowOff>68580</xdr:rowOff>
    </xdr:from>
    <xdr:to>
      <xdr:col>8</xdr:col>
      <xdr:colOff>586740</xdr:colOff>
      <xdr:row>75</xdr:row>
      <xdr:rowOff>106680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</xdr:colOff>
      <xdr:row>33</xdr:row>
      <xdr:rowOff>80009</xdr:rowOff>
    </xdr:from>
    <xdr:to>
      <xdr:col>9</xdr:col>
      <xdr:colOff>106680</xdr:colOff>
      <xdr:row>50</xdr:row>
      <xdr:rowOff>127634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1684019</xdr:colOff>
      <xdr:row>29</xdr:row>
      <xdr:rowOff>60960</xdr:rowOff>
    </xdr:from>
    <xdr:to>
      <xdr:col>8</xdr:col>
      <xdr:colOff>213360</xdr:colOff>
      <xdr:row>49</xdr:row>
      <xdr:rowOff>156210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2068830</xdr:colOff>
      <xdr:row>52</xdr:row>
      <xdr:rowOff>78105</xdr:rowOff>
    </xdr:from>
    <xdr:to>
      <xdr:col>8</xdr:col>
      <xdr:colOff>365760</xdr:colOff>
      <xdr:row>74</xdr:row>
      <xdr:rowOff>78105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12</xdr:col>
      <xdr:colOff>228600</xdr:colOff>
      <xdr:row>30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T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style="101" bestFit="1" customWidth="1"/>
    <col min="13" max="13" width="7.109375" style="101" customWidth="1"/>
    <col min="14" max="15" width="15.33203125" style="101" bestFit="1" customWidth="1"/>
    <col min="16" max="16" width="7.109375" style="101" customWidth="1"/>
    <col min="17" max="18" width="15.33203125" style="101" bestFit="1" customWidth="1"/>
    <col min="19" max="19" width="7.109375" style="101" customWidth="1"/>
    <col min="20" max="21" width="15.33203125" style="101" bestFit="1" customWidth="1"/>
    <col min="22" max="22" width="7.109375" style="101" customWidth="1"/>
    <col min="23" max="24" width="15.33203125" bestFit="1" customWidth="1"/>
    <col min="25" max="25" width="7.109375" customWidth="1"/>
    <col min="26" max="27" width="8.88671875" style="101"/>
  </cols>
  <sheetData>
    <row r="1" spans="1:27" x14ac:dyDescent="0.3">
      <c r="B1" s="127">
        <v>2016</v>
      </c>
      <c r="C1" s="127"/>
      <c r="D1" s="128"/>
      <c r="E1" s="129">
        <v>2017</v>
      </c>
      <c r="F1" s="127"/>
      <c r="G1" s="128"/>
      <c r="H1" s="129">
        <v>2018</v>
      </c>
      <c r="I1" s="127"/>
      <c r="J1" s="128"/>
      <c r="K1" s="129">
        <v>2019</v>
      </c>
      <c r="L1" s="127"/>
      <c r="M1" s="128"/>
      <c r="N1" s="129">
        <v>2020</v>
      </c>
      <c r="O1" s="127"/>
      <c r="P1" s="128"/>
      <c r="Q1" s="129">
        <v>2021</v>
      </c>
      <c r="R1" s="127"/>
      <c r="S1" s="128"/>
      <c r="T1" s="129">
        <v>2022</v>
      </c>
      <c r="U1" s="127"/>
      <c r="V1" s="128"/>
      <c r="W1" s="129">
        <v>2023</v>
      </c>
      <c r="X1" s="127"/>
      <c r="Y1" s="128"/>
      <c r="Z1" s="126" t="s">
        <v>233</v>
      </c>
      <c r="AA1" s="126"/>
    </row>
    <row r="2" spans="1:27" x14ac:dyDescent="0.3">
      <c r="B2" s="15" t="s">
        <v>73</v>
      </c>
      <c r="C2" s="15" t="s">
        <v>74</v>
      </c>
      <c r="D2" s="16" t="s">
        <v>234</v>
      </c>
      <c r="E2" s="21" t="s">
        <v>73</v>
      </c>
      <c r="F2" s="15" t="s">
        <v>74</v>
      </c>
      <c r="G2" s="16" t="s">
        <v>234</v>
      </c>
      <c r="H2" s="21" t="s">
        <v>73</v>
      </c>
      <c r="I2" s="94" t="s">
        <v>74</v>
      </c>
      <c r="J2" s="16" t="s">
        <v>234</v>
      </c>
      <c r="K2" s="21" t="s">
        <v>73</v>
      </c>
      <c r="L2" s="112" t="s">
        <v>74</v>
      </c>
      <c r="M2" s="16" t="s">
        <v>234</v>
      </c>
      <c r="N2" s="21" t="s">
        <v>73</v>
      </c>
      <c r="O2" s="112" t="s">
        <v>74</v>
      </c>
      <c r="P2" s="16" t="s">
        <v>234</v>
      </c>
      <c r="Q2" s="21" t="s">
        <v>73</v>
      </c>
      <c r="R2" s="112" t="s">
        <v>74</v>
      </c>
      <c r="S2" s="16" t="s">
        <v>234</v>
      </c>
      <c r="T2" s="21" t="s">
        <v>73</v>
      </c>
      <c r="U2" s="112" t="s">
        <v>74</v>
      </c>
      <c r="V2" s="16" t="s">
        <v>234</v>
      </c>
      <c r="W2" s="21" t="s">
        <v>73</v>
      </c>
      <c r="X2" s="15" t="s">
        <v>74</v>
      </c>
      <c r="Y2" s="16" t="s">
        <v>234</v>
      </c>
      <c r="Z2" s="110" t="s">
        <v>73</v>
      </c>
      <c r="AA2" s="110" t="s">
        <v>74</v>
      </c>
    </row>
    <row r="3" spans="1:27" x14ac:dyDescent="0.3">
      <c r="A3" t="s">
        <v>20</v>
      </c>
      <c r="B3" s="26">
        <v>84726016.25</v>
      </c>
      <c r="C3" s="26">
        <v>60032846.560000002</v>
      </c>
      <c r="D3" s="18">
        <f>IF(B3&gt;0,C3/B3*100,"-")</f>
        <v>70.855268802987069</v>
      </c>
      <c r="E3" s="26">
        <v>90781933.200000003</v>
      </c>
      <c r="F3" s="26">
        <v>54829330.579999998</v>
      </c>
      <c r="G3" s="18">
        <f>IF(E3&gt;0,F3/E3*100,"-")</f>
        <v>60.396742663770453</v>
      </c>
      <c r="H3" s="17">
        <v>90736599.379999995</v>
      </c>
      <c r="I3" s="17">
        <v>60040550.18</v>
      </c>
      <c r="J3" s="18">
        <f>IF(H3&gt;0,I3/H3*100,"-")</f>
        <v>66.170156904992012</v>
      </c>
      <c r="K3" s="113">
        <v>87418822.260000005</v>
      </c>
      <c r="L3" s="113">
        <v>58917401.770000003</v>
      </c>
      <c r="M3" s="18">
        <f>IF(K3&gt;0,L3/K3*100,"-")</f>
        <v>67.396700443719752</v>
      </c>
      <c r="N3" s="113">
        <v>94807982.189999998</v>
      </c>
      <c r="O3" s="113">
        <v>49772168.75</v>
      </c>
      <c r="P3" s="18">
        <f>IF(N3&gt;0,O3/N3*100,"-")</f>
        <v>52.497867373924336</v>
      </c>
      <c r="Q3" s="113">
        <v>98452235.950000003</v>
      </c>
      <c r="R3" s="113">
        <v>51753121.979999997</v>
      </c>
      <c r="S3" s="18">
        <f>IF(Q3&gt;0,R3/Q3*100,"-")</f>
        <v>52.566730943808494</v>
      </c>
      <c r="T3" s="113">
        <v>93990398.609999999</v>
      </c>
      <c r="U3" s="113">
        <v>61191735.380000003</v>
      </c>
      <c r="V3" s="18">
        <f>IF(T3&gt;0,U3/T3*100,"-")</f>
        <v>65.104240736233649</v>
      </c>
      <c r="W3" s="113">
        <v>104872184.2</v>
      </c>
      <c r="X3" s="113">
        <v>63363034.789999999</v>
      </c>
      <c r="Y3" s="18">
        <f>IF(W3&gt;0,X3/W3*100,"-")</f>
        <v>60.419295424572653</v>
      </c>
      <c r="Z3" s="104">
        <f>IF(T3&gt;0,W3/T3*100-100,"-")</f>
        <v>11.577550208242499</v>
      </c>
      <c r="AA3" s="104">
        <f>IF(U3&gt;0,X3/U3*100-100,"-")</f>
        <v>3.5483540326422371</v>
      </c>
    </row>
    <row r="4" spans="1:27" x14ac:dyDescent="0.3">
      <c r="A4" t="s">
        <v>21</v>
      </c>
      <c r="B4" s="26">
        <v>14117183.689999999</v>
      </c>
      <c r="C4" s="26">
        <v>9620297.6600000001</v>
      </c>
      <c r="D4" s="18">
        <f t="shared" ref="D4:D21" si="0">IF(B4&gt;0,C4/B4*100,"-")</f>
        <v>68.146011777225795</v>
      </c>
      <c r="E4" s="26">
        <v>8208098.8399999999</v>
      </c>
      <c r="F4" s="26">
        <v>8011323.4400000004</v>
      </c>
      <c r="G4" s="18">
        <f t="shared" ref="G4:G21" si="1">IF(E4&gt;0,F4/E4*100,"-")</f>
        <v>97.602667757348797</v>
      </c>
      <c r="H4" s="17">
        <v>13968373.33</v>
      </c>
      <c r="I4" s="17">
        <v>9769599.0700000003</v>
      </c>
      <c r="J4" s="18">
        <f t="shared" ref="J4:J13" si="2">IF(H4&gt;0,I4/H4*100,"-")</f>
        <v>69.940850227833934</v>
      </c>
      <c r="K4" s="113">
        <v>12976176.16</v>
      </c>
      <c r="L4" s="113">
        <v>10511684.82</v>
      </c>
      <c r="M4" s="18">
        <f t="shared" ref="M4:M13" si="3">IF(K4&gt;0,L4/K4*100,"-")</f>
        <v>81.007568719689758</v>
      </c>
      <c r="N4" s="113">
        <v>31503649.190000001</v>
      </c>
      <c r="O4" s="113">
        <v>27984990.890000001</v>
      </c>
      <c r="P4" s="18">
        <f t="shared" ref="P4:P13" si="4">IF(N4&gt;0,O4/N4*100,"-")</f>
        <v>88.830950094769008</v>
      </c>
      <c r="Q4" s="113">
        <v>22622266.359999999</v>
      </c>
      <c r="R4" s="113">
        <v>17449607.359999999</v>
      </c>
      <c r="S4" s="18">
        <f t="shared" ref="S4:S13" si="5">IF(Q4&gt;0,R4/Q4*100,"-")</f>
        <v>77.134656105251523</v>
      </c>
      <c r="T4" s="113">
        <v>25830874.129999999</v>
      </c>
      <c r="U4" s="113">
        <v>18969175.41</v>
      </c>
      <c r="V4" s="18">
        <f t="shared" ref="V4:V13" si="6">IF(T4&gt;0,U4/T4*100,"-")</f>
        <v>73.436056846288395</v>
      </c>
      <c r="W4" s="113">
        <v>21739674.370000001</v>
      </c>
      <c r="X4" s="113">
        <v>14421807.35</v>
      </c>
      <c r="Y4" s="18">
        <f t="shared" ref="Y4:Y21" si="7">IF(W4&gt;0,X4/W4*100,"-")</f>
        <v>66.338653949212755</v>
      </c>
      <c r="Z4" s="104">
        <f t="shared" ref="Z4:AA55" si="8">IF(T4&gt;0,W4/T4*100-100,"-")</f>
        <v>-15.838410033706424</v>
      </c>
      <c r="AA4" s="104">
        <f t="shared" si="8"/>
        <v>-23.972407665136359</v>
      </c>
    </row>
    <row r="5" spans="1:27" x14ac:dyDescent="0.3">
      <c r="A5" t="s">
        <v>22</v>
      </c>
      <c r="B5" s="26">
        <v>12316216.65</v>
      </c>
      <c r="C5" s="26">
        <v>8177757.1299999999</v>
      </c>
      <c r="D5" s="18">
        <f t="shared" si="0"/>
        <v>66.398289039516044</v>
      </c>
      <c r="E5" s="26">
        <v>9904421.9000000004</v>
      </c>
      <c r="F5" s="26">
        <v>8451307.9600000009</v>
      </c>
      <c r="G5" s="18">
        <f t="shared" si="1"/>
        <v>85.328634475879923</v>
      </c>
      <c r="H5" s="17">
        <v>11143664.460000001</v>
      </c>
      <c r="I5" s="17">
        <v>8701383.8100000005</v>
      </c>
      <c r="J5" s="18">
        <f t="shared" si="2"/>
        <v>78.083684601537257</v>
      </c>
      <c r="K5" s="113">
        <v>13243983.25</v>
      </c>
      <c r="L5" s="113">
        <v>11020062.58</v>
      </c>
      <c r="M5" s="18">
        <f t="shared" si="3"/>
        <v>83.20806793530187</v>
      </c>
      <c r="N5" s="113">
        <v>11627314</v>
      </c>
      <c r="O5" s="113">
        <v>7581610.6399999997</v>
      </c>
      <c r="P5" s="18">
        <f t="shared" si="4"/>
        <v>65.205176707191356</v>
      </c>
      <c r="Q5" s="113">
        <v>15445703.24</v>
      </c>
      <c r="R5" s="113">
        <v>8880465.3000000007</v>
      </c>
      <c r="S5" s="18">
        <f t="shared" si="5"/>
        <v>57.49472951805852</v>
      </c>
      <c r="T5" s="113">
        <v>15901936.050000001</v>
      </c>
      <c r="U5" s="113">
        <v>11551882.33</v>
      </c>
      <c r="V5" s="18">
        <f t="shared" si="6"/>
        <v>72.644502491254826</v>
      </c>
      <c r="W5" s="113">
        <v>22535588.690000001</v>
      </c>
      <c r="X5" s="113">
        <v>13548413.98</v>
      </c>
      <c r="Y5" s="18">
        <f t="shared" si="7"/>
        <v>60.120080138008589</v>
      </c>
      <c r="Z5" s="104">
        <f t="shared" si="8"/>
        <v>41.716006272079056</v>
      </c>
      <c r="AA5" s="104">
        <f t="shared" si="8"/>
        <v>17.283171633553167</v>
      </c>
    </row>
    <row r="6" spans="1:27" x14ac:dyDescent="0.3">
      <c r="A6" t="s">
        <v>23</v>
      </c>
      <c r="B6" s="26">
        <v>274716.68</v>
      </c>
      <c r="C6" s="26">
        <v>274716.68</v>
      </c>
      <c r="D6" s="18">
        <f t="shared" si="0"/>
        <v>100</v>
      </c>
      <c r="E6" s="26">
        <v>187716.68</v>
      </c>
      <c r="F6" s="26">
        <v>187331.32</v>
      </c>
      <c r="G6" s="18">
        <f t="shared" si="1"/>
        <v>99.794711903065831</v>
      </c>
      <c r="H6" s="17">
        <v>296202.06</v>
      </c>
      <c r="I6" s="17">
        <v>296202.06</v>
      </c>
      <c r="J6" s="18">
        <f t="shared" si="2"/>
        <v>100</v>
      </c>
      <c r="K6" s="113">
        <v>643085.06999999995</v>
      </c>
      <c r="L6" s="113">
        <v>643085.06999999995</v>
      </c>
      <c r="M6" s="18">
        <f t="shared" si="3"/>
        <v>100</v>
      </c>
      <c r="N6" s="113">
        <v>327722.5</v>
      </c>
      <c r="O6" s="113">
        <v>327722.5</v>
      </c>
      <c r="P6" s="18">
        <f t="shared" si="4"/>
        <v>100</v>
      </c>
      <c r="Q6" s="113">
        <v>711105.4</v>
      </c>
      <c r="R6" s="113">
        <v>711105.4</v>
      </c>
      <c r="S6" s="18">
        <f t="shared" si="5"/>
        <v>100</v>
      </c>
      <c r="T6" s="113">
        <v>577561.68000000005</v>
      </c>
      <c r="U6" s="113">
        <v>570557.21</v>
      </c>
      <c r="V6" s="18">
        <f t="shared" si="6"/>
        <v>98.787234291582479</v>
      </c>
      <c r="W6" s="113">
        <v>614105.22</v>
      </c>
      <c r="X6" s="113">
        <v>614105.22</v>
      </c>
      <c r="Y6" s="18">
        <f t="shared" si="7"/>
        <v>100</v>
      </c>
      <c r="Z6" s="104">
        <f t="shared" si="8"/>
        <v>6.3272099353959703</v>
      </c>
      <c r="AA6" s="104">
        <f t="shared" si="8"/>
        <v>7.6325404774045325</v>
      </c>
    </row>
    <row r="7" spans="1:27" x14ac:dyDescent="0.3">
      <c r="A7" t="s">
        <v>24</v>
      </c>
      <c r="B7" s="26">
        <v>6528580.6200000001</v>
      </c>
      <c r="C7" s="26">
        <v>658036.97</v>
      </c>
      <c r="D7" s="18">
        <f t="shared" si="0"/>
        <v>10.07932670669846</v>
      </c>
      <c r="E7" s="26">
        <v>2122177.2400000002</v>
      </c>
      <c r="F7" s="26">
        <v>162332.01</v>
      </c>
      <c r="G7" s="18">
        <f t="shared" si="1"/>
        <v>7.6493144370919737</v>
      </c>
      <c r="H7" s="17">
        <v>6263395.1799999997</v>
      </c>
      <c r="I7" s="17">
        <v>2751337.94</v>
      </c>
      <c r="J7" s="18">
        <f t="shared" si="2"/>
        <v>43.927260869399589</v>
      </c>
      <c r="K7" s="113">
        <v>2747304.92</v>
      </c>
      <c r="L7" s="113">
        <v>763034.52</v>
      </c>
      <c r="M7" s="18">
        <f t="shared" si="3"/>
        <v>27.773929076645775</v>
      </c>
      <c r="N7" s="113">
        <v>12911209.66</v>
      </c>
      <c r="O7" s="113">
        <v>2272789.6</v>
      </c>
      <c r="P7" s="18">
        <f t="shared" si="4"/>
        <v>17.603227426794028</v>
      </c>
      <c r="Q7" s="113">
        <v>2908995.69</v>
      </c>
      <c r="R7" s="113">
        <v>759686.66</v>
      </c>
      <c r="S7" s="18">
        <f t="shared" si="5"/>
        <v>26.115083724995142</v>
      </c>
      <c r="T7" s="113">
        <v>22102084.120000001</v>
      </c>
      <c r="U7" s="113">
        <v>4855579.1500000004</v>
      </c>
      <c r="V7" s="18">
        <f t="shared" si="6"/>
        <v>21.968874625747283</v>
      </c>
      <c r="W7" s="113">
        <v>7811377.6100000003</v>
      </c>
      <c r="X7" s="113">
        <v>1434234.33</v>
      </c>
      <c r="Y7" s="18">
        <f t="shared" si="7"/>
        <v>18.360837250575575</v>
      </c>
      <c r="Z7" s="104">
        <f t="shared" si="8"/>
        <v>-64.657732874468849</v>
      </c>
      <c r="AA7" s="104">
        <f t="shared" si="8"/>
        <v>-70.462136736047228</v>
      </c>
    </row>
    <row r="8" spans="1:27" x14ac:dyDescent="0.3">
      <c r="A8" t="s">
        <v>25</v>
      </c>
      <c r="B8" s="26">
        <v>0</v>
      </c>
      <c r="C8" s="26">
        <v>0</v>
      </c>
      <c r="D8" s="18" t="str">
        <f t="shared" si="0"/>
        <v>-</v>
      </c>
      <c r="E8" s="26">
        <v>0</v>
      </c>
      <c r="F8" s="26">
        <v>0</v>
      </c>
      <c r="G8" s="18" t="str">
        <f t="shared" si="1"/>
        <v>-</v>
      </c>
      <c r="H8" s="17">
        <v>0</v>
      </c>
      <c r="I8" s="17">
        <v>0</v>
      </c>
      <c r="J8" s="18" t="str">
        <f t="shared" si="2"/>
        <v>-</v>
      </c>
      <c r="K8" s="113">
        <v>0</v>
      </c>
      <c r="L8" s="113">
        <v>0</v>
      </c>
      <c r="M8" s="18" t="str">
        <f t="shared" si="3"/>
        <v>-</v>
      </c>
      <c r="N8" s="113">
        <v>75512.87</v>
      </c>
      <c r="O8" s="113">
        <v>38296.870000000003</v>
      </c>
      <c r="P8" s="18">
        <f t="shared" si="4"/>
        <v>50.715685948633663</v>
      </c>
      <c r="Q8" s="113">
        <v>115717.14</v>
      </c>
      <c r="R8" s="113">
        <v>68609.52</v>
      </c>
      <c r="S8" s="18">
        <f t="shared" si="5"/>
        <v>59.290715273467697</v>
      </c>
      <c r="T8" s="113">
        <v>129513.91</v>
      </c>
      <c r="U8" s="113">
        <v>0</v>
      </c>
      <c r="V8" s="18">
        <f t="shared" si="6"/>
        <v>0</v>
      </c>
      <c r="W8" s="113">
        <v>0</v>
      </c>
      <c r="X8" s="113">
        <v>0</v>
      </c>
      <c r="Y8" s="18" t="str">
        <f t="shared" si="7"/>
        <v>-</v>
      </c>
      <c r="Z8" s="104">
        <f t="shared" si="8"/>
        <v>-100</v>
      </c>
      <c r="AA8" s="104" t="str">
        <f t="shared" si="8"/>
        <v>-</v>
      </c>
    </row>
    <row r="9" spans="1:27" x14ac:dyDescent="0.3">
      <c r="A9" t="s">
        <v>26</v>
      </c>
      <c r="B9" s="26">
        <v>654129.87</v>
      </c>
      <c r="C9" s="26">
        <v>654129.87</v>
      </c>
      <c r="D9" s="18">
        <f t="shared" si="0"/>
        <v>100</v>
      </c>
      <c r="E9" s="26">
        <v>591708.98</v>
      </c>
      <c r="F9" s="26">
        <v>591708.98</v>
      </c>
      <c r="G9" s="18">
        <f t="shared" si="1"/>
        <v>100</v>
      </c>
      <c r="H9" s="17">
        <v>923389.58</v>
      </c>
      <c r="I9" s="17">
        <v>923389.58</v>
      </c>
      <c r="J9" s="18">
        <f t="shared" si="2"/>
        <v>100</v>
      </c>
      <c r="K9" s="113">
        <v>895081.08</v>
      </c>
      <c r="L9" s="113">
        <v>895081.08</v>
      </c>
      <c r="M9" s="18">
        <f t="shared" si="3"/>
        <v>100</v>
      </c>
      <c r="N9" s="113">
        <v>720345.84</v>
      </c>
      <c r="O9" s="113">
        <v>720345.84</v>
      </c>
      <c r="P9" s="18">
        <f t="shared" si="4"/>
        <v>100</v>
      </c>
      <c r="Q9" s="113">
        <v>916019.91</v>
      </c>
      <c r="R9" s="113">
        <v>916019.91</v>
      </c>
      <c r="S9" s="18">
        <f t="shared" si="5"/>
        <v>100</v>
      </c>
      <c r="T9" s="113">
        <v>926517.2</v>
      </c>
      <c r="U9" s="113">
        <v>926517.2</v>
      </c>
      <c r="V9" s="18">
        <f t="shared" si="6"/>
        <v>100</v>
      </c>
      <c r="W9" s="113">
        <v>930146.38</v>
      </c>
      <c r="X9" s="113">
        <v>930146.38</v>
      </c>
      <c r="Y9" s="18">
        <f t="shared" si="7"/>
        <v>100</v>
      </c>
      <c r="Z9" s="104">
        <f t="shared" si="8"/>
        <v>0.39170130894494548</v>
      </c>
      <c r="AA9" s="104">
        <f t="shared" si="8"/>
        <v>0.39170130894494548</v>
      </c>
    </row>
    <row r="10" spans="1:27" x14ac:dyDescent="0.3">
      <c r="A10" t="s">
        <v>27</v>
      </c>
      <c r="B10" s="26">
        <v>3468039.29</v>
      </c>
      <c r="C10" s="26">
        <v>2526869.7400000002</v>
      </c>
      <c r="D10" s="18">
        <f t="shared" si="0"/>
        <v>72.861623779354588</v>
      </c>
      <c r="E10" s="26">
        <v>4189518.26</v>
      </c>
      <c r="F10" s="26">
        <v>4189518.26</v>
      </c>
      <c r="G10" s="18">
        <f t="shared" si="1"/>
        <v>100</v>
      </c>
      <c r="H10" s="17">
        <v>2443981.89</v>
      </c>
      <c r="I10" s="17">
        <v>2443340.39</v>
      </c>
      <c r="J10" s="18">
        <f t="shared" si="2"/>
        <v>99.97375185132816</v>
      </c>
      <c r="K10" s="113">
        <v>2910998.47</v>
      </c>
      <c r="L10" s="113">
        <v>2898772.97</v>
      </c>
      <c r="M10" s="18">
        <f t="shared" si="3"/>
        <v>99.580023825982977</v>
      </c>
      <c r="N10" s="113">
        <v>2411155.7400000002</v>
      </c>
      <c r="O10" s="113">
        <v>1432121.95</v>
      </c>
      <c r="P10" s="18">
        <f t="shared" si="4"/>
        <v>59.395663508654152</v>
      </c>
      <c r="Q10" s="113">
        <v>3251939.91</v>
      </c>
      <c r="R10" s="113">
        <v>3058885.95</v>
      </c>
      <c r="S10" s="18">
        <f t="shared" si="5"/>
        <v>94.06342167005171</v>
      </c>
      <c r="T10" s="113">
        <v>2646802.77</v>
      </c>
      <c r="U10" s="113">
        <v>2635947.69</v>
      </c>
      <c r="V10" s="18">
        <f t="shared" si="6"/>
        <v>99.589879528499964</v>
      </c>
      <c r="W10" s="113">
        <v>2851155.67</v>
      </c>
      <c r="X10" s="113">
        <v>2761441.52</v>
      </c>
      <c r="Y10" s="18">
        <f t="shared" si="7"/>
        <v>96.85341102402873</v>
      </c>
      <c r="Z10" s="104">
        <f t="shared" si="8"/>
        <v>7.7207452824299452</v>
      </c>
      <c r="AA10" s="104">
        <f t="shared" si="8"/>
        <v>4.7608619274231501</v>
      </c>
    </row>
    <row r="11" spans="1:27" x14ac:dyDescent="0.3">
      <c r="A11" t="s">
        <v>28</v>
      </c>
      <c r="B11" s="26">
        <v>0</v>
      </c>
      <c r="C11" s="26">
        <v>0</v>
      </c>
      <c r="D11" s="18" t="str">
        <f t="shared" si="0"/>
        <v>-</v>
      </c>
      <c r="E11" s="26">
        <v>0</v>
      </c>
      <c r="F11" s="26">
        <v>0</v>
      </c>
      <c r="G11" s="18" t="str">
        <f t="shared" si="1"/>
        <v>-</v>
      </c>
      <c r="H11" s="17">
        <v>0</v>
      </c>
      <c r="I11" s="17">
        <v>0</v>
      </c>
      <c r="J11" s="18" t="str">
        <f t="shared" si="2"/>
        <v>-</v>
      </c>
      <c r="K11" s="113">
        <v>0</v>
      </c>
      <c r="L11" s="113">
        <v>0</v>
      </c>
      <c r="M11" s="18" t="str">
        <f t="shared" si="3"/>
        <v>-</v>
      </c>
      <c r="N11" s="113">
        <v>0</v>
      </c>
      <c r="O11" s="113">
        <v>0</v>
      </c>
      <c r="P11" s="18" t="str">
        <f t="shared" si="4"/>
        <v>-</v>
      </c>
      <c r="Q11" s="113">
        <v>0</v>
      </c>
      <c r="R11" s="113">
        <v>0</v>
      </c>
      <c r="S11" s="18" t="str">
        <f t="shared" si="5"/>
        <v>-</v>
      </c>
      <c r="T11" s="113">
        <v>0</v>
      </c>
      <c r="U11" s="113">
        <v>0</v>
      </c>
      <c r="V11" s="18" t="str">
        <f t="shared" si="6"/>
        <v>-</v>
      </c>
      <c r="W11" s="113">
        <v>0</v>
      </c>
      <c r="X11" s="113">
        <v>0</v>
      </c>
      <c r="Y11" s="18" t="str">
        <f t="shared" si="7"/>
        <v>-</v>
      </c>
      <c r="Z11" s="104" t="str">
        <f t="shared" si="8"/>
        <v>-</v>
      </c>
      <c r="AA11" s="104" t="str">
        <f t="shared" si="8"/>
        <v>-</v>
      </c>
    </row>
    <row r="12" spans="1:27" x14ac:dyDescent="0.3">
      <c r="A12" t="s">
        <v>29</v>
      </c>
      <c r="B12" s="26">
        <v>0</v>
      </c>
      <c r="C12" s="26">
        <v>0</v>
      </c>
      <c r="D12" s="18" t="str">
        <f t="shared" si="0"/>
        <v>-</v>
      </c>
      <c r="E12" s="26">
        <v>0</v>
      </c>
      <c r="F12" s="26">
        <v>0</v>
      </c>
      <c r="G12" s="18" t="str">
        <f t="shared" si="1"/>
        <v>-</v>
      </c>
      <c r="H12" s="17">
        <v>0</v>
      </c>
      <c r="I12" s="17">
        <v>0</v>
      </c>
      <c r="J12" s="18" t="str">
        <f t="shared" si="2"/>
        <v>-</v>
      </c>
      <c r="K12" s="113">
        <v>0</v>
      </c>
      <c r="L12" s="113">
        <v>0</v>
      </c>
      <c r="M12" s="18" t="str">
        <f t="shared" si="3"/>
        <v>-</v>
      </c>
      <c r="N12" s="113">
        <v>0</v>
      </c>
      <c r="O12" s="113">
        <v>0</v>
      </c>
      <c r="P12" s="18" t="str">
        <f t="shared" si="4"/>
        <v>-</v>
      </c>
      <c r="Q12" s="113">
        <v>0</v>
      </c>
      <c r="R12" s="113">
        <v>0</v>
      </c>
      <c r="S12" s="18" t="str">
        <f t="shared" si="5"/>
        <v>-</v>
      </c>
      <c r="T12" s="113">
        <v>0</v>
      </c>
      <c r="U12" s="113">
        <v>0</v>
      </c>
      <c r="V12" s="18" t="str">
        <f t="shared" si="6"/>
        <v>-</v>
      </c>
      <c r="W12" s="113">
        <v>0</v>
      </c>
      <c r="X12" s="113">
        <v>0</v>
      </c>
      <c r="Y12" s="18" t="str">
        <f t="shared" si="7"/>
        <v>-</v>
      </c>
      <c r="Z12" s="104" t="str">
        <f t="shared" si="8"/>
        <v>-</v>
      </c>
      <c r="AA12" s="104" t="str">
        <f t="shared" si="8"/>
        <v>-</v>
      </c>
    </row>
    <row r="13" spans="1:27" x14ac:dyDescent="0.3">
      <c r="A13" t="s">
        <v>30</v>
      </c>
      <c r="B13" s="26">
        <v>0</v>
      </c>
      <c r="C13" s="26">
        <v>0</v>
      </c>
      <c r="D13" s="18" t="str">
        <f t="shared" si="0"/>
        <v>-</v>
      </c>
      <c r="E13" s="26">
        <v>350000</v>
      </c>
      <c r="F13" s="26">
        <v>0</v>
      </c>
      <c r="G13" s="18">
        <f t="shared" si="1"/>
        <v>0</v>
      </c>
      <c r="H13" s="17">
        <v>660000</v>
      </c>
      <c r="I13" s="17">
        <v>0</v>
      </c>
      <c r="J13" s="18">
        <f t="shared" si="2"/>
        <v>0</v>
      </c>
      <c r="K13" s="113">
        <v>484762.88</v>
      </c>
      <c r="L13" s="113">
        <v>484762.88</v>
      </c>
      <c r="M13" s="18">
        <f t="shared" si="3"/>
        <v>100</v>
      </c>
      <c r="N13" s="113">
        <v>0</v>
      </c>
      <c r="O13" s="113">
        <v>0</v>
      </c>
      <c r="P13" s="18" t="str">
        <f t="shared" si="4"/>
        <v>-</v>
      </c>
      <c r="Q13" s="113">
        <v>3155000</v>
      </c>
      <c r="R13" s="113">
        <v>0</v>
      </c>
      <c r="S13" s="18">
        <f t="shared" si="5"/>
        <v>0</v>
      </c>
      <c r="T13" s="113">
        <v>0</v>
      </c>
      <c r="U13" s="113">
        <v>0</v>
      </c>
      <c r="V13" s="18" t="str">
        <f t="shared" si="6"/>
        <v>-</v>
      </c>
      <c r="W13" s="113">
        <v>0</v>
      </c>
      <c r="X13" s="113">
        <v>0</v>
      </c>
      <c r="Y13" s="18" t="str">
        <f t="shared" si="7"/>
        <v>-</v>
      </c>
      <c r="Z13" s="104" t="str">
        <f t="shared" si="8"/>
        <v>-</v>
      </c>
      <c r="AA13" s="104" t="str">
        <f t="shared" si="8"/>
        <v>-</v>
      </c>
    </row>
    <row r="14" spans="1:27" x14ac:dyDescent="0.3">
      <c r="A14" t="s">
        <v>31</v>
      </c>
      <c r="B14" s="26">
        <f>SUM(B3:B5)</f>
        <v>111159416.59</v>
      </c>
      <c r="C14" s="26">
        <f>SUM(C3:C5)</f>
        <v>77830901.349999994</v>
      </c>
      <c r="D14" s="18">
        <f>IF(B14&gt;0,C14/B14*100,"-")</f>
        <v>70.017371211177917</v>
      </c>
      <c r="E14" s="26">
        <f>SUM(E3:E5)</f>
        <v>108894453.94000001</v>
      </c>
      <c r="F14" s="26">
        <f>SUM(F3:F5)</f>
        <v>71291961.979999989</v>
      </c>
      <c r="G14" s="18">
        <f>IF(E14&gt;0,F14/E14*100,"-")</f>
        <v>65.468864024315963</v>
      </c>
      <c r="H14" s="17">
        <f>SUM(H3:H5)</f>
        <v>115848637.16999999</v>
      </c>
      <c r="I14" s="17">
        <f>SUM(I3:I5)</f>
        <v>78511533.060000002</v>
      </c>
      <c r="J14" s="18">
        <f t="shared" ref="J14:J21" si="9">IF(H14&gt;0,I14/H14*100,"-")</f>
        <v>67.77078693190812</v>
      </c>
      <c r="K14" s="113">
        <v>113638981.67</v>
      </c>
      <c r="L14" s="113">
        <v>80449149.170000002</v>
      </c>
      <c r="M14" s="18">
        <f>IF(K14&gt;0,L14/K14*100,"-")</f>
        <v>70.793620276903695</v>
      </c>
      <c r="N14" s="113">
        <f t="shared" ref="N14:O14" si="10">SUM(N3:N5)</f>
        <v>137938945.38</v>
      </c>
      <c r="O14" s="113">
        <f t="shared" si="10"/>
        <v>85338770.280000001</v>
      </c>
      <c r="P14" s="18">
        <f>IF(N14&gt;0,O14/N14*100,"-")</f>
        <v>61.867060129324017</v>
      </c>
      <c r="Q14" s="113">
        <f t="shared" ref="Q14:R14" si="11">SUM(Q3:Q5)</f>
        <v>136520205.55000001</v>
      </c>
      <c r="R14" s="113">
        <f t="shared" si="11"/>
        <v>78083194.640000001</v>
      </c>
      <c r="S14" s="18">
        <f>IF(Q14&gt;0,R14/Q14*100,"-")</f>
        <v>57.195339199370252</v>
      </c>
      <c r="T14" s="113">
        <f t="shared" ref="T14:U14" si="12">SUM(T3:T5)</f>
        <v>135723208.78999999</v>
      </c>
      <c r="U14" s="113">
        <f t="shared" si="12"/>
        <v>91712793.120000005</v>
      </c>
      <c r="V14" s="18">
        <f>IF(T14&gt;0,U14/T14*100,"-")</f>
        <v>67.573404679743575</v>
      </c>
      <c r="W14" s="113">
        <v>149147447.26000002</v>
      </c>
      <c r="X14" s="113">
        <v>91333256.120000005</v>
      </c>
      <c r="Y14" s="18">
        <f>IF(W14&gt;0,X14/W14*100,"-")</f>
        <v>61.236888594401542</v>
      </c>
      <c r="Z14" s="104">
        <f t="shared" si="8"/>
        <v>9.8908938196199898</v>
      </c>
      <c r="AA14" s="104">
        <f t="shared" si="8"/>
        <v>-0.41383212427452065</v>
      </c>
    </row>
    <row r="15" spans="1:27" x14ac:dyDescent="0.3">
      <c r="A15" t="s">
        <v>32</v>
      </c>
      <c r="B15" s="25">
        <f>SUM(B6:B10)</f>
        <v>10925466.460000001</v>
      </c>
      <c r="C15" s="25">
        <f>SUM(C6:C10)</f>
        <v>4113753.2600000002</v>
      </c>
      <c r="D15" s="18">
        <f>IF(B15&gt;0,C15/B15*100,"-")</f>
        <v>37.652884433457864</v>
      </c>
      <c r="E15" s="25">
        <f>SUM(E6:E10)</f>
        <v>7091121.1600000001</v>
      </c>
      <c r="F15" s="25">
        <f>SUM(F6:F10)</f>
        <v>5130890.57</v>
      </c>
      <c r="G15" s="18">
        <f>IF(E15&gt;0,F15/E15*100,"-")</f>
        <v>72.356549186363083</v>
      </c>
      <c r="H15" s="96">
        <f>SUM(H6:H10)</f>
        <v>9926968.709999999</v>
      </c>
      <c r="I15" s="96">
        <f>SUM(I6:I10)</f>
        <v>6414269.9700000007</v>
      </c>
      <c r="J15" s="18">
        <f t="shared" si="9"/>
        <v>64.614588374178538</v>
      </c>
      <c r="K15" s="114">
        <v>7196469.5399999991</v>
      </c>
      <c r="L15" s="114">
        <v>5199973.6400000006</v>
      </c>
      <c r="M15" s="18">
        <f>IF(K15&gt;0,L15/K15*100,"-")</f>
        <v>72.257286869583567</v>
      </c>
      <c r="N15" s="114">
        <f t="shared" ref="N15:O15" si="13">SUM(N6:N10)</f>
        <v>16445946.609999999</v>
      </c>
      <c r="O15" s="114">
        <f t="shared" si="13"/>
        <v>4791276.76</v>
      </c>
      <c r="P15" s="18">
        <f>IF(N15&gt;0,O15/N15*100,"-")</f>
        <v>29.133481176976773</v>
      </c>
      <c r="Q15" s="114">
        <f t="shared" ref="Q15:R15" si="14">SUM(Q6:Q10)</f>
        <v>7903778.0499999998</v>
      </c>
      <c r="R15" s="114">
        <f t="shared" si="14"/>
        <v>5514307.4400000004</v>
      </c>
      <c r="S15" s="18">
        <f>IF(Q15&gt;0,R15/Q15*100,"-")</f>
        <v>69.767994560525409</v>
      </c>
      <c r="T15" s="114">
        <f t="shared" ref="T15:U15" si="15">SUM(T6:T10)</f>
        <v>26382479.68</v>
      </c>
      <c r="U15" s="114">
        <f t="shared" si="15"/>
        <v>8988601.25</v>
      </c>
      <c r="V15" s="18">
        <f>IF(T15&gt;0,U15/T15*100,"-")</f>
        <v>34.070342738912707</v>
      </c>
      <c r="W15" s="114">
        <v>12206784.880000001</v>
      </c>
      <c r="X15" s="114">
        <v>5739927.4500000002</v>
      </c>
      <c r="Y15" s="18">
        <f>IF(W15&gt;0,X15/W15*100,"-")</f>
        <v>47.022434706820192</v>
      </c>
      <c r="Z15" s="104">
        <f t="shared" si="8"/>
        <v>-53.731472446641526</v>
      </c>
      <c r="AA15" s="104">
        <f t="shared" si="8"/>
        <v>-36.142150593230504</v>
      </c>
    </row>
    <row r="16" spans="1:27" x14ac:dyDescent="0.3">
      <c r="A16" t="s">
        <v>33</v>
      </c>
      <c r="B16" s="26">
        <f>SUM(B11:B13)</f>
        <v>0</v>
      </c>
      <c r="C16" s="26">
        <f>SUM(C11:C13)</f>
        <v>0</v>
      </c>
      <c r="D16" s="18" t="str">
        <f t="shared" si="0"/>
        <v>-</v>
      </c>
      <c r="E16" s="26">
        <f>SUM(E11:E13)</f>
        <v>350000</v>
      </c>
      <c r="F16" s="26">
        <f>SUM(F11:F13)</f>
        <v>0</v>
      </c>
      <c r="G16" s="18">
        <f t="shared" si="1"/>
        <v>0</v>
      </c>
      <c r="H16" s="17">
        <f>SUM(H11:H13)</f>
        <v>660000</v>
      </c>
      <c r="I16" s="17">
        <f>SUM(I11:I13)</f>
        <v>0</v>
      </c>
      <c r="J16" s="18">
        <f t="shared" si="9"/>
        <v>0</v>
      </c>
      <c r="K16" s="113">
        <v>484762.88</v>
      </c>
      <c r="L16" s="113">
        <v>484762.88</v>
      </c>
      <c r="M16" s="18">
        <f t="shared" ref="M16:M21" si="16">IF(K16&gt;0,L16/K16*100,"-")</f>
        <v>100</v>
      </c>
      <c r="N16" s="113">
        <f t="shared" ref="N16:O16" si="17">SUM(N11:N13)</f>
        <v>0</v>
      </c>
      <c r="O16" s="113">
        <f t="shared" si="17"/>
        <v>0</v>
      </c>
      <c r="P16" s="18" t="str">
        <f t="shared" ref="P16:P21" si="18">IF(N16&gt;0,O16/N16*100,"-")</f>
        <v>-</v>
      </c>
      <c r="Q16" s="113">
        <f t="shared" ref="Q16:R16" si="19">SUM(Q11:Q13)</f>
        <v>3155000</v>
      </c>
      <c r="R16" s="113">
        <f t="shared" si="19"/>
        <v>0</v>
      </c>
      <c r="S16" s="18">
        <f t="shared" ref="S16:S21" si="20">IF(Q16&gt;0,R16/Q16*100,"-")</f>
        <v>0</v>
      </c>
      <c r="T16" s="113">
        <f t="shared" ref="T16:U16" si="21">SUM(T11:T13)</f>
        <v>0</v>
      </c>
      <c r="U16" s="113">
        <f t="shared" si="21"/>
        <v>0</v>
      </c>
      <c r="V16" s="18" t="str">
        <f t="shared" ref="V16:V21" si="22">IF(T16&gt;0,U16/T16*100,"-")</f>
        <v>-</v>
      </c>
      <c r="W16" s="113">
        <v>0</v>
      </c>
      <c r="X16" s="113">
        <v>0</v>
      </c>
      <c r="Y16" s="18" t="str">
        <f t="shared" si="7"/>
        <v>-</v>
      </c>
      <c r="Z16" s="104" t="str">
        <f t="shared" si="8"/>
        <v>-</v>
      </c>
      <c r="AA16" s="104" t="str">
        <f t="shared" si="8"/>
        <v>-</v>
      </c>
    </row>
    <row r="17" spans="1:27" x14ac:dyDescent="0.3">
      <c r="A17" t="s">
        <v>34</v>
      </c>
      <c r="B17" s="26">
        <v>0</v>
      </c>
      <c r="C17" s="26">
        <v>0</v>
      </c>
      <c r="D17" s="18" t="str">
        <f t="shared" si="0"/>
        <v>-</v>
      </c>
      <c r="E17" s="26">
        <v>350000</v>
      </c>
      <c r="F17" s="26">
        <v>350000</v>
      </c>
      <c r="G17" s="18">
        <f t="shared" si="1"/>
        <v>100</v>
      </c>
      <c r="H17" s="17">
        <v>660000</v>
      </c>
      <c r="I17" s="17">
        <v>660000</v>
      </c>
      <c r="J17" s="18">
        <f t="shared" si="9"/>
        <v>100</v>
      </c>
      <c r="K17" s="113">
        <v>484762.88</v>
      </c>
      <c r="L17" s="113">
        <v>484762.88</v>
      </c>
      <c r="M17" s="18">
        <f t="shared" si="16"/>
        <v>100</v>
      </c>
      <c r="N17" s="113">
        <v>0</v>
      </c>
      <c r="O17" s="113">
        <v>0</v>
      </c>
      <c r="P17" s="18" t="str">
        <f t="shared" si="18"/>
        <v>-</v>
      </c>
      <c r="Q17" s="113">
        <v>3155000</v>
      </c>
      <c r="R17" s="113">
        <v>3155000</v>
      </c>
      <c r="S17" s="18">
        <f t="shared" si="20"/>
        <v>100</v>
      </c>
      <c r="T17" s="113">
        <v>0</v>
      </c>
      <c r="U17" s="113">
        <v>0</v>
      </c>
      <c r="V17" s="18" t="str">
        <f t="shared" si="22"/>
        <v>-</v>
      </c>
      <c r="W17" s="113">
        <v>0</v>
      </c>
      <c r="X17" s="113">
        <v>0</v>
      </c>
      <c r="Y17" s="18" t="str">
        <f t="shared" si="7"/>
        <v>-</v>
      </c>
      <c r="Z17" s="104" t="str">
        <f t="shared" si="8"/>
        <v>-</v>
      </c>
      <c r="AA17" s="104" t="str">
        <f t="shared" si="8"/>
        <v>-</v>
      </c>
    </row>
    <row r="18" spans="1:27" x14ac:dyDescent="0.3">
      <c r="A18" t="s">
        <v>35</v>
      </c>
      <c r="B18" s="26">
        <v>0</v>
      </c>
      <c r="C18" s="26">
        <v>0</v>
      </c>
      <c r="D18" s="18" t="str">
        <f t="shared" si="0"/>
        <v>-</v>
      </c>
      <c r="E18" s="26">
        <v>0</v>
      </c>
      <c r="F18" s="26">
        <v>0</v>
      </c>
      <c r="G18" s="18" t="str">
        <f t="shared" si="1"/>
        <v>-</v>
      </c>
      <c r="H18" s="17">
        <v>0</v>
      </c>
      <c r="I18" s="17">
        <v>0</v>
      </c>
      <c r="J18" s="18" t="str">
        <f t="shared" si="9"/>
        <v>-</v>
      </c>
      <c r="K18" s="113">
        <v>0</v>
      </c>
      <c r="L18" s="113">
        <v>0</v>
      </c>
      <c r="M18" s="18" t="str">
        <f t="shared" si="16"/>
        <v>-</v>
      </c>
      <c r="N18" s="113">
        <v>0</v>
      </c>
      <c r="O18" s="113">
        <v>0</v>
      </c>
      <c r="P18" s="18" t="str">
        <f t="shared" si="18"/>
        <v>-</v>
      </c>
      <c r="Q18" s="113">
        <v>0</v>
      </c>
      <c r="R18" s="113">
        <v>0</v>
      </c>
      <c r="S18" s="18" t="str">
        <f t="shared" si="20"/>
        <v>-</v>
      </c>
      <c r="T18" s="113">
        <v>0</v>
      </c>
      <c r="U18" s="113">
        <v>0</v>
      </c>
      <c r="V18" s="18" t="str">
        <f t="shared" si="22"/>
        <v>-</v>
      </c>
      <c r="W18" s="113">
        <v>0</v>
      </c>
      <c r="X18" s="113">
        <v>0</v>
      </c>
      <c r="Y18" s="18" t="str">
        <f t="shared" si="7"/>
        <v>-</v>
      </c>
      <c r="Z18" s="104" t="str">
        <f t="shared" si="8"/>
        <v>-</v>
      </c>
      <c r="AA18" s="104" t="str">
        <f t="shared" si="8"/>
        <v>-</v>
      </c>
    </row>
    <row r="19" spans="1:27" x14ac:dyDescent="0.3">
      <c r="A19" t="s">
        <v>36</v>
      </c>
      <c r="B19" s="26">
        <v>133713562.23999999</v>
      </c>
      <c r="C19" s="26">
        <v>133712981.64</v>
      </c>
      <c r="D19" s="18">
        <f t="shared" si="0"/>
        <v>99.999565788248944</v>
      </c>
      <c r="E19" s="26">
        <v>19157124.710000001</v>
      </c>
      <c r="F19" s="26">
        <v>19123790.649999999</v>
      </c>
      <c r="G19" s="18">
        <f t="shared" si="1"/>
        <v>99.825996539122585</v>
      </c>
      <c r="H19" s="17">
        <v>14053513.92</v>
      </c>
      <c r="I19" s="17">
        <v>14035631.359999999</v>
      </c>
      <c r="J19" s="18">
        <f t="shared" si="9"/>
        <v>99.872753817288711</v>
      </c>
      <c r="K19" s="113">
        <v>14299684.529999999</v>
      </c>
      <c r="L19" s="113">
        <v>13593710.49</v>
      </c>
      <c r="M19" s="18">
        <f t="shared" si="16"/>
        <v>95.063009687249377</v>
      </c>
      <c r="N19" s="113">
        <v>12449551.550000001</v>
      </c>
      <c r="O19" s="113">
        <v>12259523.99</v>
      </c>
      <c r="P19" s="18">
        <f t="shared" si="18"/>
        <v>98.473619236509762</v>
      </c>
      <c r="Q19" s="113">
        <v>11788529.83</v>
      </c>
      <c r="R19" s="113">
        <v>11614917.220000001</v>
      </c>
      <c r="S19" s="18">
        <f t="shared" si="20"/>
        <v>98.52727513520658</v>
      </c>
      <c r="T19" s="113">
        <v>12431900.91</v>
      </c>
      <c r="U19" s="113">
        <v>12362365.41</v>
      </c>
      <c r="V19" s="18">
        <f t="shared" si="22"/>
        <v>99.440668804365501</v>
      </c>
      <c r="W19" s="113">
        <v>13123152.57</v>
      </c>
      <c r="X19" s="113">
        <v>13115279.539999999</v>
      </c>
      <c r="Y19" s="18">
        <f t="shared" si="7"/>
        <v>99.940006565053579</v>
      </c>
      <c r="Z19" s="104">
        <f t="shared" si="8"/>
        <v>5.5603054191331864</v>
      </c>
      <c r="AA19" s="104">
        <f t="shared" si="8"/>
        <v>6.0903727161386314</v>
      </c>
    </row>
    <row r="20" spans="1:27" x14ac:dyDescent="0.3">
      <c r="A20" t="s">
        <v>37</v>
      </c>
      <c r="B20" s="26">
        <f>B14+B15+B16+B17+B18+B19</f>
        <v>255798445.29000002</v>
      </c>
      <c r="C20" s="26">
        <f>C14+C15+C16+C17+C18+C19</f>
        <v>215657636.25</v>
      </c>
      <c r="D20" s="18">
        <f t="shared" si="0"/>
        <v>84.307641512640089</v>
      </c>
      <c r="E20" s="26">
        <f>E14+E15+E16+E17+E18+E19</f>
        <v>135842699.81</v>
      </c>
      <c r="F20" s="26">
        <f>F14+F15+F16+F17+F18+F19</f>
        <v>95896643.199999988</v>
      </c>
      <c r="G20" s="18">
        <f t="shared" si="1"/>
        <v>70.593887882181647</v>
      </c>
      <c r="H20" s="17">
        <f>H14+H15+H16+H17+H18+H19</f>
        <v>141149119.79999998</v>
      </c>
      <c r="I20" s="17">
        <f>I14+I15+I16+I17+I18+I19</f>
        <v>99621434.390000001</v>
      </c>
      <c r="J20" s="18">
        <f t="shared" si="9"/>
        <v>70.578856269991434</v>
      </c>
      <c r="K20" s="113">
        <v>136104661.5</v>
      </c>
      <c r="L20" s="113">
        <v>100212359.05999999</v>
      </c>
      <c r="M20" s="18">
        <f t="shared" si="16"/>
        <v>73.628895554029199</v>
      </c>
      <c r="N20" s="113">
        <f t="shared" ref="N20:O20" si="23">N14+N15+N16+N17+N18+N19</f>
        <v>166834443.54000002</v>
      </c>
      <c r="O20" s="113">
        <f t="shared" si="23"/>
        <v>102389571.03</v>
      </c>
      <c r="P20" s="18">
        <f t="shared" si="18"/>
        <v>61.3719618427901</v>
      </c>
      <c r="Q20" s="113">
        <f t="shared" ref="Q20:R20" si="24">Q14+Q15+Q16+Q17+Q18+Q19</f>
        <v>162522513.43000004</v>
      </c>
      <c r="R20" s="113">
        <f t="shared" si="24"/>
        <v>98367419.299999997</v>
      </c>
      <c r="S20" s="18">
        <f t="shared" si="20"/>
        <v>60.52541104858544</v>
      </c>
      <c r="T20" s="113">
        <f t="shared" ref="T20:U20" si="25">T14+T15+T16+T17+T18+T19</f>
        <v>174537589.38</v>
      </c>
      <c r="U20" s="113">
        <f t="shared" si="25"/>
        <v>113063759.78</v>
      </c>
      <c r="V20" s="18">
        <f t="shared" si="22"/>
        <v>64.779031371769264</v>
      </c>
      <c r="W20" s="113">
        <v>174477384.71000001</v>
      </c>
      <c r="X20" s="113">
        <v>110188463.11000001</v>
      </c>
      <c r="Y20" s="18">
        <f t="shared" si="7"/>
        <v>63.15343578375213</v>
      </c>
      <c r="Z20" s="104">
        <f t="shared" si="8"/>
        <v>-3.4493813174492516E-2</v>
      </c>
      <c r="AA20" s="104">
        <f t="shared" si="8"/>
        <v>-2.5430754077122089</v>
      </c>
    </row>
    <row r="21" spans="1:27" x14ac:dyDescent="0.3">
      <c r="A21" t="s">
        <v>38</v>
      </c>
      <c r="B21" s="26">
        <f>B20-B19</f>
        <v>122084883.05000003</v>
      </c>
      <c r="C21" s="26">
        <f>C20-C19</f>
        <v>81944654.609999999</v>
      </c>
      <c r="D21" s="18">
        <f t="shared" si="0"/>
        <v>67.121049357469957</v>
      </c>
      <c r="E21" s="26">
        <f>E20-E19</f>
        <v>116685575.09999999</v>
      </c>
      <c r="F21" s="26">
        <f>F20-F19</f>
        <v>76772852.549999982</v>
      </c>
      <c r="G21" s="18">
        <f t="shared" si="1"/>
        <v>65.794638698232717</v>
      </c>
      <c r="H21" s="17">
        <f>H20-H19</f>
        <v>127095605.87999998</v>
      </c>
      <c r="I21" s="17">
        <f>I20-I19</f>
        <v>85585803.030000001</v>
      </c>
      <c r="J21" s="18">
        <f t="shared" si="9"/>
        <v>67.339702610023878</v>
      </c>
      <c r="K21" s="113">
        <v>121804976.97</v>
      </c>
      <c r="L21" s="113">
        <v>86618648.569999993</v>
      </c>
      <c r="M21" s="18">
        <f t="shared" si="16"/>
        <v>71.112569227227681</v>
      </c>
      <c r="N21" s="113">
        <f t="shared" ref="N21:O21" si="26">N20-N19</f>
        <v>154384891.99000001</v>
      </c>
      <c r="O21" s="113">
        <f t="shared" si="26"/>
        <v>90130047.040000007</v>
      </c>
      <c r="P21" s="18">
        <f t="shared" si="18"/>
        <v>58.38009527890722</v>
      </c>
      <c r="Q21" s="113">
        <f t="shared" ref="Q21:R21" si="27">Q20-Q19</f>
        <v>150733983.60000002</v>
      </c>
      <c r="R21" s="113">
        <f t="shared" si="27"/>
        <v>86752502.079999998</v>
      </c>
      <c r="S21" s="18">
        <f t="shared" si="20"/>
        <v>57.553379807312396</v>
      </c>
      <c r="T21" s="113">
        <f t="shared" ref="T21:U21" si="28">T20-T19</f>
        <v>162105688.47</v>
      </c>
      <c r="U21" s="113">
        <f t="shared" si="28"/>
        <v>100701394.37</v>
      </c>
      <c r="V21" s="18">
        <f t="shared" si="22"/>
        <v>62.120827048358798</v>
      </c>
      <c r="W21" s="113">
        <v>161354232.14000002</v>
      </c>
      <c r="X21" s="113">
        <v>97073183.570000023</v>
      </c>
      <c r="Y21" s="18">
        <f t="shared" si="7"/>
        <v>60.161535450631298</v>
      </c>
      <c r="Z21" s="104">
        <f t="shared" si="8"/>
        <v>-0.46355950682078628</v>
      </c>
      <c r="AA21" s="104">
        <f t="shared" si="8"/>
        <v>-3.6029399818130656</v>
      </c>
    </row>
    <row r="22" spans="1:27" x14ac:dyDescent="0.3">
      <c r="B22" s="12" t="s">
        <v>75</v>
      </c>
      <c r="C22" s="12" t="s">
        <v>76</v>
      </c>
      <c r="D22" s="16"/>
      <c r="E22" s="12" t="s">
        <v>75</v>
      </c>
      <c r="F22" s="12" t="s">
        <v>76</v>
      </c>
      <c r="G22" s="16"/>
      <c r="H22" s="94" t="s">
        <v>75</v>
      </c>
      <c r="I22" s="94" t="s">
        <v>76</v>
      </c>
      <c r="J22" s="16"/>
      <c r="K22" s="112" t="s">
        <v>75</v>
      </c>
      <c r="L22" s="112" t="s">
        <v>76</v>
      </c>
      <c r="M22" s="16"/>
      <c r="N22" s="112" t="s">
        <v>75</v>
      </c>
      <c r="O22" s="112" t="s">
        <v>76</v>
      </c>
      <c r="P22" s="16"/>
      <c r="Q22" s="112" t="s">
        <v>75</v>
      </c>
      <c r="R22" s="112" t="s">
        <v>76</v>
      </c>
      <c r="S22" s="16"/>
      <c r="T22" s="112" t="s">
        <v>75</v>
      </c>
      <c r="U22" s="112" t="s">
        <v>76</v>
      </c>
      <c r="V22" s="16"/>
      <c r="W22" s="112" t="s">
        <v>75</v>
      </c>
      <c r="X22" s="112" t="s">
        <v>76</v>
      </c>
      <c r="Y22" s="16"/>
    </row>
    <row r="23" spans="1:27" x14ac:dyDescent="0.3">
      <c r="A23" s="5" t="s">
        <v>39</v>
      </c>
      <c r="B23" s="25">
        <v>19136503.940000001</v>
      </c>
      <c r="C23" s="25">
        <v>18918210.800000001</v>
      </c>
      <c r="D23" s="18">
        <f>IF(B23&gt;0,C23/B23*100,"-")</f>
        <v>98.859284116448691</v>
      </c>
      <c r="E23" s="25">
        <v>20161782.550000001</v>
      </c>
      <c r="F23" s="25">
        <v>19728178.73</v>
      </c>
      <c r="G23" s="18">
        <f>IF(E23&gt;0,F23/E23*100,"-")</f>
        <v>97.84937755912857</v>
      </c>
      <c r="H23" s="96">
        <v>21229023.129999999</v>
      </c>
      <c r="I23" s="96">
        <v>19320801.57</v>
      </c>
      <c r="J23" s="18">
        <f>IF(H23&gt;0,I23/H23*100,"-")</f>
        <v>91.011260629777283</v>
      </c>
      <c r="K23" s="114">
        <v>20306983.18</v>
      </c>
      <c r="L23" s="114">
        <v>19276811.359999999</v>
      </c>
      <c r="M23" s="18">
        <f>IF(K23&gt;0,L23/K23*100,"-")</f>
        <v>94.927007075011531</v>
      </c>
      <c r="N23" s="114">
        <v>20798233.300000001</v>
      </c>
      <c r="O23" s="114">
        <v>19209771.68</v>
      </c>
      <c r="P23" s="18">
        <f>IF(N23&gt;0,O23/N23*100,"-")</f>
        <v>92.362516579713528</v>
      </c>
      <c r="Q23" s="1">
        <v>20212344.18</v>
      </c>
      <c r="R23" s="1">
        <v>18607852.219999999</v>
      </c>
      <c r="S23" s="18">
        <f>IF(Q23&gt;0,R23/Q23*100,"-")</f>
        <v>92.061821500211565</v>
      </c>
      <c r="T23" s="1">
        <v>20116200.510000002</v>
      </c>
      <c r="U23" s="1">
        <v>17075110.079999998</v>
      </c>
      <c r="V23" s="18">
        <f>IF(T23&gt;0,U23/T23*100,"-")</f>
        <v>84.882381598412479</v>
      </c>
      <c r="W23" s="1">
        <v>22081564.289999999</v>
      </c>
      <c r="X23" s="1">
        <v>18824754.289999999</v>
      </c>
      <c r="Y23" s="18">
        <f>IF(W23&gt;0,X23/W23*100,"-")</f>
        <v>85.250999624719071</v>
      </c>
      <c r="Z23" s="104">
        <f t="shared" si="8"/>
        <v>9.7700546334432943</v>
      </c>
      <c r="AA23" s="104">
        <f t="shared" si="8"/>
        <v>10.246752154466932</v>
      </c>
    </row>
    <row r="24" spans="1:27" x14ac:dyDescent="0.3">
      <c r="A24" s="5" t="s">
        <v>40</v>
      </c>
      <c r="B24" s="25">
        <v>1238184.6100000001</v>
      </c>
      <c r="C24" s="25">
        <v>1156577.71</v>
      </c>
      <c r="D24" s="18">
        <f t="shared" ref="D24:D55" si="29">IF(B24&gt;0,C24/B24*100,"-")</f>
        <v>93.409149222101846</v>
      </c>
      <c r="E24" s="25">
        <v>1305711.6399999999</v>
      </c>
      <c r="F24" s="25">
        <v>1242029.05</v>
      </c>
      <c r="G24" s="18">
        <f t="shared" ref="G24:G55" si="30">IF(E24&gt;0,F24/E24*100,"-")</f>
        <v>95.122767688583991</v>
      </c>
      <c r="H24" s="96">
        <v>1403014.1</v>
      </c>
      <c r="I24" s="96">
        <v>1280418.58</v>
      </c>
      <c r="J24" s="18">
        <f t="shared" ref="J24:J55" si="31">IF(H24&gt;0,I24/H24*100,"-")</f>
        <v>91.261989455416028</v>
      </c>
      <c r="K24" s="114">
        <v>1294418.6299999999</v>
      </c>
      <c r="L24" s="114">
        <v>1198895.1399999999</v>
      </c>
      <c r="M24" s="18">
        <f t="shared" ref="M24:M55" si="32">IF(K24&gt;0,L24/K24*100,"-")</f>
        <v>92.620355749978657</v>
      </c>
      <c r="N24" s="114">
        <v>1442226.45</v>
      </c>
      <c r="O24" s="114">
        <v>1255547.17</v>
      </c>
      <c r="P24" s="18">
        <f t="shared" ref="P24:P55" si="33">IF(N24&gt;0,O24/N24*100,"-")</f>
        <v>87.056174153511051</v>
      </c>
      <c r="Q24" s="1">
        <v>1341172.3600000001</v>
      </c>
      <c r="R24" s="1">
        <v>1170051.98</v>
      </c>
      <c r="S24" s="18">
        <f t="shared" ref="S24:S55" si="34">IF(Q24&gt;0,R24/Q24*100,"-")</f>
        <v>87.240985192984439</v>
      </c>
      <c r="T24" s="1">
        <v>1435617.06</v>
      </c>
      <c r="U24" s="1">
        <v>1129754.82</v>
      </c>
      <c r="V24" s="18">
        <f t="shared" ref="V24:V55" si="35">IF(T24&gt;0,U24/T24*100,"-")</f>
        <v>78.694719607191075</v>
      </c>
      <c r="W24" s="1">
        <v>1669278.86</v>
      </c>
      <c r="X24" s="1">
        <v>1214478.48</v>
      </c>
      <c r="Y24" s="18">
        <f t="shared" ref="Y24:Y55" si="36">IF(W24&gt;0,X24/W24*100,"-")</f>
        <v>72.754679227172375</v>
      </c>
      <c r="Z24" s="104">
        <f t="shared" si="8"/>
        <v>16.276053448403573</v>
      </c>
      <c r="AA24" s="104">
        <f t="shared" si="8"/>
        <v>7.4992961747222182</v>
      </c>
    </row>
    <row r="25" spans="1:27" x14ac:dyDescent="0.3">
      <c r="A25" s="5" t="s">
        <v>41</v>
      </c>
      <c r="B25" s="25">
        <v>58913476.240000002</v>
      </c>
      <c r="C25" s="25">
        <v>40914400.07</v>
      </c>
      <c r="D25" s="18">
        <f t="shared" si="29"/>
        <v>69.448287015561789</v>
      </c>
      <c r="E25" s="25">
        <v>61605171.5</v>
      </c>
      <c r="F25" s="25">
        <v>41037067.700000003</v>
      </c>
      <c r="G25" s="18">
        <f t="shared" si="30"/>
        <v>66.61302403808746</v>
      </c>
      <c r="H25" s="96">
        <v>61080576.340000004</v>
      </c>
      <c r="I25" s="96">
        <v>41294542.020000003</v>
      </c>
      <c r="J25" s="18">
        <f t="shared" si="31"/>
        <v>67.606667281816939</v>
      </c>
      <c r="K25" s="114">
        <v>62730140.119999997</v>
      </c>
      <c r="L25" s="114">
        <v>43018686.719999999</v>
      </c>
      <c r="M25" s="18">
        <f t="shared" si="32"/>
        <v>68.577380247688183</v>
      </c>
      <c r="N25" s="114">
        <v>60832235.590000004</v>
      </c>
      <c r="O25" s="114">
        <v>41704141.200000003</v>
      </c>
      <c r="P25" s="18">
        <f t="shared" si="33"/>
        <v>68.555989756943276</v>
      </c>
      <c r="Q25" s="1">
        <v>63540844.740000002</v>
      </c>
      <c r="R25" s="1">
        <v>45353594.670000002</v>
      </c>
      <c r="S25" s="18">
        <f t="shared" si="34"/>
        <v>71.37707226836595</v>
      </c>
      <c r="T25" s="1">
        <v>69964516.890000001</v>
      </c>
      <c r="U25" s="1">
        <v>50679150.590000004</v>
      </c>
      <c r="V25" s="18">
        <f t="shared" si="35"/>
        <v>72.43550422806328</v>
      </c>
      <c r="W25" s="1">
        <v>75043653.579999998</v>
      </c>
      <c r="X25" s="1">
        <v>54131325.18</v>
      </c>
      <c r="Y25" s="18">
        <f t="shared" si="36"/>
        <v>72.133115323727566</v>
      </c>
      <c r="Z25" s="104">
        <f t="shared" si="8"/>
        <v>7.2595894544452477</v>
      </c>
      <c r="AA25" s="104">
        <f t="shared" si="8"/>
        <v>6.8118240929657219</v>
      </c>
    </row>
    <row r="26" spans="1:27" x14ac:dyDescent="0.3">
      <c r="A26" s="5" t="s">
        <v>42</v>
      </c>
      <c r="B26" s="25">
        <v>3441737.32</v>
      </c>
      <c r="C26" s="25">
        <v>2014391.76</v>
      </c>
      <c r="D26" s="18">
        <f t="shared" si="29"/>
        <v>58.528341146034933</v>
      </c>
      <c r="E26" s="25">
        <v>5141268.47</v>
      </c>
      <c r="F26" s="25">
        <v>3536020.59</v>
      </c>
      <c r="G26" s="18">
        <f t="shared" si="30"/>
        <v>68.777201786546655</v>
      </c>
      <c r="H26" s="96">
        <v>5147097.8899999997</v>
      </c>
      <c r="I26" s="96">
        <v>3335463.94</v>
      </c>
      <c r="J26" s="18">
        <f t="shared" si="31"/>
        <v>64.802807548701978</v>
      </c>
      <c r="K26" s="114">
        <v>5083838.47</v>
      </c>
      <c r="L26" s="114">
        <v>3314533.96</v>
      </c>
      <c r="M26" s="18">
        <f t="shared" si="32"/>
        <v>65.197468006885757</v>
      </c>
      <c r="N26" s="114">
        <v>10188264.6</v>
      </c>
      <c r="O26" s="114">
        <v>6491084.4699999997</v>
      </c>
      <c r="P26" s="18">
        <f t="shared" si="33"/>
        <v>63.711384861362944</v>
      </c>
      <c r="Q26" s="1">
        <v>8393578.3800000008</v>
      </c>
      <c r="R26" s="1">
        <v>4346715.9800000004</v>
      </c>
      <c r="S26" s="18">
        <f t="shared" si="34"/>
        <v>51.786208256031088</v>
      </c>
      <c r="T26" s="1">
        <v>10507351.73</v>
      </c>
      <c r="U26" s="1">
        <v>5259881.75</v>
      </c>
      <c r="V26" s="18">
        <f t="shared" si="35"/>
        <v>50.059062313316126</v>
      </c>
      <c r="W26" s="1">
        <v>14205591.73</v>
      </c>
      <c r="X26" s="1">
        <v>6897632.7300000004</v>
      </c>
      <c r="Y26" s="18">
        <f t="shared" si="36"/>
        <v>48.555757909283514</v>
      </c>
      <c r="Z26" s="104">
        <f t="shared" si="8"/>
        <v>35.196689851363715</v>
      </c>
      <c r="AA26" s="104">
        <f t="shared" si="8"/>
        <v>31.136650172791434</v>
      </c>
    </row>
    <row r="27" spans="1:27" x14ac:dyDescent="0.3">
      <c r="A27" s="5" t="s">
        <v>43</v>
      </c>
      <c r="B27" s="25">
        <v>4710403.88</v>
      </c>
      <c r="C27" s="25">
        <v>4709839.57</v>
      </c>
      <c r="D27" s="18">
        <f t="shared" si="29"/>
        <v>99.988019923251258</v>
      </c>
      <c r="E27" s="25">
        <v>4523021.82</v>
      </c>
      <c r="F27" s="25">
        <v>4489513</v>
      </c>
      <c r="G27" s="18">
        <f t="shared" si="30"/>
        <v>99.259149715974615</v>
      </c>
      <c r="H27" s="96">
        <v>4280015.5599999996</v>
      </c>
      <c r="I27" s="96">
        <v>4278269.0999999996</v>
      </c>
      <c r="J27" s="18">
        <f t="shared" si="31"/>
        <v>99.959195008160208</v>
      </c>
      <c r="K27" s="114">
        <v>3376909.67</v>
      </c>
      <c r="L27" s="114">
        <v>3376909.67</v>
      </c>
      <c r="M27" s="18">
        <f t="shared" si="32"/>
        <v>100</v>
      </c>
      <c r="N27" s="114">
        <v>2823571.47</v>
      </c>
      <c r="O27" s="114">
        <v>2823571.47</v>
      </c>
      <c r="P27" s="18">
        <f t="shared" si="33"/>
        <v>100</v>
      </c>
      <c r="Q27" s="1">
        <v>2631501.83</v>
      </c>
      <c r="R27" s="1">
        <v>2631473.31</v>
      </c>
      <c r="S27" s="18">
        <f t="shared" si="34"/>
        <v>99.998916208239919</v>
      </c>
      <c r="T27" s="1">
        <v>2582422.15</v>
      </c>
      <c r="U27" s="1">
        <v>2582422.15</v>
      </c>
      <c r="V27" s="18">
        <f t="shared" si="35"/>
        <v>100</v>
      </c>
      <c r="W27" s="1">
        <v>2485479.0099999998</v>
      </c>
      <c r="X27" s="1">
        <v>2485479.0099999998</v>
      </c>
      <c r="Y27" s="18">
        <f t="shared" si="36"/>
        <v>100</v>
      </c>
      <c r="Z27" s="104">
        <f t="shared" si="8"/>
        <v>-3.753961760279978</v>
      </c>
      <c r="AA27" s="104">
        <f t="shared" si="8"/>
        <v>-3.753961760279978</v>
      </c>
    </row>
    <row r="28" spans="1:27" x14ac:dyDescent="0.3">
      <c r="A28" s="5" t="s">
        <v>44</v>
      </c>
      <c r="B28" s="25">
        <v>0</v>
      </c>
      <c r="C28" s="25">
        <v>0</v>
      </c>
      <c r="D28" s="18" t="str">
        <f t="shared" si="29"/>
        <v>-</v>
      </c>
      <c r="E28" s="25">
        <v>0</v>
      </c>
      <c r="F28" s="25">
        <v>0</v>
      </c>
      <c r="G28" s="18" t="str">
        <f t="shared" si="30"/>
        <v>-</v>
      </c>
      <c r="H28" s="96">
        <v>0</v>
      </c>
      <c r="I28" s="96">
        <v>0</v>
      </c>
      <c r="J28" s="18" t="str">
        <f t="shared" si="31"/>
        <v>-</v>
      </c>
      <c r="K28" s="114">
        <v>0</v>
      </c>
      <c r="L28" s="114">
        <v>0</v>
      </c>
      <c r="M28" s="18" t="str">
        <f t="shared" si="32"/>
        <v>-</v>
      </c>
      <c r="N28" s="114">
        <v>0</v>
      </c>
      <c r="O28" s="114">
        <v>0</v>
      </c>
      <c r="P28" s="18" t="str">
        <f t="shared" si="33"/>
        <v>-</v>
      </c>
      <c r="Q28" s="113">
        <v>0</v>
      </c>
      <c r="R28" s="113">
        <v>0</v>
      </c>
      <c r="S28" s="18" t="str">
        <f t="shared" si="34"/>
        <v>-</v>
      </c>
      <c r="T28" s="113">
        <v>0</v>
      </c>
      <c r="U28" s="113">
        <v>0</v>
      </c>
      <c r="V28" s="18" t="str">
        <f t="shared" si="35"/>
        <v>-</v>
      </c>
      <c r="W28" s="113">
        <v>0</v>
      </c>
      <c r="X28" s="113">
        <v>0</v>
      </c>
      <c r="Y28" s="18" t="str">
        <f t="shared" si="36"/>
        <v>-</v>
      </c>
      <c r="Z28" s="104" t="str">
        <f t="shared" si="8"/>
        <v>-</v>
      </c>
      <c r="AA28" s="104" t="str">
        <f t="shared" si="8"/>
        <v>-</v>
      </c>
    </row>
    <row r="29" spans="1:27" x14ac:dyDescent="0.3">
      <c r="A29" s="5" t="s">
        <v>45</v>
      </c>
      <c r="B29" s="25">
        <v>177585.1</v>
      </c>
      <c r="C29" s="25">
        <v>115409.87</v>
      </c>
      <c r="D29" s="18">
        <f t="shared" si="29"/>
        <v>64.988487209794059</v>
      </c>
      <c r="E29" s="25">
        <v>306312.82</v>
      </c>
      <c r="F29" s="25">
        <v>235755.87</v>
      </c>
      <c r="G29" s="18">
        <f t="shared" si="30"/>
        <v>76.965720860132464</v>
      </c>
      <c r="H29" s="96">
        <v>313900.09000000003</v>
      </c>
      <c r="I29" s="96">
        <v>240749.81</v>
      </c>
      <c r="J29" s="18">
        <f t="shared" si="31"/>
        <v>76.696317608574105</v>
      </c>
      <c r="K29" s="114">
        <v>364006.13</v>
      </c>
      <c r="L29" s="114">
        <v>261759.31</v>
      </c>
      <c r="M29" s="18">
        <f t="shared" si="32"/>
        <v>71.91068732826011</v>
      </c>
      <c r="N29" s="114">
        <v>288605.40000000002</v>
      </c>
      <c r="O29" s="114">
        <v>272561.33</v>
      </c>
      <c r="P29" s="18">
        <f t="shared" si="33"/>
        <v>94.440828203491691</v>
      </c>
      <c r="Q29" s="1">
        <v>312917.44</v>
      </c>
      <c r="R29" s="1">
        <v>243714.85</v>
      </c>
      <c r="S29" s="18">
        <f t="shared" si="34"/>
        <v>77.884712977327183</v>
      </c>
      <c r="T29" s="1">
        <v>324771.08</v>
      </c>
      <c r="U29" s="1">
        <v>257585.08</v>
      </c>
      <c r="V29" s="18">
        <f t="shared" si="35"/>
        <v>79.312813197529778</v>
      </c>
      <c r="W29" s="1">
        <v>1107310.19</v>
      </c>
      <c r="X29" s="1">
        <v>1069682.8600000001</v>
      </c>
      <c r="Y29" s="18">
        <f t="shared" si="36"/>
        <v>96.601916035830953</v>
      </c>
      <c r="Z29" s="104">
        <f t="shared" si="8"/>
        <v>240.95098307398553</v>
      </c>
      <c r="AA29" s="104">
        <f t="shared" si="8"/>
        <v>315.27360979137467</v>
      </c>
    </row>
    <row r="30" spans="1:27" x14ac:dyDescent="0.3">
      <c r="A30" s="5" t="s">
        <v>46</v>
      </c>
      <c r="B30" s="25">
        <v>3751441.99</v>
      </c>
      <c r="C30" s="25">
        <v>3212178.31</v>
      </c>
      <c r="D30" s="18">
        <f t="shared" si="29"/>
        <v>85.625162765744918</v>
      </c>
      <c r="E30" s="25">
        <v>2465471.04</v>
      </c>
      <c r="F30" s="25">
        <v>1949356.25</v>
      </c>
      <c r="G30" s="18">
        <f t="shared" si="30"/>
        <v>79.066280575739384</v>
      </c>
      <c r="H30" s="96">
        <v>3461436.11</v>
      </c>
      <c r="I30" s="96">
        <v>1811912.46</v>
      </c>
      <c r="J30" s="18">
        <f t="shared" si="31"/>
        <v>52.345685502194641</v>
      </c>
      <c r="K30" s="114">
        <v>2407507.27</v>
      </c>
      <c r="L30" s="114">
        <v>2004021.29</v>
      </c>
      <c r="M30" s="18">
        <f t="shared" si="32"/>
        <v>83.240508345380832</v>
      </c>
      <c r="N30" s="114">
        <v>8100947.4699999997</v>
      </c>
      <c r="O30" s="114">
        <v>7801075.7000000002</v>
      </c>
      <c r="P30" s="18">
        <f t="shared" si="33"/>
        <v>96.298312375058529</v>
      </c>
      <c r="Q30" s="1">
        <v>3242011.5</v>
      </c>
      <c r="R30" s="1">
        <v>1981700.93</v>
      </c>
      <c r="S30" s="18">
        <f t="shared" si="34"/>
        <v>61.125660103303147</v>
      </c>
      <c r="T30" s="1">
        <v>4997039.1100000003</v>
      </c>
      <c r="U30" s="1">
        <v>3832988.13</v>
      </c>
      <c r="V30" s="18">
        <f t="shared" si="35"/>
        <v>76.705185723471345</v>
      </c>
      <c r="W30" s="1">
        <v>9705565.0500000007</v>
      </c>
      <c r="X30" s="1">
        <v>9371798.8599999994</v>
      </c>
      <c r="Y30" s="18">
        <f t="shared" si="36"/>
        <v>96.561084405899663</v>
      </c>
      <c r="Z30" s="104">
        <f t="shared" si="8"/>
        <v>94.226317552275475</v>
      </c>
      <c r="AA30" s="104">
        <f t="shared" si="8"/>
        <v>144.50372769612514</v>
      </c>
    </row>
    <row r="31" spans="1:27" x14ac:dyDescent="0.3">
      <c r="A31" s="5" t="s">
        <v>47</v>
      </c>
      <c r="B31" s="26">
        <v>0</v>
      </c>
      <c r="C31" s="26">
        <v>0</v>
      </c>
      <c r="D31" s="18" t="str">
        <f t="shared" si="29"/>
        <v>-</v>
      </c>
      <c r="E31" s="26">
        <v>0</v>
      </c>
      <c r="F31" s="26">
        <v>0</v>
      </c>
      <c r="G31" s="18" t="str">
        <f t="shared" si="30"/>
        <v>-</v>
      </c>
      <c r="H31" s="17">
        <v>0</v>
      </c>
      <c r="I31" s="17">
        <v>0</v>
      </c>
      <c r="J31" s="18" t="str">
        <f t="shared" si="31"/>
        <v>-</v>
      </c>
      <c r="K31" s="113">
        <v>0</v>
      </c>
      <c r="L31" s="113">
        <v>0</v>
      </c>
      <c r="M31" s="18" t="str">
        <f t="shared" si="32"/>
        <v>-</v>
      </c>
      <c r="N31" s="113">
        <v>0</v>
      </c>
      <c r="O31" s="113">
        <v>0</v>
      </c>
      <c r="P31" s="18" t="str">
        <f t="shared" si="33"/>
        <v>-</v>
      </c>
      <c r="Q31" s="113">
        <v>0</v>
      </c>
      <c r="R31" s="113">
        <v>0</v>
      </c>
      <c r="S31" s="18" t="str">
        <f t="shared" si="34"/>
        <v>-</v>
      </c>
      <c r="T31" s="113">
        <v>0</v>
      </c>
      <c r="U31" s="113">
        <v>0</v>
      </c>
      <c r="V31" s="18" t="str">
        <f t="shared" si="35"/>
        <v>-</v>
      </c>
      <c r="W31" s="113">
        <v>0</v>
      </c>
      <c r="X31" s="113">
        <v>0</v>
      </c>
      <c r="Y31" s="18" t="str">
        <f t="shared" si="36"/>
        <v>-</v>
      </c>
      <c r="Z31" s="104" t="str">
        <f t="shared" si="8"/>
        <v>-</v>
      </c>
      <c r="AA31" s="104" t="str">
        <f t="shared" si="8"/>
        <v>-</v>
      </c>
    </row>
    <row r="32" spans="1:27" x14ac:dyDescent="0.3">
      <c r="A32" s="5" t="s">
        <v>48</v>
      </c>
      <c r="B32" s="25">
        <v>7648754.3799999999</v>
      </c>
      <c r="C32" s="25">
        <v>2061288.03</v>
      </c>
      <c r="D32" s="18">
        <f t="shared" si="29"/>
        <v>26.949329624047884</v>
      </c>
      <c r="E32" s="25">
        <v>6039739.8499999996</v>
      </c>
      <c r="F32" s="25">
        <v>1720150.71</v>
      </c>
      <c r="G32" s="18">
        <f t="shared" si="30"/>
        <v>28.480543081669325</v>
      </c>
      <c r="H32" s="96">
        <v>2226526.91</v>
      </c>
      <c r="I32" s="96">
        <v>988409.8</v>
      </c>
      <c r="J32" s="18">
        <f t="shared" si="31"/>
        <v>44.392447967314261</v>
      </c>
      <c r="K32" s="114">
        <v>7180193.4000000004</v>
      </c>
      <c r="L32" s="114">
        <v>3703245.38</v>
      </c>
      <c r="M32" s="18">
        <f t="shared" si="32"/>
        <v>51.575844461236933</v>
      </c>
      <c r="N32" s="114">
        <v>6168959.75</v>
      </c>
      <c r="O32" s="114">
        <v>3411711.32</v>
      </c>
      <c r="P32" s="18">
        <f t="shared" si="33"/>
        <v>55.30448338554973</v>
      </c>
      <c r="Q32" s="1">
        <v>6768249.75</v>
      </c>
      <c r="R32" s="1">
        <v>3311080.28</v>
      </c>
      <c r="S32" s="18">
        <f t="shared" si="34"/>
        <v>48.920775714578198</v>
      </c>
      <c r="T32" s="1">
        <v>8917755.6799999997</v>
      </c>
      <c r="U32" s="1">
        <v>5848481.75</v>
      </c>
      <c r="V32" s="18">
        <f t="shared" si="35"/>
        <v>65.582439796107977</v>
      </c>
      <c r="W32" s="1">
        <v>14299444.609999999</v>
      </c>
      <c r="X32" s="1">
        <v>7118007.5800000001</v>
      </c>
      <c r="Y32" s="18">
        <f t="shared" si="36"/>
        <v>49.778210092314914</v>
      </c>
      <c r="Z32" s="104">
        <f t="shared" si="8"/>
        <v>60.348019424546493</v>
      </c>
      <c r="AA32" s="104">
        <f t="shared" si="8"/>
        <v>21.706929836961535</v>
      </c>
    </row>
    <row r="33" spans="1:27" x14ac:dyDescent="0.3">
      <c r="A33" s="5" t="s">
        <v>49</v>
      </c>
      <c r="B33" s="25">
        <v>0</v>
      </c>
      <c r="C33" s="25">
        <v>0</v>
      </c>
      <c r="D33" s="18" t="str">
        <f t="shared" si="29"/>
        <v>-</v>
      </c>
      <c r="E33" s="25">
        <v>0</v>
      </c>
      <c r="F33" s="25">
        <v>0</v>
      </c>
      <c r="G33" s="18" t="str">
        <f t="shared" si="30"/>
        <v>-</v>
      </c>
      <c r="H33" s="96">
        <v>0</v>
      </c>
      <c r="I33" s="96">
        <v>0</v>
      </c>
      <c r="J33" s="18" t="str">
        <f t="shared" si="31"/>
        <v>-</v>
      </c>
      <c r="K33" s="114">
        <v>0</v>
      </c>
      <c r="L33" s="114">
        <v>0</v>
      </c>
      <c r="M33" s="18" t="str">
        <f t="shared" si="32"/>
        <v>-</v>
      </c>
      <c r="N33" s="114">
        <v>15159.57</v>
      </c>
      <c r="O33" s="114">
        <v>3829.57</v>
      </c>
      <c r="P33" s="18">
        <f t="shared" si="33"/>
        <v>25.261732357843925</v>
      </c>
      <c r="Q33" s="1">
        <v>501180.89</v>
      </c>
      <c r="R33" s="1">
        <v>206883.9</v>
      </c>
      <c r="S33" s="18">
        <f t="shared" si="34"/>
        <v>41.279287404593582</v>
      </c>
      <c r="T33" s="1">
        <v>125247.47</v>
      </c>
      <c r="U33" s="1">
        <v>70879.679999999993</v>
      </c>
      <c r="V33" s="18">
        <f t="shared" si="35"/>
        <v>56.591706004121278</v>
      </c>
      <c r="W33" s="1">
        <v>522838.22</v>
      </c>
      <c r="X33" s="1">
        <v>516179.22</v>
      </c>
      <c r="Y33" s="18">
        <f t="shared" si="36"/>
        <v>98.726374670925935</v>
      </c>
      <c r="Z33" s="104">
        <f t="shared" si="8"/>
        <v>317.44413679573728</v>
      </c>
      <c r="AA33" s="104">
        <f t="shared" si="8"/>
        <v>628.24710833908966</v>
      </c>
    </row>
    <row r="34" spans="1:27" x14ac:dyDescent="0.3">
      <c r="A34" s="5" t="s">
        <v>50</v>
      </c>
      <c r="B34" s="25">
        <v>0</v>
      </c>
      <c r="C34" s="25">
        <v>0</v>
      </c>
      <c r="D34" s="18" t="str">
        <f t="shared" si="29"/>
        <v>-</v>
      </c>
      <c r="E34" s="25">
        <v>0</v>
      </c>
      <c r="F34" s="25">
        <v>0</v>
      </c>
      <c r="G34" s="18" t="str">
        <f t="shared" si="30"/>
        <v>-</v>
      </c>
      <c r="H34" s="96">
        <v>0</v>
      </c>
      <c r="I34" s="96">
        <v>0</v>
      </c>
      <c r="J34" s="18" t="str">
        <f t="shared" si="31"/>
        <v>-</v>
      </c>
      <c r="K34" s="114">
        <v>0</v>
      </c>
      <c r="L34" s="114">
        <v>0</v>
      </c>
      <c r="M34" s="18" t="str">
        <f t="shared" si="32"/>
        <v>-</v>
      </c>
      <c r="N34" s="114">
        <v>0</v>
      </c>
      <c r="O34" s="114">
        <v>0</v>
      </c>
      <c r="P34" s="18" t="str">
        <f t="shared" si="33"/>
        <v>-</v>
      </c>
      <c r="Q34" s="1">
        <v>28920.1</v>
      </c>
      <c r="R34" s="113">
        <v>0</v>
      </c>
      <c r="S34" s="18">
        <f t="shared" si="34"/>
        <v>0</v>
      </c>
      <c r="T34" s="113">
        <v>0</v>
      </c>
      <c r="U34" s="113">
        <v>0</v>
      </c>
      <c r="V34" s="18" t="str">
        <f t="shared" si="35"/>
        <v>-</v>
      </c>
      <c r="W34" s="113">
        <v>0</v>
      </c>
      <c r="X34" s="113">
        <v>0</v>
      </c>
      <c r="Y34" s="18" t="str">
        <f t="shared" si="36"/>
        <v>-</v>
      </c>
      <c r="Z34" s="104" t="str">
        <f t="shared" si="8"/>
        <v>-</v>
      </c>
      <c r="AA34" s="104" t="str">
        <f t="shared" si="8"/>
        <v>-</v>
      </c>
    </row>
    <row r="35" spans="1:27" x14ac:dyDescent="0.3">
      <c r="A35" s="5" t="s">
        <v>51</v>
      </c>
      <c r="B35" s="25">
        <v>561837.13</v>
      </c>
      <c r="C35" s="25">
        <v>238196.63</v>
      </c>
      <c r="D35" s="18">
        <f t="shared" si="29"/>
        <v>42.396028543004981</v>
      </c>
      <c r="E35" s="25">
        <v>1686249.45</v>
      </c>
      <c r="F35" s="25">
        <v>475760.48</v>
      </c>
      <c r="G35" s="18">
        <f t="shared" si="30"/>
        <v>28.214122175102858</v>
      </c>
      <c r="H35" s="96">
        <v>3390684.11</v>
      </c>
      <c r="I35" s="96">
        <v>3270738.26</v>
      </c>
      <c r="J35" s="18">
        <f t="shared" si="31"/>
        <v>96.462488214509605</v>
      </c>
      <c r="K35" s="114">
        <v>1066518.44</v>
      </c>
      <c r="L35" s="114">
        <v>134081.74</v>
      </c>
      <c r="M35" s="18">
        <f t="shared" si="32"/>
        <v>12.571910149064088</v>
      </c>
      <c r="N35" s="114">
        <v>566761.02</v>
      </c>
      <c r="O35" s="114">
        <v>459233.61</v>
      </c>
      <c r="P35" s="18">
        <f t="shared" si="33"/>
        <v>81.027733699822889</v>
      </c>
      <c r="Q35" s="1">
        <v>461785.69</v>
      </c>
      <c r="R35" s="1">
        <v>337692.98</v>
      </c>
      <c r="S35" s="18">
        <f t="shared" si="34"/>
        <v>73.12764065945828</v>
      </c>
      <c r="T35" s="1">
        <v>1746955.24</v>
      </c>
      <c r="U35" s="1">
        <v>1679094.1</v>
      </c>
      <c r="V35" s="18">
        <f t="shared" si="35"/>
        <v>96.115462008059239</v>
      </c>
      <c r="W35" s="1">
        <v>104302.82</v>
      </c>
      <c r="X35" s="1">
        <v>35542.43</v>
      </c>
      <c r="Y35" s="18">
        <f t="shared" si="36"/>
        <v>34.076192762573434</v>
      </c>
      <c r="Z35" s="104">
        <f t="shared" si="8"/>
        <v>-94.029450920562795</v>
      </c>
      <c r="AA35" s="104">
        <f t="shared" si="8"/>
        <v>-97.88323775302409</v>
      </c>
    </row>
    <row r="36" spans="1:27" x14ac:dyDescent="0.3">
      <c r="A36" s="5" t="s">
        <v>52</v>
      </c>
      <c r="B36" s="25">
        <v>0</v>
      </c>
      <c r="C36" s="25">
        <v>0</v>
      </c>
      <c r="D36" s="18" t="str">
        <f t="shared" si="29"/>
        <v>-</v>
      </c>
      <c r="E36" s="25">
        <v>0</v>
      </c>
      <c r="F36" s="25">
        <v>0</v>
      </c>
      <c r="G36" s="18" t="str">
        <f t="shared" si="30"/>
        <v>-</v>
      </c>
      <c r="H36" s="96">
        <v>0</v>
      </c>
      <c r="I36" s="96">
        <v>0</v>
      </c>
      <c r="J36" s="18" t="str">
        <f t="shared" si="31"/>
        <v>-</v>
      </c>
      <c r="K36" s="114">
        <v>0</v>
      </c>
      <c r="L36" s="114">
        <v>0</v>
      </c>
      <c r="M36" s="18" t="str">
        <f t="shared" si="32"/>
        <v>-</v>
      </c>
      <c r="N36" s="114">
        <v>0</v>
      </c>
      <c r="O36" s="114">
        <v>0</v>
      </c>
      <c r="P36" s="18" t="str">
        <f t="shared" si="33"/>
        <v>-</v>
      </c>
      <c r="Q36" s="113">
        <v>0</v>
      </c>
      <c r="R36" s="113">
        <v>0</v>
      </c>
      <c r="S36" s="18" t="str">
        <f t="shared" si="34"/>
        <v>-</v>
      </c>
      <c r="T36" s="113">
        <v>0</v>
      </c>
      <c r="U36" s="113">
        <v>0</v>
      </c>
      <c r="V36" s="18" t="str">
        <f t="shared" si="35"/>
        <v>-</v>
      </c>
      <c r="W36" s="113">
        <v>0</v>
      </c>
      <c r="X36" s="113">
        <v>0</v>
      </c>
      <c r="Y36" s="18" t="str">
        <f t="shared" si="36"/>
        <v>-</v>
      </c>
      <c r="Z36" s="104" t="str">
        <f t="shared" si="8"/>
        <v>-</v>
      </c>
      <c r="AA36" s="104" t="str">
        <f t="shared" si="8"/>
        <v>-</v>
      </c>
    </row>
    <row r="37" spans="1:27" x14ac:dyDescent="0.3">
      <c r="A37" s="5" t="s">
        <v>263</v>
      </c>
      <c r="B37" s="25">
        <v>0</v>
      </c>
      <c r="C37" s="25">
        <v>0</v>
      </c>
      <c r="D37" s="18" t="str">
        <f t="shared" si="29"/>
        <v>-</v>
      </c>
      <c r="E37" s="25">
        <v>0</v>
      </c>
      <c r="F37" s="25">
        <v>0</v>
      </c>
      <c r="G37" s="18" t="str">
        <f t="shared" si="30"/>
        <v>-</v>
      </c>
      <c r="H37" s="96">
        <v>0</v>
      </c>
      <c r="I37" s="96">
        <v>0</v>
      </c>
      <c r="J37" s="18" t="str">
        <f t="shared" si="31"/>
        <v>-</v>
      </c>
      <c r="K37" s="114">
        <v>0</v>
      </c>
      <c r="L37" s="114">
        <v>0</v>
      </c>
      <c r="M37" s="18" t="str">
        <f t="shared" si="32"/>
        <v>-</v>
      </c>
      <c r="N37" s="114">
        <v>0</v>
      </c>
      <c r="O37" s="114">
        <v>0</v>
      </c>
      <c r="P37" s="18" t="str">
        <f t="shared" si="33"/>
        <v>-</v>
      </c>
      <c r="Q37" s="113">
        <v>0</v>
      </c>
      <c r="R37" s="113">
        <v>0</v>
      </c>
      <c r="S37" s="18" t="str">
        <f t="shared" si="34"/>
        <v>-</v>
      </c>
      <c r="T37" s="113">
        <v>0</v>
      </c>
      <c r="U37" s="113">
        <v>0</v>
      </c>
      <c r="V37" s="18" t="str">
        <f t="shared" si="35"/>
        <v>-</v>
      </c>
      <c r="W37" s="113">
        <v>0</v>
      </c>
      <c r="X37" s="113">
        <v>0</v>
      </c>
      <c r="Y37" s="18" t="str">
        <f t="shared" si="36"/>
        <v>-</v>
      </c>
      <c r="Z37" s="104" t="str">
        <f t="shared" si="8"/>
        <v>-</v>
      </c>
      <c r="AA37" s="104" t="str">
        <f t="shared" si="8"/>
        <v>-</v>
      </c>
    </row>
    <row r="38" spans="1:27" x14ac:dyDescent="0.3">
      <c r="A38" s="5" t="s">
        <v>53</v>
      </c>
      <c r="B38" s="25">
        <v>0</v>
      </c>
      <c r="C38" s="25">
        <v>0</v>
      </c>
      <c r="D38" s="18" t="str">
        <f t="shared" si="29"/>
        <v>-</v>
      </c>
      <c r="E38" s="25">
        <v>0</v>
      </c>
      <c r="F38" s="25">
        <v>0</v>
      </c>
      <c r="G38" s="18" t="str">
        <f t="shared" si="30"/>
        <v>-</v>
      </c>
      <c r="H38" s="96">
        <v>0</v>
      </c>
      <c r="I38" s="96">
        <v>0</v>
      </c>
      <c r="J38" s="18" t="str">
        <f t="shared" si="31"/>
        <v>-</v>
      </c>
      <c r="K38" s="114">
        <v>0</v>
      </c>
      <c r="L38" s="114">
        <v>0</v>
      </c>
      <c r="M38" s="18" t="str">
        <f t="shared" si="32"/>
        <v>-</v>
      </c>
      <c r="N38" s="114">
        <v>0</v>
      </c>
      <c r="O38" s="114">
        <v>0</v>
      </c>
      <c r="P38" s="18" t="str">
        <f t="shared" si="33"/>
        <v>-</v>
      </c>
      <c r="Q38" s="113">
        <v>0</v>
      </c>
      <c r="R38" s="113">
        <v>0</v>
      </c>
      <c r="S38" s="18" t="str">
        <f t="shared" si="34"/>
        <v>-</v>
      </c>
      <c r="T38" s="113">
        <v>0</v>
      </c>
      <c r="U38" s="113">
        <v>0</v>
      </c>
      <c r="V38" s="18" t="str">
        <f t="shared" si="35"/>
        <v>-</v>
      </c>
      <c r="W38" s="113">
        <v>0</v>
      </c>
      <c r="X38" s="113">
        <v>0</v>
      </c>
      <c r="Y38" s="18" t="str">
        <f t="shared" si="36"/>
        <v>-</v>
      </c>
      <c r="Z38" s="104" t="str">
        <f t="shared" si="8"/>
        <v>-</v>
      </c>
      <c r="AA38" s="104" t="str">
        <f t="shared" si="8"/>
        <v>-</v>
      </c>
    </row>
    <row r="39" spans="1:27" x14ac:dyDescent="0.3">
      <c r="A39" s="5" t="s">
        <v>54</v>
      </c>
      <c r="B39" s="25">
        <v>0</v>
      </c>
      <c r="C39" s="25">
        <v>0</v>
      </c>
      <c r="D39" s="18" t="str">
        <f t="shared" si="29"/>
        <v>-</v>
      </c>
      <c r="E39" s="25">
        <v>350000</v>
      </c>
      <c r="F39" s="25">
        <v>350000</v>
      </c>
      <c r="G39" s="18">
        <f t="shared" si="30"/>
        <v>100</v>
      </c>
      <c r="H39" s="96">
        <v>660000</v>
      </c>
      <c r="I39" s="96">
        <v>660000</v>
      </c>
      <c r="J39" s="18">
        <f t="shared" si="31"/>
        <v>100</v>
      </c>
      <c r="K39" s="114">
        <v>484762.88</v>
      </c>
      <c r="L39" s="114">
        <v>484762.88</v>
      </c>
      <c r="M39" s="18">
        <f t="shared" si="32"/>
        <v>100</v>
      </c>
      <c r="N39" s="114">
        <v>0</v>
      </c>
      <c r="O39" s="114">
        <v>0</v>
      </c>
      <c r="P39" s="18" t="str">
        <f t="shared" si="33"/>
        <v>-</v>
      </c>
      <c r="Q39" s="1">
        <v>3155000</v>
      </c>
      <c r="R39" s="1">
        <v>3155000</v>
      </c>
      <c r="S39" s="18">
        <f t="shared" si="34"/>
        <v>100</v>
      </c>
      <c r="T39" s="113">
        <v>0</v>
      </c>
      <c r="U39" s="113">
        <v>0</v>
      </c>
      <c r="V39" s="18" t="str">
        <f t="shared" si="35"/>
        <v>-</v>
      </c>
      <c r="W39" s="113">
        <v>0</v>
      </c>
      <c r="X39" s="113">
        <v>0</v>
      </c>
      <c r="Y39" s="18" t="str">
        <f t="shared" si="36"/>
        <v>-</v>
      </c>
      <c r="Z39" s="104" t="str">
        <f t="shared" si="8"/>
        <v>-</v>
      </c>
      <c r="AA39" s="104" t="str">
        <f t="shared" si="8"/>
        <v>-</v>
      </c>
    </row>
    <row r="40" spans="1:27" x14ac:dyDescent="0.3">
      <c r="A40" s="5" t="s">
        <v>55</v>
      </c>
      <c r="B40" s="25">
        <v>0</v>
      </c>
      <c r="C40" s="25">
        <v>0</v>
      </c>
      <c r="D40" s="18" t="str">
        <f t="shared" si="29"/>
        <v>-</v>
      </c>
      <c r="E40" s="25">
        <v>0</v>
      </c>
      <c r="F40" s="25">
        <v>0</v>
      </c>
      <c r="G40" s="18" t="str">
        <f t="shared" si="30"/>
        <v>-</v>
      </c>
      <c r="H40" s="96">
        <v>0</v>
      </c>
      <c r="I40" s="96">
        <v>0</v>
      </c>
      <c r="J40" s="18" t="str">
        <f t="shared" si="31"/>
        <v>-</v>
      </c>
      <c r="K40" s="114">
        <v>0</v>
      </c>
      <c r="L40" s="114">
        <v>0</v>
      </c>
      <c r="M40" s="18" t="str">
        <f t="shared" si="32"/>
        <v>-</v>
      </c>
      <c r="N40" s="114">
        <v>0</v>
      </c>
      <c r="O40" s="114">
        <v>0</v>
      </c>
      <c r="P40" s="18" t="str">
        <f t="shared" si="33"/>
        <v>-</v>
      </c>
      <c r="Q40" s="114">
        <v>0</v>
      </c>
      <c r="R40" s="114">
        <v>0</v>
      </c>
      <c r="S40" s="18" t="str">
        <f t="shared" si="34"/>
        <v>-</v>
      </c>
      <c r="T40" s="114">
        <v>0</v>
      </c>
      <c r="U40" s="114">
        <v>0</v>
      </c>
      <c r="V40" s="18" t="str">
        <f t="shared" si="35"/>
        <v>-</v>
      </c>
      <c r="W40" s="114">
        <v>0</v>
      </c>
      <c r="X40" s="114">
        <v>0</v>
      </c>
      <c r="Y40" s="18" t="str">
        <f t="shared" si="36"/>
        <v>-</v>
      </c>
      <c r="Z40" s="104" t="str">
        <f t="shared" si="8"/>
        <v>-</v>
      </c>
      <c r="AA40" s="104" t="str">
        <f t="shared" si="8"/>
        <v>-</v>
      </c>
    </row>
    <row r="41" spans="1:27" x14ac:dyDescent="0.3">
      <c r="A41" s="5" t="s">
        <v>56</v>
      </c>
      <c r="B41" s="25">
        <v>0</v>
      </c>
      <c r="C41" s="25">
        <v>0</v>
      </c>
      <c r="D41" s="18" t="str">
        <f t="shared" si="29"/>
        <v>-</v>
      </c>
      <c r="E41" s="25">
        <v>0</v>
      </c>
      <c r="F41" s="25">
        <v>0</v>
      </c>
      <c r="G41" s="18" t="str">
        <f t="shared" si="30"/>
        <v>-</v>
      </c>
      <c r="H41" s="96">
        <v>0</v>
      </c>
      <c r="I41" s="96">
        <v>0</v>
      </c>
      <c r="J41" s="18" t="str">
        <f t="shared" si="31"/>
        <v>-</v>
      </c>
      <c r="K41" s="114">
        <v>0</v>
      </c>
      <c r="L41" s="114">
        <v>0</v>
      </c>
      <c r="M41" s="18" t="str">
        <f t="shared" si="32"/>
        <v>-</v>
      </c>
      <c r="N41" s="114">
        <v>0</v>
      </c>
      <c r="O41" s="114">
        <v>0</v>
      </c>
      <c r="P41" s="18" t="str">
        <f t="shared" si="33"/>
        <v>-</v>
      </c>
      <c r="Q41" s="114">
        <v>0</v>
      </c>
      <c r="R41" s="114">
        <v>0</v>
      </c>
      <c r="S41" s="18" t="str">
        <f t="shared" si="34"/>
        <v>-</v>
      </c>
      <c r="T41" s="114">
        <v>0</v>
      </c>
      <c r="U41" s="114">
        <v>0</v>
      </c>
      <c r="V41" s="18" t="str">
        <f t="shared" si="35"/>
        <v>-</v>
      </c>
      <c r="W41" s="114">
        <v>0</v>
      </c>
      <c r="X41" s="114">
        <v>0</v>
      </c>
      <c r="Y41" s="18" t="str">
        <f t="shared" si="36"/>
        <v>-</v>
      </c>
      <c r="Z41" s="104" t="str">
        <f t="shared" si="8"/>
        <v>-</v>
      </c>
      <c r="AA41" s="104" t="str">
        <f t="shared" si="8"/>
        <v>-</v>
      </c>
    </row>
    <row r="42" spans="1:27" x14ac:dyDescent="0.3">
      <c r="A42" s="5" t="s">
        <v>57</v>
      </c>
      <c r="B42" s="25">
        <v>4393517.07</v>
      </c>
      <c r="C42" s="25">
        <v>4393517.07</v>
      </c>
      <c r="D42" s="18">
        <f t="shared" si="29"/>
        <v>100</v>
      </c>
      <c r="E42" s="25">
        <v>4506144.59</v>
      </c>
      <c r="F42" s="25">
        <v>4506144.59</v>
      </c>
      <c r="G42" s="18">
        <f t="shared" si="30"/>
        <v>100</v>
      </c>
      <c r="H42" s="96">
        <v>4632456.62</v>
      </c>
      <c r="I42" s="96">
        <v>4632456.62</v>
      </c>
      <c r="J42" s="18">
        <f t="shared" si="31"/>
        <v>100</v>
      </c>
      <c r="K42" s="114">
        <v>4247290.5199999996</v>
      </c>
      <c r="L42" s="114">
        <v>4247290.5199999996</v>
      </c>
      <c r="M42" s="18">
        <f t="shared" si="32"/>
        <v>100</v>
      </c>
      <c r="N42" s="114">
        <v>359611.79</v>
      </c>
      <c r="O42" s="114">
        <v>359611.79</v>
      </c>
      <c r="P42" s="18">
        <f t="shared" si="33"/>
        <v>100</v>
      </c>
      <c r="Q42" s="114">
        <v>3306010.53</v>
      </c>
      <c r="R42" s="114">
        <v>3306010.53</v>
      </c>
      <c r="S42" s="18">
        <f t="shared" si="34"/>
        <v>100</v>
      </c>
      <c r="T42" s="114">
        <v>3485059.76</v>
      </c>
      <c r="U42" s="114">
        <v>3485059.76</v>
      </c>
      <c r="V42" s="18">
        <f t="shared" si="35"/>
        <v>100</v>
      </c>
      <c r="W42" s="114">
        <v>3581639.5</v>
      </c>
      <c r="X42" s="114">
        <v>3581639.5</v>
      </c>
      <c r="Y42" s="18">
        <f t="shared" si="36"/>
        <v>100</v>
      </c>
      <c r="Z42" s="104">
        <f t="shared" si="8"/>
        <v>2.7712506140784399</v>
      </c>
      <c r="AA42" s="104">
        <f t="shared" si="8"/>
        <v>2.7712506140784399</v>
      </c>
    </row>
    <row r="43" spans="1:27" x14ac:dyDescent="0.3">
      <c r="A43" s="5" t="s">
        <v>58</v>
      </c>
      <c r="B43" s="25">
        <v>0</v>
      </c>
      <c r="C43" s="25">
        <v>0</v>
      </c>
      <c r="D43" s="18" t="str">
        <f t="shared" si="29"/>
        <v>-</v>
      </c>
      <c r="E43" s="25">
        <v>0</v>
      </c>
      <c r="F43" s="25">
        <v>0</v>
      </c>
      <c r="G43" s="18" t="str">
        <f t="shared" si="30"/>
        <v>-</v>
      </c>
      <c r="H43" s="96">
        <v>0</v>
      </c>
      <c r="I43" s="96">
        <v>0</v>
      </c>
      <c r="J43" s="18" t="str">
        <f t="shared" si="31"/>
        <v>-</v>
      </c>
      <c r="K43" s="114">
        <v>0</v>
      </c>
      <c r="L43" s="114">
        <v>0</v>
      </c>
      <c r="M43" s="18" t="str">
        <f t="shared" si="32"/>
        <v>-</v>
      </c>
      <c r="N43" s="114">
        <v>0</v>
      </c>
      <c r="O43" s="114">
        <v>0</v>
      </c>
      <c r="P43" s="18" t="str">
        <f t="shared" si="33"/>
        <v>-</v>
      </c>
      <c r="Q43" s="114">
        <v>0</v>
      </c>
      <c r="R43" s="114">
        <v>0</v>
      </c>
      <c r="S43" s="18" t="str">
        <f t="shared" si="34"/>
        <v>-</v>
      </c>
      <c r="T43" s="114">
        <v>0</v>
      </c>
      <c r="U43" s="114">
        <v>0</v>
      </c>
      <c r="V43" s="18" t="str">
        <f t="shared" si="35"/>
        <v>-</v>
      </c>
      <c r="W43" s="114">
        <v>0</v>
      </c>
      <c r="X43" s="114">
        <v>0</v>
      </c>
      <c r="Y43" s="18" t="str">
        <f t="shared" si="36"/>
        <v>-</v>
      </c>
      <c r="Z43" s="104" t="str">
        <f t="shared" si="8"/>
        <v>-</v>
      </c>
      <c r="AA43" s="104" t="str">
        <f t="shared" si="8"/>
        <v>-</v>
      </c>
    </row>
    <row r="44" spans="1:27" x14ac:dyDescent="0.3">
      <c r="A44" s="5" t="s">
        <v>59</v>
      </c>
      <c r="B44" s="25">
        <v>0</v>
      </c>
      <c r="C44" s="25">
        <v>0</v>
      </c>
      <c r="D44" s="18" t="str">
        <f t="shared" si="29"/>
        <v>-</v>
      </c>
      <c r="E44" s="25">
        <v>0</v>
      </c>
      <c r="F44" s="25">
        <v>0</v>
      </c>
      <c r="G44" s="18" t="str">
        <f t="shared" si="30"/>
        <v>-</v>
      </c>
      <c r="H44" s="96">
        <v>0</v>
      </c>
      <c r="I44" s="96">
        <v>0</v>
      </c>
      <c r="J44" s="18" t="str">
        <f t="shared" si="31"/>
        <v>-</v>
      </c>
      <c r="K44" s="114">
        <v>0</v>
      </c>
      <c r="L44" s="114">
        <v>0</v>
      </c>
      <c r="M44" s="18" t="str">
        <f t="shared" si="32"/>
        <v>-</v>
      </c>
      <c r="N44" s="114">
        <v>0</v>
      </c>
      <c r="O44" s="114">
        <v>0</v>
      </c>
      <c r="P44" s="18" t="str">
        <f t="shared" si="33"/>
        <v>-</v>
      </c>
      <c r="Q44" s="114">
        <v>0</v>
      </c>
      <c r="R44" s="114">
        <v>0</v>
      </c>
      <c r="S44" s="18" t="str">
        <f t="shared" si="34"/>
        <v>-</v>
      </c>
      <c r="T44" s="114">
        <v>0</v>
      </c>
      <c r="U44" s="114">
        <v>0</v>
      </c>
      <c r="V44" s="18" t="str">
        <f t="shared" si="35"/>
        <v>-</v>
      </c>
      <c r="W44" s="114">
        <v>0</v>
      </c>
      <c r="X44" s="114">
        <v>0</v>
      </c>
      <c r="Y44" s="18" t="str">
        <f t="shared" si="36"/>
        <v>-</v>
      </c>
      <c r="Z44" s="104" t="str">
        <f t="shared" si="8"/>
        <v>-</v>
      </c>
      <c r="AA44" s="104" t="str">
        <f t="shared" si="8"/>
        <v>-</v>
      </c>
    </row>
    <row r="45" spans="1:27" x14ac:dyDescent="0.3">
      <c r="A45" s="5" t="s">
        <v>60</v>
      </c>
      <c r="B45" s="25">
        <v>0</v>
      </c>
      <c r="C45" s="25">
        <v>0</v>
      </c>
      <c r="D45" s="18" t="str">
        <f t="shared" si="29"/>
        <v>-</v>
      </c>
      <c r="E45" s="25">
        <v>0</v>
      </c>
      <c r="F45" s="25">
        <v>0</v>
      </c>
      <c r="G45" s="18" t="str">
        <f t="shared" si="30"/>
        <v>-</v>
      </c>
      <c r="H45" s="96">
        <v>0</v>
      </c>
      <c r="I45" s="96">
        <v>0</v>
      </c>
      <c r="J45" s="18" t="str">
        <f t="shared" si="31"/>
        <v>-</v>
      </c>
      <c r="K45" s="114">
        <v>0</v>
      </c>
      <c r="L45" s="114">
        <v>0</v>
      </c>
      <c r="M45" s="18" t="str">
        <f t="shared" si="32"/>
        <v>-</v>
      </c>
      <c r="N45" s="114">
        <v>0</v>
      </c>
      <c r="O45" s="114">
        <v>0</v>
      </c>
      <c r="P45" s="18" t="str">
        <f t="shared" si="33"/>
        <v>-</v>
      </c>
      <c r="Q45" s="114">
        <v>0</v>
      </c>
      <c r="R45" s="114">
        <v>0</v>
      </c>
      <c r="S45" s="18" t="str">
        <f t="shared" si="34"/>
        <v>-</v>
      </c>
      <c r="T45" s="114">
        <v>0</v>
      </c>
      <c r="U45" s="114">
        <v>0</v>
      </c>
      <c r="V45" s="18" t="str">
        <f t="shared" si="35"/>
        <v>-</v>
      </c>
      <c r="W45" s="114">
        <v>0</v>
      </c>
      <c r="X45" s="114">
        <v>0</v>
      </c>
      <c r="Y45" s="18" t="str">
        <f t="shared" si="36"/>
        <v>-</v>
      </c>
      <c r="Z45" s="104" t="str">
        <f t="shared" si="8"/>
        <v>-</v>
      </c>
      <c r="AA45" s="104" t="str">
        <f t="shared" si="8"/>
        <v>-</v>
      </c>
    </row>
    <row r="46" spans="1:27" x14ac:dyDescent="0.3">
      <c r="A46" s="5" t="s">
        <v>61</v>
      </c>
      <c r="B46" s="25">
        <v>133282767.31999999</v>
      </c>
      <c r="C46" s="25">
        <v>0</v>
      </c>
      <c r="D46" s="18">
        <f t="shared" si="29"/>
        <v>0</v>
      </c>
      <c r="E46" s="25">
        <v>18851040.539999999</v>
      </c>
      <c r="F46" s="25">
        <v>0</v>
      </c>
      <c r="G46" s="18">
        <f t="shared" si="30"/>
        <v>0</v>
      </c>
      <c r="H46" s="96">
        <v>12662390.689999999</v>
      </c>
      <c r="I46" s="96">
        <v>0</v>
      </c>
      <c r="J46" s="18">
        <f t="shared" si="31"/>
        <v>0</v>
      </c>
      <c r="K46" s="114">
        <v>11122099.99</v>
      </c>
      <c r="L46" s="114">
        <v>0</v>
      </c>
      <c r="M46" s="18">
        <f t="shared" si="32"/>
        <v>0</v>
      </c>
      <c r="N46" s="114">
        <v>11887435.35</v>
      </c>
      <c r="O46" s="114">
        <v>0</v>
      </c>
      <c r="P46" s="18">
        <f t="shared" si="33"/>
        <v>0</v>
      </c>
      <c r="Q46" s="114">
        <v>11267588.640000001</v>
      </c>
      <c r="R46" s="114">
        <v>0</v>
      </c>
      <c r="S46" s="18">
        <f t="shared" si="34"/>
        <v>0</v>
      </c>
      <c r="T46" s="114">
        <v>11472502.779999999</v>
      </c>
      <c r="U46" s="114">
        <v>0</v>
      </c>
      <c r="V46" s="18">
        <f t="shared" si="35"/>
        <v>0</v>
      </c>
      <c r="W46" s="114">
        <v>12337497.75</v>
      </c>
      <c r="X46" s="114">
        <v>0</v>
      </c>
      <c r="Y46" s="18">
        <f t="shared" si="36"/>
        <v>0</v>
      </c>
      <c r="Z46" s="104">
        <f t="shared" si="8"/>
        <v>7.5397233418670169</v>
      </c>
      <c r="AA46" s="104" t="str">
        <f t="shared" si="8"/>
        <v>-</v>
      </c>
    </row>
    <row r="47" spans="1:27" x14ac:dyDescent="0.3">
      <c r="A47" s="5" t="s">
        <v>62</v>
      </c>
      <c r="B47" s="25">
        <v>430794.92</v>
      </c>
      <c r="C47" s="25">
        <v>0</v>
      </c>
      <c r="D47" s="18">
        <f t="shared" si="29"/>
        <v>0</v>
      </c>
      <c r="E47" s="25">
        <v>306084.17</v>
      </c>
      <c r="F47" s="25">
        <v>0</v>
      </c>
      <c r="G47" s="18">
        <f t="shared" si="30"/>
        <v>0</v>
      </c>
      <c r="H47" s="96">
        <v>1391123.23</v>
      </c>
      <c r="I47" s="96">
        <v>0</v>
      </c>
      <c r="J47" s="18">
        <f t="shared" si="31"/>
        <v>0</v>
      </c>
      <c r="K47" s="114">
        <v>3177584.54</v>
      </c>
      <c r="L47" s="114">
        <v>0</v>
      </c>
      <c r="M47" s="18">
        <f t="shared" si="32"/>
        <v>0</v>
      </c>
      <c r="N47" s="114">
        <v>562116.19999999995</v>
      </c>
      <c r="O47" s="114">
        <v>0</v>
      </c>
      <c r="P47" s="18">
        <f t="shared" si="33"/>
        <v>0</v>
      </c>
      <c r="Q47" s="114">
        <v>520941.19</v>
      </c>
      <c r="R47" s="114">
        <v>0</v>
      </c>
      <c r="S47" s="18">
        <f t="shared" si="34"/>
        <v>0</v>
      </c>
      <c r="T47" s="114">
        <v>959398.13</v>
      </c>
      <c r="U47" s="114">
        <v>0</v>
      </c>
      <c r="V47" s="18">
        <f t="shared" si="35"/>
        <v>0</v>
      </c>
      <c r="W47" s="114">
        <v>785654.82</v>
      </c>
      <c r="X47" s="114">
        <v>0</v>
      </c>
      <c r="Y47" s="18">
        <f t="shared" si="36"/>
        <v>0</v>
      </c>
      <c r="Z47" s="104">
        <f t="shared" si="8"/>
        <v>-18.109615243882132</v>
      </c>
      <c r="AA47" s="104" t="str">
        <f t="shared" si="8"/>
        <v>-</v>
      </c>
    </row>
    <row r="48" spans="1:27" x14ac:dyDescent="0.3">
      <c r="A48" s="5" t="s">
        <v>63</v>
      </c>
      <c r="B48" s="25">
        <f>SUM(B23:B30)</f>
        <v>91369333.079999983</v>
      </c>
      <c r="C48" s="25">
        <f>SUM(C23:C30)</f>
        <v>71041008.090000004</v>
      </c>
      <c r="D48" s="18">
        <f t="shared" si="29"/>
        <v>77.751479293165943</v>
      </c>
      <c r="E48" s="25">
        <f>SUM(E23:E30)</f>
        <v>95508739.839999989</v>
      </c>
      <c r="F48" s="25">
        <f>SUM(F23:F30)</f>
        <v>72217921.190000013</v>
      </c>
      <c r="G48" s="18">
        <f t="shared" si="30"/>
        <v>75.613939950398603</v>
      </c>
      <c r="H48" s="96">
        <f>SUM(H23:H30)</f>
        <v>96915063.220000014</v>
      </c>
      <c r="I48" s="96">
        <f>SUM(I23:I30)</f>
        <v>71562157.479999989</v>
      </c>
      <c r="J48" s="18">
        <f t="shared" si="31"/>
        <v>73.840077179284108</v>
      </c>
      <c r="K48" s="114">
        <v>95563803.469999984</v>
      </c>
      <c r="L48" s="114">
        <v>72451617.450000003</v>
      </c>
      <c r="M48" s="18">
        <f t="shared" si="32"/>
        <v>75.814916128515648</v>
      </c>
      <c r="N48" s="114">
        <f t="shared" ref="N48:O48" si="37">SUM(N23:N30)</f>
        <v>104474084.28</v>
      </c>
      <c r="O48" s="114">
        <f t="shared" si="37"/>
        <v>79557753.020000011</v>
      </c>
      <c r="P48" s="18">
        <f t="shared" si="33"/>
        <v>76.150706242878414</v>
      </c>
      <c r="Q48" s="114">
        <f t="shared" ref="Q48:R48" si="38">SUM(Q23:Q30)</f>
        <v>99674370.429999992</v>
      </c>
      <c r="R48" s="114">
        <f t="shared" si="38"/>
        <v>74335103.940000013</v>
      </c>
      <c r="S48" s="18">
        <f t="shared" si="34"/>
        <v>74.577951803773459</v>
      </c>
      <c r="T48" s="114">
        <f t="shared" ref="T48:U48" si="39">SUM(T23:T30)</f>
        <v>109927918.53000002</v>
      </c>
      <c r="U48" s="114">
        <f t="shared" si="39"/>
        <v>80816892.600000009</v>
      </c>
      <c r="V48" s="18">
        <f t="shared" si="35"/>
        <v>73.518077737408063</v>
      </c>
      <c r="W48" s="114">
        <v>126298442.70999999</v>
      </c>
      <c r="X48" s="114">
        <v>93995151.410000011</v>
      </c>
      <c r="Y48" s="18">
        <f t="shared" si="36"/>
        <v>74.423048608625251</v>
      </c>
      <c r="Z48" s="104">
        <f t="shared" si="8"/>
        <v>14.892053264460174</v>
      </c>
      <c r="AA48" s="104">
        <f t="shared" si="8"/>
        <v>16.306317139939125</v>
      </c>
    </row>
    <row r="49" spans="1:27" x14ac:dyDescent="0.3">
      <c r="A49" s="5" t="s">
        <v>64</v>
      </c>
      <c r="B49" s="25">
        <f>SUM(B31:B35)</f>
        <v>8210591.5099999998</v>
      </c>
      <c r="C49" s="25">
        <f>SUM(C31:C35)</f>
        <v>2299484.66</v>
      </c>
      <c r="D49" s="18">
        <f t="shared" si="29"/>
        <v>28.006321556727894</v>
      </c>
      <c r="E49" s="25">
        <f>SUM(E31:E35)</f>
        <v>7725989.2999999998</v>
      </c>
      <c r="F49" s="25">
        <f>SUM(F31:F35)</f>
        <v>2195911.19</v>
      </c>
      <c r="G49" s="18">
        <f t="shared" si="30"/>
        <v>28.422394915820036</v>
      </c>
      <c r="H49" s="96">
        <f>SUM(H31:H35)</f>
        <v>5617211.0199999996</v>
      </c>
      <c r="I49" s="96">
        <f>SUM(I31:I35)</f>
        <v>4259148.0599999996</v>
      </c>
      <c r="J49" s="18">
        <f t="shared" si="31"/>
        <v>75.823180664485704</v>
      </c>
      <c r="K49" s="114">
        <v>8246711.8399999999</v>
      </c>
      <c r="L49" s="114">
        <v>3837327.12</v>
      </c>
      <c r="M49" s="18">
        <f t="shared" si="32"/>
        <v>46.531601860845427</v>
      </c>
      <c r="N49" s="114">
        <f t="shared" ref="N49:O49" si="40">SUM(N31:N35)</f>
        <v>6750880.3399999999</v>
      </c>
      <c r="O49" s="114">
        <f t="shared" si="40"/>
        <v>3874774.4999999995</v>
      </c>
      <c r="P49" s="18">
        <f t="shared" si="33"/>
        <v>57.396580962061606</v>
      </c>
      <c r="Q49" s="114">
        <f t="shared" ref="Q49:R49" si="41">SUM(Q31:Q35)</f>
        <v>7760136.4299999997</v>
      </c>
      <c r="R49" s="114">
        <f t="shared" si="41"/>
        <v>3855657.1599999997</v>
      </c>
      <c r="S49" s="18">
        <f t="shared" si="34"/>
        <v>49.685430079481222</v>
      </c>
      <c r="T49" s="114">
        <f t="shared" ref="T49:U49" si="42">SUM(T31:T35)</f>
        <v>10789958.390000001</v>
      </c>
      <c r="U49" s="114">
        <f t="shared" si="42"/>
        <v>7598455.5299999993</v>
      </c>
      <c r="V49" s="18">
        <f t="shared" si="35"/>
        <v>70.421546176138676</v>
      </c>
      <c r="W49" s="114">
        <v>14926585.65</v>
      </c>
      <c r="X49" s="114">
        <v>7669729.2299999995</v>
      </c>
      <c r="Y49" s="18">
        <f t="shared" si="36"/>
        <v>51.383011559646249</v>
      </c>
      <c r="Z49" s="104">
        <f t="shared" si="8"/>
        <v>38.337749882648069</v>
      </c>
      <c r="AA49" s="104">
        <f t="shared" si="8"/>
        <v>0.93800246271888454</v>
      </c>
    </row>
    <row r="50" spans="1:27" x14ac:dyDescent="0.3">
      <c r="A50" s="5" t="s">
        <v>65</v>
      </c>
      <c r="B50" s="25">
        <f>SUM(B36:B39)</f>
        <v>0</v>
      </c>
      <c r="C50" s="25">
        <f>SUM(C36:C39)</f>
        <v>0</v>
      </c>
      <c r="D50" s="18" t="str">
        <f t="shared" si="29"/>
        <v>-</v>
      </c>
      <c r="E50" s="25">
        <f>SUM(E36:E39)</f>
        <v>350000</v>
      </c>
      <c r="F50" s="25">
        <f>SUM(F36:F39)</f>
        <v>350000</v>
      </c>
      <c r="G50" s="18">
        <f t="shared" si="30"/>
        <v>100</v>
      </c>
      <c r="H50" s="96">
        <f>SUM(H36:H39)</f>
        <v>660000</v>
      </c>
      <c r="I50" s="96">
        <f>SUM(I36:I39)</f>
        <v>660000</v>
      </c>
      <c r="J50" s="18">
        <f t="shared" si="31"/>
        <v>100</v>
      </c>
      <c r="K50" s="114">
        <v>484762.88</v>
      </c>
      <c r="L50" s="114">
        <v>484762.88</v>
      </c>
      <c r="M50" s="18">
        <f t="shared" si="32"/>
        <v>100</v>
      </c>
      <c r="N50" s="114">
        <f t="shared" ref="N50:O50" si="43">SUM(N36:N39)</f>
        <v>0</v>
      </c>
      <c r="O50" s="114">
        <f t="shared" si="43"/>
        <v>0</v>
      </c>
      <c r="P50" s="18" t="str">
        <f t="shared" si="33"/>
        <v>-</v>
      </c>
      <c r="Q50" s="114">
        <f t="shared" ref="Q50:R50" si="44">SUM(Q36:Q39)</f>
        <v>3155000</v>
      </c>
      <c r="R50" s="114">
        <f t="shared" si="44"/>
        <v>3155000</v>
      </c>
      <c r="S50" s="18">
        <f t="shared" si="34"/>
        <v>100</v>
      </c>
      <c r="T50" s="114">
        <f t="shared" ref="T50:U50" si="45">SUM(T36:T39)</f>
        <v>0</v>
      </c>
      <c r="U50" s="114">
        <f t="shared" si="45"/>
        <v>0</v>
      </c>
      <c r="V50" s="18" t="str">
        <f t="shared" si="35"/>
        <v>-</v>
      </c>
      <c r="W50" s="114">
        <v>0</v>
      </c>
      <c r="X50" s="114">
        <v>0</v>
      </c>
      <c r="Y50" s="18" t="str">
        <f t="shared" si="36"/>
        <v>-</v>
      </c>
      <c r="Z50" s="104" t="str">
        <f t="shared" si="8"/>
        <v>-</v>
      </c>
      <c r="AA50" s="104" t="str">
        <f t="shared" si="8"/>
        <v>-</v>
      </c>
    </row>
    <row r="51" spans="1:27" x14ac:dyDescent="0.3">
      <c r="A51" s="5" t="s">
        <v>66</v>
      </c>
      <c r="B51" s="25">
        <f>SUM(B40:B44)</f>
        <v>4393517.07</v>
      </c>
      <c r="C51" s="25">
        <f>SUM(C40:C44)</f>
        <v>4393517.07</v>
      </c>
      <c r="D51" s="18">
        <f t="shared" si="29"/>
        <v>100</v>
      </c>
      <c r="E51" s="25">
        <f>SUM(E40:E44)</f>
        <v>4506144.59</v>
      </c>
      <c r="F51" s="25">
        <f>SUM(F40:F44)</f>
        <v>4506144.59</v>
      </c>
      <c r="G51" s="18">
        <f t="shared" si="30"/>
        <v>100</v>
      </c>
      <c r="H51" s="96">
        <f>SUM(H40:H44)</f>
        <v>4632456.62</v>
      </c>
      <c r="I51" s="96">
        <f>SUM(I40:I44)</f>
        <v>4632456.62</v>
      </c>
      <c r="J51" s="18">
        <f t="shared" si="31"/>
        <v>100</v>
      </c>
      <c r="K51" s="114">
        <v>4247290.5199999996</v>
      </c>
      <c r="L51" s="114">
        <v>4247290.5199999996</v>
      </c>
      <c r="M51" s="18">
        <f t="shared" si="32"/>
        <v>100</v>
      </c>
      <c r="N51" s="114">
        <f t="shared" ref="N51:O51" si="46">SUM(N40:N44)</f>
        <v>359611.79</v>
      </c>
      <c r="O51" s="114">
        <f t="shared" si="46"/>
        <v>359611.79</v>
      </c>
      <c r="P51" s="18">
        <f t="shared" si="33"/>
        <v>100</v>
      </c>
      <c r="Q51" s="114">
        <f t="shared" ref="Q51:R51" si="47">SUM(Q40:Q44)</f>
        <v>3306010.53</v>
      </c>
      <c r="R51" s="114">
        <f t="shared" si="47"/>
        <v>3306010.53</v>
      </c>
      <c r="S51" s="18">
        <f t="shared" si="34"/>
        <v>100</v>
      </c>
      <c r="T51" s="114">
        <f t="shared" ref="T51:U51" si="48">SUM(T40:T44)</f>
        <v>3485059.76</v>
      </c>
      <c r="U51" s="114">
        <f t="shared" si="48"/>
        <v>3485059.76</v>
      </c>
      <c r="V51" s="18">
        <f t="shared" si="35"/>
        <v>100</v>
      </c>
      <c r="W51" s="114">
        <v>3581639.5</v>
      </c>
      <c r="X51" s="114">
        <v>3581639.5</v>
      </c>
      <c r="Y51" s="18">
        <f t="shared" si="36"/>
        <v>100</v>
      </c>
      <c r="Z51" s="104">
        <f t="shared" si="8"/>
        <v>2.7712506140784399</v>
      </c>
      <c r="AA51" s="104">
        <f t="shared" si="8"/>
        <v>2.7712506140784399</v>
      </c>
    </row>
    <row r="52" spans="1:27" x14ac:dyDescent="0.3">
      <c r="A52" s="5" t="s">
        <v>67</v>
      </c>
      <c r="B52" s="25">
        <f>B45</f>
        <v>0</v>
      </c>
      <c r="C52" s="25">
        <f>C45</f>
        <v>0</v>
      </c>
      <c r="D52" s="18" t="str">
        <f t="shared" si="29"/>
        <v>-</v>
      </c>
      <c r="E52" s="25">
        <f>E45</f>
        <v>0</v>
      </c>
      <c r="F52" s="25">
        <f>F45</f>
        <v>0</v>
      </c>
      <c r="G52" s="18" t="str">
        <f t="shared" si="30"/>
        <v>-</v>
      </c>
      <c r="H52" s="96">
        <f>H45</f>
        <v>0</v>
      </c>
      <c r="I52" s="96">
        <f>I45</f>
        <v>0</v>
      </c>
      <c r="J52" s="18" t="str">
        <f t="shared" si="31"/>
        <v>-</v>
      </c>
      <c r="K52" s="114">
        <v>0</v>
      </c>
      <c r="L52" s="114">
        <v>0</v>
      </c>
      <c r="M52" s="18" t="str">
        <f t="shared" si="32"/>
        <v>-</v>
      </c>
      <c r="N52" s="114">
        <f t="shared" ref="N52:O52" si="49">N45</f>
        <v>0</v>
      </c>
      <c r="O52" s="114">
        <f t="shared" si="49"/>
        <v>0</v>
      </c>
      <c r="P52" s="18" t="str">
        <f t="shared" si="33"/>
        <v>-</v>
      </c>
      <c r="Q52" s="114">
        <f t="shared" ref="Q52:R52" si="50">Q45</f>
        <v>0</v>
      </c>
      <c r="R52" s="114">
        <f t="shared" si="50"/>
        <v>0</v>
      </c>
      <c r="S52" s="18" t="str">
        <f t="shared" si="34"/>
        <v>-</v>
      </c>
      <c r="T52" s="114">
        <f t="shared" ref="T52:U52" si="51">T45</f>
        <v>0</v>
      </c>
      <c r="U52" s="114">
        <f t="shared" si="51"/>
        <v>0</v>
      </c>
      <c r="V52" s="18" t="str">
        <f t="shared" si="35"/>
        <v>-</v>
      </c>
      <c r="W52" s="114">
        <v>0</v>
      </c>
      <c r="X52" s="114">
        <v>0</v>
      </c>
      <c r="Y52" s="18" t="str">
        <f t="shared" si="36"/>
        <v>-</v>
      </c>
      <c r="Z52" s="104" t="str">
        <f t="shared" si="8"/>
        <v>-</v>
      </c>
      <c r="AA52" s="104" t="str">
        <f t="shared" si="8"/>
        <v>-</v>
      </c>
    </row>
    <row r="53" spans="1:27" x14ac:dyDescent="0.3">
      <c r="A53" s="5" t="s">
        <v>68</v>
      </c>
      <c r="B53" s="25">
        <f>SUM(B46:B47)</f>
        <v>133713562.23999999</v>
      </c>
      <c r="C53" s="27">
        <v>132662288.8</v>
      </c>
      <c r="D53" s="18">
        <f t="shared" si="29"/>
        <v>99.213786976886396</v>
      </c>
      <c r="E53" s="25">
        <f>SUM(E46:E47)</f>
        <v>19157124.710000001</v>
      </c>
      <c r="F53" s="27">
        <v>18613033.690000001</v>
      </c>
      <c r="G53" s="18">
        <f t="shared" si="30"/>
        <v>97.159850299893989</v>
      </c>
      <c r="H53" s="96">
        <f>SUM(H46:H47)</f>
        <v>14053513.92</v>
      </c>
      <c r="I53" s="97">
        <v>13471515.01</v>
      </c>
      <c r="J53" s="18">
        <f t="shared" si="31"/>
        <v>95.85869474842346</v>
      </c>
      <c r="K53" s="114">
        <v>14299684.530000001</v>
      </c>
      <c r="L53" s="115">
        <v>12253066.039999999</v>
      </c>
      <c r="M53" s="18">
        <f t="shared" si="32"/>
        <v>85.687666845332828</v>
      </c>
      <c r="N53" s="114">
        <f>SUM(N46:N47)</f>
        <v>12449551.549999999</v>
      </c>
      <c r="O53" s="115">
        <v>11689031.5</v>
      </c>
      <c r="P53" s="18">
        <f t="shared" si="33"/>
        <v>93.891185180883085</v>
      </c>
      <c r="Q53" s="114">
        <f>SUM(Q46:Q47)</f>
        <v>11788529.83</v>
      </c>
      <c r="R53" s="115">
        <v>10861305.58</v>
      </c>
      <c r="S53" s="18">
        <f t="shared" si="34"/>
        <v>92.134521748077887</v>
      </c>
      <c r="T53" s="114">
        <f>SUM(T46:T47)</f>
        <v>12431900.91</v>
      </c>
      <c r="U53" s="115">
        <v>11241936.869999999</v>
      </c>
      <c r="V53" s="18">
        <f t="shared" si="35"/>
        <v>90.428140888391297</v>
      </c>
      <c r="W53" s="114">
        <v>13123152.57</v>
      </c>
      <c r="X53" s="115">
        <v>12485606.75</v>
      </c>
      <c r="Y53" s="18">
        <f t="shared" si="36"/>
        <v>95.141824217928743</v>
      </c>
      <c r="Z53" s="104">
        <f t="shared" si="8"/>
        <v>5.5603054191331864</v>
      </c>
      <c r="AA53" s="104">
        <f t="shared" si="8"/>
        <v>11.062772317453877</v>
      </c>
    </row>
    <row r="54" spans="1:27" x14ac:dyDescent="0.3">
      <c r="A54" s="5" t="s">
        <v>69</v>
      </c>
      <c r="B54" s="17">
        <f>SUM(B48:B53)</f>
        <v>237687003.89999998</v>
      </c>
      <c r="C54" s="17">
        <f>SUM(C48:C53)</f>
        <v>210396298.62</v>
      </c>
      <c r="D54" s="18">
        <f t="shared" si="29"/>
        <v>88.518217305864241</v>
      </c>
      <c r="E54" s="22">
        <f>SUM(E48:E53)</f>
        <v>127247998.44</v>
      </c>
      <c r="F54" s="17">
        <f>SUM(F48:F53)</f>
        <v>97883010.660000011</v>
      </c>
      <c r="G54" s="18">
        <f t="shared" si="30"/>
        <v>76.923025792153283</v>
      </c>
      <c r="H54" s="22">
        <f>SUM(H48:H53)</f>
        <v>121878244.78000002</v>
      </c>
      <c r="I54" s="17">
        <f>SUM(I48:I53)</f>
        <v>94585277.170000002</v>
      </c>
      <c r="J54" s="18">
        <f t="shared" si="31"/>
        <v>77.60636637058073</v>
      </c>
      <c r="K54" s="22">
        <f>SUM(K48:K53)</f>
        <v>122842253.23999998</v>
      </c>
      <c r="L54" s="113">
        <f>SUM(L48:L53)</f>
        <v>93274064.00999999</v>
      </c>
      <c r="M54" s="18">
        <f t="shared" si="32"/>
        <v>75.929952072572391</v>
      </c>
      <c r="N54" s="22">
        <f>SUM(N48:N53)</f>
        <v>124034127.96000001</v>
      </c>
      <c r="O54" s="113">
        <f>SUM(O48:O53)</f>
        <v>95481170.810000017</v>
      </c>
      <c r="P54" s="18">
        <f t="shared" si="33"/>
        <v>76.979757410631294</v>
      </c>
      <c r="Q54" s="22">
        <f>SUM(Q48:Q53)</f>
        <v>125684047.21999998</v>
      </c>
      <c r="R54" s="113">
        <f>SUM(R48:R53)</f>
        <v>95513077.210000008</v>
      </c>
      <c r="S54" s="18">
        <f t="shared" si="34"/>
        <v>75.99459066019088</v>
      </c>
      <c r="T54" s="22">
        <f>SUM(T48:T53)</f>
        <v>136634837.59000003</v>
      </c>
      <c r="U54" s="113">
        <f>SUM(U48:U53)</f>
        <v>103142344.76000002</v>
      </c>
      <c r="V54" s="18">
        <f t="shared" si="35"/>
        <v>75.487589094590291</v>
      </c>
      <c r="W54" s="22">
        <v>157929820.42999998</v>
      </c>
      <c r="X54" s="17">
        <v>117732126.89000002</v>
      </c>
      <c r="Y54" s="18">
        <f t="shared" si="36"/>
        <v>74.547116288391535</v>
      </c>
      <c r="Z54" s="104">
        <f t="shared" si="8"/>
        <v>15.585324515772299</v>
      </c>
      <c r="AA54" s="104">
        <f t="shared" si="8"/>
        <v>14.145288401139894</v>
      </c>
    </row>
    <row r="55" spans="1:27" x14ac:dyDescent="0.3">
      <c r="A55" s="13" t="s">
        <v>70</v>
      </c>
      <c r="B55" s="14">
        <f>B54-B53</f>
        <v>103973441.65999998</v>
      </c>
      <c r="C55" s="14">
        <f>C54-C53</f>
        <v>77734009.820000008</v>
      </c>
      <c r="D55" s="19">
        <f t="shared" si="29"/>
        <v>74.763332423096415</v>
      </c>
      <c r="E55" s="23">
        <f>E54-E53</f>
        <v>108090873.72999999</v>
      </c>
      <c r="F55" s="14">
        <f>F54-F53</f>
        <v>79269976.970000014</v>
      </c>
      <c r="G55" s="19">
        <f t="shared" si="30"/>
        <v>73.336419842445125</v>
      </c>
      <c r="H55" s="23">
        <f>H54-H53</f>
        <v>107824730.86000001</v>
      </c>
      <c r="I55" s="14">
        <f>I54-I53</f>
        <v>81113762.159999996</v>
      </c>
      <c r="J55" s="19">
        <f t="shared" si="31"/>
        <v>75.227419083770656</v>
      </c>
      <c r="K55" s="23">
        <f>K54-K53</f>
        <v>108542568.70999998</v>
      </c>
      <c r="L55" s="14">
        <f>L54-L53</f>
        <v>81020997.969999999</v>
      </c>
      <c r="M55" s="19">
        <f t="shared" si="32"/>
        <v>74.644444970220775</v>
      </c>
      <c r="N55" s="23">
        <f>N54-N53</f>
        <v>111584576.41000001</v>
      </c>
      <c r="O55" s="14">
        <f>O54-O53</f>
        <v>83792139.310000017</v>
      </c>
      <c r="P55" s="19">
        <f t="shared" si="33"/>
        <v>75.092940266331212</v>
      </c>
      <c r="Q55" s="23">
        <f>Q54-Q53</f>
        <v>113895517.38999999</v>
      </c>
      <c r="R55" s="14">
        <f>R54-R53</f>
        <v>84651771.63000001</v>
      </c>
      <c r="S55" s="19">
        <f t="shared" si="34"/>
        <v>74.324059076123419</v>
      </c>
      <c r="T55" s="23">
        <f>T54-T53</f>
        <v>124202936.68000004</v>
      </c>
      <c r="U55" s="14">
        <f>U54-U53</f>
        <v>91900407.890000015</v>
      </c>
      <c r="V55" s="19">
        <f t="shared" si="35"/>
        <v>73.992137663197795</v>
      </c>
      <c r="W55" s="23">
        <v>144806667.85999998</v>
      </c>
      <c r="X55" s="14">
        <v>105246520.14000002</v>
      </c>
      <c r="Y55" s="19">
        <f t="shared" si="36"/>
        <v>72.6807140136344</v>
      </c>
      <c r="Z55" s="106">
        <f t="shared" si="8"/>
        <v>16.588763302017554</v>
      </c>
      <c r="AA55" s="106">
        <f t="shared" si="8"/>
        <v>14.522364542684713</v>
      </c>
    </row>
    <row r="56" spans="1:27" s="101" customFormat="1" x14ac:dyDescent="0.3">
      <c r="A56" s="108" t="s">
        <v>71</v>
      </c>
      <c r="B56" s="109">
        <f>B14-B48</f>
        <v>19790083.51000002</v>
      </c>
      <c r="C56" s="109">
        <f>C14-C48</f>
        <v>6789893.2599999905</v>
      </c>
      <c r="D56" s="20"/>
      <c r="E56" s="109">
        <f>E14-E48</f>
        <v>13385714.100000024</v>
      </c>
      <c r="F56" s="109">
        <f>F14-F48</f>
        <v>-925959.21000002325</v>
      </c>
      <c r="G56" s="20"/>
      <c r="H56" s="109">
        <f>H14-H48</f>
        <v>18933573.949999973</v>
      </c>
      <c r="I56" s="109">
        <f>I14-I48</f>
        <v>6949375.5800000131</v>
      </c>
      <c r="J56" s="20"/>
      <c r="K56" s="109">
        <f>K14-K48</f>
        <v>18075178.200000018</v>
      </c>
      <c r="L56" s="109">
        <f>L14-L48</f>
        <v>7997531.7199999988</v>
      </c>
      <c r="M56" s="20"/>
      <c r="N56" s="109">
        <f>N14-N48</f>
        <v>33464861.099999994</v>
      </c>
      <c r="O56" s="109">
        <f>O14-O48</f>
        <v>5781017.2599999905</v>
      </c>
      <c r="P56" s="20"/>
      <c r="Q56" s="109">
        <f>Q14-Q48</f>
        <v>36845835.12000002</v>
      </c>
      <c r="R56" s="109">
        <f>R14-R48</f>
        <v>3748090.6999999881</v>
      </c>
      <c r="S56" s="20"/>
      <c r="T56" s="109">
        <f>T14-T48</f>
        <v>25795290.259999976</v>
      </c>
      <c r="U56" s="109">
        <f>U14-U48</f>
        <v>10895900.519999996</v>
      </c>
      <c r="V56" s="20"/>
      <c r="W56" s="109">
        <f>W14-W48</f>
        <v>22849004.550000027</v>
      </c>
      <c r="X56" s="109">
        <f>X14-X48</f>
        <v>-2661895.2900000066</v>
      </c>
      <c r="Y56" s="20"/>
      <c r="Z56" s="104">
        <f t="shared" ref="Z56:AA59" si="52">IF(T56&gt;0,W56/T56*100-100,"-")</f>
        <v>-11.421797081185275</v>
      </c>
      <c r="AA56" s="104">
        <f t="shared" si="52"/>
        <v>-124.43024589949182</v>
      </c>
    </row>
    <row r="57" spans="1:27" s="101" customFormat="1" x14ac:dyDescent="0.3">
      <c r="A57" s="108" t="s">
        <v>72</v>
      </c>
      <c r="B57" s="109">
        <f>B15-B49</f>
        <v>2714874.9500000011</v>
      </c>
      <c r="C57" s="109">
        <f>C15-C49</f>
        <v>1814268.6</v>
      </c>
      <c r="D57" s="20"/>
      <c r="E57" s="109">
        <f>E15-E49</f>
        <v>-634868.13999999966</v>
      </c>
      <c r="F57" s="109">
        <f>F15-F49</f>
        <v>2934979.3800000004</v>
      </c>
      <c r="G57" s="20"/>
      <c r="H57" s="109">
        <f>H15-H49</f>
        <v>4309757.6899999995</v>
      </c>
      <c r="I57" s="109">
        <f>I15-I49</f>
        <v>2155121.9100000011</v>
      </c>
      <c r="J57" s="20"/>
      <c r="K57" s="109">
        <f>K15-K49</f>
        <v>-1050242.3000000007</v>
      </c>
      <c r="L57" s="109">
        <f>L15-L49</f>
        <v>1362646.5200000005</v>
      </c>
      <c r="M57" s="20"/>
      <c r="N57" s="109">
        <f>N15-N49</f>
        <v>9695066.2699999996</v>
      </c>
      <c r="O57" s="109">
        <f>O15-O49</f>
        <v>916502.26000000024</v>
      </c>
      <c r="P57" s="20"/>
      <c r="Q57" s="109">
        <f>Q15-Q49</f>
        <v>143641.62000000011</v>
      </c>
      <c r="R57" s="109">
        <f>R15-R49</f>
        <v>1658650.2800000007</v>
      </c>
      <c r="S57" s="20"/>
      <c r="T57" s="109">
        <f>T15-T49</f>
        <v>15592521.289999999</v>
      </c>
      <c r="U57" s="109">
        <f>U15-U49</f>
        <v>1390145.7200000007</v>
      </c>
      <c r="V57" s="20"/>
      <c r="W57" s="109">
        <f>W15-W49</f>
        <v>-2719800.7699999996</v>
      </c>
      <c r="X57" s="109">
        <f>X15-X49</f>
        <v>-1929801.7799999993</v>
      </c>
      <c r="Y57" s="20"/>
      <c r="Z57" s="104">
        <f t="shared" si="52"/>
        <v>-117.44298256462409</v>
      </c>
      <c r="AA57" s="104">
        <f t="shared" si="52"/>
        <v>-238.82010729062262</v>
      </c>
    </row>
    <row r="58" spans="1:27" s="101" customFormat="1" x14ac:dyDescent="0.3">
      <c r="A58" s="108" t="s">
        <v>358</v>
      </c>
      <c r="B58" s="109">
        <f>SUM(B14:B16)-SUM(B48:B50)</f>
        <v>22504958.460000023</v>
      </c>
      <c r="C58" s="109">
        <f>SUM(C14:C16)-SUM(C48:C50)</f>
        <v>8604161.8599999994</v>
      </c>
      <c r="D58" s="20"/>
      <c r="E58" s="109">
        <f>SUM(E14:E16)-SUM(E48:E50)</f>
        <v>12750845.960000023</v>
      </c>
      <c r="F58" s="109">
        <f>SUM(F14:F16)-SUM(F48:F50)</f>
        <v>1659020.169999972</v>
      </c>
      <c r="G58" s="20"/>
      <c r="H58" s="109">
        <f>SUM(H14:H16)-SUM(H48:H50)</f>
        <v>23243331.639999971</v>
      </c>
      <c r="I58" s="109">
        <f>SUM(I14:I16)-SUM(I48:I50)</f>
        <v>8444497.4900000095</v>
      </c>
      <c r="J58" s="20"/>
      <c r="K58" s="109">
        <f>SUM(K14:K16)-SUM(K48:K50)</f>
        <v>17024935.900000021</v>
      </c>
      <c r="L58" s="109">
        <f>SUM(L14:L16)-SUM(L48:L50)</f>
        <v>9360178.2399999946</v>
      </c>
      <c r="M58" s="20"/>
      <c r="N58" s="109">
        <f>SUM(N14:N16)-SUM(N48:N50)</f>
        <v>43159927.370000005</v>
      </c>
      <c r="O58" s="109">
        <f>SUM(O14:O16)-SUM(O48:O50)</f>
        <v>6697519.5199999958</v>
      </c>
      <c r="P58" s="20"/>
      <c r="Q58" s="109">
        <f>SUM(Q14:Q16)-SUM(Q48:Q50)</f>
        <v>36989476.740000039</v>
      </c>
      <c r="R58" s="109">
        <f>SUM(R14:R16)-SUM(R48:R50)</f>
        <v>2251740.9799999893</v>
      </c>
      <c r="S58" s="20"/>
      <c r="T58" s="109">
        <f>SUM(T14:T16)-SUM(T48:T50)</f>
        <v>41387811.549999982</v>
      </c>
      <c r="U58" s="109">
        <f>SUM(U14:U16)-SUM(U48:U50)</f>
        <v>12286046.239999995</v>
      </c>
      <c r="V58" s="20"/>
      <c r="W58" s="109">
        <f>SUM(W14:W16)-SUM(W48:W50)</f>
        <v>20129203.780000031</v>
      </c>
      <c r="X58" s="109">
        <f>SUM(X14:X16)-SUM(X48:X50)</f>
        <v>-4591697.0700000077</v>
      </c>
      <c r="Y58" s="20"/>
      <c r="Z58" s="104">
        <f t="shared" si="52"/>
        <v>-51.364416174355462</v>
      </c>
      <c r="AA58" s="104">
        <f t="shared" si="52"/>
        <v>-137.37326866840777</v>
      </c>
    </row>
    <row r="59" spans="1:27" s="101" customFormat="1" x14ac:dyDescent="0.3">
      <c r="A59" s="108" t="s">
        <v>359</v>
      </c>
      <c r="B59" s="109">
        <f>B21-B55</f>
        <v>18111441.390000045</v>
      </c>
      <c r="C59" s="109">
        <f>C21-C55</f>
        <v>4210644.7899999917</v>
      </c>
      <c r="D59" s="100"/>
      <c r="E59" s="109">
        <f>E21-E55</f>
        <v>8594701.3700000048</v>
      </c>
      <c r="F59" s="109">
        <f>F21-F55</f>
        <v>-2497124.4200000316</v>
      </c>
      <c r="G59" s="100"/>
      <c r="H59" s="109">
        <f>H21-H55</f>
        <v>19270875.019999966</v>
      </c>
      <c r="I59" s="109">
        <f>I21-I55</f>
        <v>4472040.8700000048</v>
      </c>
      <c r="J59" s="100"/>
      <c r="K59" s="109">
        <f>K21-K55</f>
        <v>13262408.26000002</v>
      </c>
      <c r="L59" s="109">
        <f>L21-L55</f>
        <v>5597650.599999994</v>
      </c>
      <c r="M59" s="100"/>
      <c r="N59" s="109">
        <f>N21-N55</f>
        <v>42800315.579999998</v>
      </c>
      <c r="O59" s="109">
        <f>O21-O55</f>
        <v>6337907.7299999893</v>
      </c>
      <c r="P59" s="100"/>
      <c r="Q59" s="109">
        <f>Q21-Q55</f>
        <v>36838466.210000038</v>
      </c>
      <c r="R59" s="109">
        <f>R21-R55</f>
        <v>2100730.4499999881</v>
      </c>
      <c r="S59" s="100"/>
      <c r="T59" s="109">
        <f>T21-T55</f>
        <v>37902751.789999962</v>
      </c>
      <c r="U59" s="109">
        <f>U21-U55</f>
        <v>8800986.4799999893</v>
      </c>
      <c r="V59" s="100"/>
      <c r="W59" s="109">
        <f>W21-W55</f>
        <v>16547564.280000031</v>
      </c>
      <c r="X59" s="109">
        <f>X21-X55</f>
        <v>-8173336.5699999928</v>
      </c>
      <c r="Y59" s="100"/>
      <c r="Z59" s="104">
        <f t="shared" si="52"/>
        <v>-56.342050382827765</v>
      </c>
      <c r="AA59" s="104">
        <f t="shared" si="52"/>
        <v>-192.86841410986921</v>
      </c>
    </row>
    <row r="60" spans="1:27" s="101" customFormat="1" x14ac:dyDescent="0.3">
      <c r="A60" s="108" t="s">
        <v>360</v>
      </c>
      <c r="C60" s="103">
        <f>SUM(C14:C16)/SUM(B14:B16)*100</f>
        <v>67.121049357469971</v>
      </c>
      <c r="D60" s="100"/>
      <c r="F60" s="103">
        <f>SUM(F14:F16)/SUM(E14:E16)*100</f>
        <v>65.691730568493995</v>
      </c>
      <c r="G60" s="100"/>
      <c r="I60" s="103">
        <f>SUM(I14:I16)/SUM(H14:H16)*100</f>
        <v>67.169214272285828</v>
      </c>
      <c r="J60" s="100"/>
      <c r="L60" s="103">
        <f>SUM(L14:L16)/SUM(K14:K16)*100</f>
        <v>70.997142838952271</v>
      </c>
      <c r="M60" s="100"/>
      <c r="O60" s="103">
        <f>SUM(O14:O16)/SUM(N14:N16)*100</f>
        <v>58.38009527890722</v>
      </c>
      <c r="P60" s="100"/>
      <c r="R60" s="103">
        <f>SUM(R14:R16)/SUM(Q14:Q16)*100</f>
        <v>56.645939713600235</v>
      </c>
      <c r="S60" s="100"/>
      <c r="U60" s="103">
        <f>SUM(U14:U16)/SUM(T14:T16)*100</f>
        <v>62.120827048358798</v>
      </c>
      <c r="V60" s="100"/>
      <c r="X60" s="103">
        <f>SUM(X14:X16)/SUM(W14:W16)*100</f>
        <v>60.161535450631284</v>
      </c>
      <c r="Y60" s="100"/>
    </row>
    <row r="61" spans="1:27" s="101" customFormat="1" x14ac:dyDescent="0.3">
      <c r="A61" s="108" t="s">
        <v>361</v>
      </c>
      <c r="C61" s="103">
        <f>SUM(C48:C50)/SUM(B48:B50)*100</f>
        <v>73.649877776032184</v>
      </c>
      <c r="D61" s="100"/>
      <c r="F61" s="103">
        <f>SUM(F48:F50)/SUM(E48:E50)*100</f>
        <v>72.176500340077069</v>
      </c>
      <c r="G61" s="100"/>
      <c r="I61" s="103">
        <f>SUM(I48:I50)/SUM(H48:H50)*100</f>
        <v>74.115340613700567</v>
      </c>
      <c r="J61" s="100"/>
      <c r="L61" s="103">
        <f>SUM(L48:L50)/SUM(K48:K50)*100</f>
        <v>73.611872735156297</v>
      </c>
      <c r="M61" s="100"/>
      <c r="O61" s="103">
        <f>SUM(O48:O50)/SUM(N48:N50)*100</f>
        <v>75.01241093224634</v>
      </c>
      <c r="P61" s="100"/>
      <c r="R61" s="103">
        <f>SUM(R48:R50)/SUM(Q48:Q50)*100</f>
        <v>73.556491397487747</v>
      </c>
      <c r="S61" s="100"/>
      <c r="U61" s="103">
        <f>SUM(U48:U50)/SUM(T48:T50)*100</f>
        <v>73.241304756041259</v>
      </c>
      <c r="V61" s="100"/>
      <c r="X61" s="103">
        <f>SUM(X48:X50)/SUM(W48:W50)*100</f>
        <v>71.987863497427469</v>
      </c>
      <c r="Y61" s="100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I14" sqref="I14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7.5546875" customWidth="1"/>
    <col min="8" max="12" width="7.5546875" style="101" customWidth="1"/>
  </cols>
  <sheetData>
    <row r="1" spans="1:12" ht="23.25" customHeight="1" x14ac:dyDescent="0.3">
      <c r="A1" s="69" t="s">
        <v>311</v>
      </c>
      <c r="B1" s="69" t="s">
        <v>312</v>
      </c>
      <c r="C1" s="69" t="s">
        <v>322</v>
      </c>
      <c r="D1" s="40" t="s">
        <v>211</v>
      </c>
      <c r="E1" s="40">
        <v>2016</v>
      </c>
      <c r="F1" s="40">
        <v>2017</v>
      </c>
      <c r="G1" s="40">
        <v>2018</v>
      </c>
      <c r="H1" s="118">
        <v>2019</v>
      </c>
      <c r="I1" s="118">
        <v>2020</v>
      </c>
      <c r="J1" s="118">
        <v>2021</v>
      </c>
      <c r="K1" s="118">
        <v>2022</v>
      </c>
      <c r="L1" s="118">
        <v>2023</v>
      </c>
    </row>
    <row r="2" spans="1:12" ht="29.25" customHeight="1" x14ac:dyDescent="0.3">
      <c r="A2" s="70" t="s">
        <v>313</v>
      </c>
      <c r="B2" s="70" t="s">
        <v>78</v>
      </c>
      <c r="C2" s="72" t="s">
        <v>321</v>
      </c>
      <c r="D2" s="84" t="s">
        <v>328</v>
      </c>
      <c r="E2" s="77">
        <f>Piano_indicatori!D3</f>
        <v>28.65</v>
      </c>
      <c r="F2" s="77">
        <f>Piano_indicatori!E3</f>
        <v>28.9</v>
      </c>
      <c r="G2" s="77">
        <f>Piano_indicatori!F3</f>
        <v>27.7</v>
      </c>
      <c r="H2" s="77">
        <f>Piano_indicatori!G3</f>
        <v>27.2</v>
      </c>
      <c r="I2" s="77">
        <f>Piano_indicatori!H3</f>
        <v>18.350000000000001</v>
      </c>
      <c r="J2" s="77">
        <f>Piano_indicatori!I3</f>
        <v>21.23</v>
      </c>
      <c r="K2" s="77">
        <f>Piano_indicatori!J3</f>
        <v>21.44</v>
      </c>
      <c r="L2" s="77">
        <f>Piano_indicatori!K3</f>
        <v>19.48</v>
      </c>
    </row>
    <row r="3" spans="1:12" ht="29.25" customHeight="1" x14ac:dyDescent="0.3">
      <c r="A3" s="71" t="s">
        <v>314</v>
      </c>
      <c r="B3" s="71" t="s">
        <v>95</v>
      </c>
      <c r="C3" s="73" t="s">
        <v>96</v>
      </c>
      <c r="D3" s="85" t="s">
        <v>329</v>
      </c>
      <c r="E3" s="78">
        <f>Piano_indicatori!D12</f>
        <v>37.9</v>
      </c>
      <c r="F3" s="78">
        <f>Piano_indicatori!E12</f>
        <v>36.47</v>
      </c>
      <c r="G3" s="78">
        <f>Piano_indicatori!F12</f>
        <v>43.22</v>
      </c>
      <c r="H3" s="78">
        <f>Piano_indicatori!G12</f>
        <v>43.09</v>
      </c>
      <c r="I3" s="78">
        <f>Piano_indicatori!H12</f>
        <v>33.93</v>
      </c>
      <c r="J3" s="78">
        <f>Piano_indicatori!I12</f>
        <v>33.86</v>
      </c>
      <c r="K3" s="78">
        <f>Piano_indicatori!J12</f>
        <v>43.79</v>
      </c>
      <c r="L3" s="78">
        <f>Piano_indicatori!K12</f>
        <v>43.42</v>
      </c>
    </row>
    <row r="4" spans="1:12" ht="29.25" customHeight="1" x14ac:dyDescent="0.3">
      <c r="A4" s="70" t="s">
        <v>315</v>
      </c>
      <c r="B4" s="70" t="s">
        <v>100</v>
      </c>
      <c r="C4" s="74" t="s">
        <v>324</v>
      </c>
      <c r="D4" s="84" t="s">
        <v>330</v>
      </c>
      <c r="E4" s="79">
        <f>Piano_indicatori!D15</f>
        <v>0</v>
      </c>
      <c r="F4" s="79">
        <f>Piano_indicatori!E15</f>
        <v>0</v>
      </c>
      <c r="G4" s="79">
        <f>Piano_indicatori!F15</f>
        <v>0</v>
      </c>
      <c r="H4" s="79">
        <f>Piano_indicatori!G15</f>
        <v>0</v>
      </c>
      <c r="I4" s="79">
        <f>Piano_indicatori!H15</f>
        <v>0</v>
      </c>
      <c r="J4" s="79">
        <f>Piano_indicatori!I15</f>
        <v>0</v>
      </c>
      <c r="K4" s="79">
        <f>Piano_indicatori!J15</f>
        <v>0</v>
      </c>
      <c r="L4" s="79">
        <f>Piano_indicatori!K15</f>
        <v>0</v>
      </c>
    </row>
    <row r="5" spans="1:12" ht="29.25" customHeight="1" x14ac:dyDescent="0.3">
      <c r="A5" s="71" t="s">
        <v>316</v>
      </c>
      <c r="B5" s="71" t="s">
        <v>165</v>
      </c>
      <c r="C5" s="75" t="s">
        <v>325</v>
      </c>
      <c r="D5" s="86" t="s">
        <v>331</v>
      </c>
      <c r="E5" s="80">
        <f>Piano_indicatori!D51</f>
        <v>8.19</v>
      </c>
      <c r="F5" s="80">
        <f>Piano_indicatori!E51</f>
        <v>8.2899999999999991</v>
      </c>
      <c r="G5" s="80">
        <f>Piano_indicatori!F51</f>
        <v>7.69</v>
      </c>
      <c r="H5" s="80">
        <f>Piano_indicatori!G51</f>
        <v>6.71</v>
      </c>
      <c r="I5" s="80">
        <f>Piano_indicatori!H51</f>
        <v>2.31</v>
      </c>
      <c r="J5" s="80">
        <f>Piano_indicatori!I51</f>
        <v>4.3499999999999996</v>
      </c>
      <c r="K5" s="80">
        <f>Piano_indicatori!J51</f>
        <v>4.47</v>
      </c>
      <c r="L5" s="80">
        <f>Piano_indicatori!K51</f>
        <v>4.07</v>
      </c>
    </row>
    <row r="6" spans="1:12" ht="29.25" customHeight="1" x14ac:dyDescent="0.3">
      <c r="A6" s="70" t="s">
        <v>317</v>
      </c>
      <c r="B6" s="70" t="s">
        <v>185</v>
      </c>
      <c r="C6" s="88" t="s">
        <v>186</v>
      </c>
      <c r="D6" s="87" t="s">
        <v>332</v>
      </c>
      <c r="E6" s="81">
        <f>Piano_indicatori!D62</f>
        <v>0.01</v>
      </c>
      <c r="F6" s="81">
        <f>Piano_indicatori!E62</f>
        <v>0.01</v>
      </c>
      <c r="G6" s="81">
        <f>Piano_indicatori!F62</f>
        <v>0.01</v>
      </c>
      <c r="H6" s="81">
        <f>Piano_indicatori!G62</f>
        <v>0.01</v>
      </c>
      <c r="I6" s="81">
        <f>Piano_indicatori!H62</f>
        <v>0.01</v>
      </c>
      <c r="J6" s="81">
        <f>Piano_indicatori!I62</f>
        <v>0.01</v>
      </c>
      <c r="K6" s="81">
        <f>Piano_indicatori!J62</f>
        <v>0.01</v>
      </c>
      <c r="L6" s="81">
        <f>Piano_indicatori!K62</f>
        <v>0.01</v>
      </c>
    </row>
    <row r="7" spans="1:12" ht="29.25" customHeight="1" x14ac:dyDescent="0.3">
      <c r="A7" s="71" t="s">
        <v>318</v>
      </c>
      <c r="B7" s="71" t="s">
        <v>188</v>
      </c>
      <c r="C7" s="75" t="s">
        <v>189</v>
      </c>
      <c r="D7" s="85" t="s">
        <v>333</v>
      </c>
      <c r="E7" s="82">
        <f>Piano_indicatori!D64</f>
        <v>1.21</v>
      </c>
      <c r="F7" s="82">
        <f>Piano_indicatori!E64</f>
        <v>6.24</v>
      </c>
      <c r="G7" s="82">
        <f>Piano_indicatori!F64</f>
        <v>2.0299999999999998</v>
      </c>
      <c r="H7" s="82">
        <f>Piano_indicatori!G64</f>
        <v>4.3</v>
      </c>
      <c r="I7" s="82">
        <f>Piano_indicatori!H64</f>
        <v>0</v>
      </c>
      <c r="J7" s="82">
        <f>Piano_indicatori!I64</f>
        <v>1.65</v>
      </c>
      <c r="K7" s="82">
        <f>Piano_indicatori!J64</f>
        <v>4.34</v>
      </c>
      <c r="L7" s="82">
        <f>Piano_indicatori!K64</f>
        <v>5.61</v>
      </c>
    </row>
    <row r="8" spans="1:12" ht="29.25" customHeight="1" x14ac:dyDescent="0.3">
      <c r="A8" s="70" t="s">
        <v>319</v>
      </c>
      <c r="B8" s="70" t="s">
        <v>323</v>
      </c>
      <c r="C8" s="74" t="s">
        <v>326</v>
      </c>
      <c r="D8" s="84" t="s">
        <v>334</v>
      </c>
      <c r="E8" s="79">
        <f>Piano_indicatori!D65+Piano_indicatori!D66</f>
        <v>0.18</v>
      </c>
      <c r="F8" s="79">
        <f>Piano_indicatori!E65+Piano_indicatori!E66</f>
        <v>0.65</v>
      </c>
      <c r="G8" s="79">
        <f>Piano_indicatori!F65+Piano_indicatori!F66</f>
        <v>0.91</v>
      </c>
      <c r="H8" s="79">
        <f>Piano_indicatori!G65+Piano_indicatori!G66</f>
        <v>4.4800000000000004</v>
      </c>
      <c r="I8" s="79">
        <f>Piano_indicatori!H65+Piano_indicatori!H66</f>
        <v>0</v>
      </c>
      <c r="J8" s="79">
        <f>Piano_indicatori!I65+Piano_indicatori!I66</f>
        <v>0.63</v>
      </c>
      <c r="K8" s="79">
        <f>Piano_indicatori!J65+Piano_indicatori!J66</f>
        <v>0.41</v>
      </c>
      <c r="L8" s="79">
        <f>Piano_indicatori!K65+Piano_indicatori!K66</f>
        <v>0</v>
      </c>
    </row>
    <row r="9" spans="1:12" ht="29.25" customHeight="1" x14ac:dyDescent="0.3">
      <c r="A9" s="71" t="s">
        <v>320</v>
      </c>
      <c r="B9" s="71"/>
      <c r="C9" s="76" t="s">
        <v>327</v>
      </c>
      <c r="D9" s="86" t="s">
        <v>335</v>
      </c>
      <c r="E9" s="83">
        <f>Piano_indicatori!D76</f>
        <v>51.568269368875875</v>
      </c>
      <c r="F9" s="83">
        <f>Piano_indicatori!E76</f>
        <v>34.105249454183557</v>
      </c>
      <c r="G9" s="83">
        <f>Piano_indicatori!F76</f>
        <v>33.72469797551134</v>
      </c>
      <c r="H9" s="83">
        <f>Piano_indicatori!G76</f>
        <v>33.644706111231606</v>
      </c>
      <c r="I9" s="83">
        <f>Piano_indicatori!H76</f>
        <v>30.222028102709999</v>
      </c>
      <c r="J9" s="83">
        <f>Piano_indicatori!I76</f>
        <v>30.230587845665223</v>
      </c>
      <c r="K9" s="83">
        <f>Piano_indicatori!J76</f>
        <v>33.228792772273088</v>
      </c>
      <c r="L9" s="83">
        <f>Piano_indicatori!K76</f>
        <v>29.647435526200884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style="101" customWidth="1"/>
    <col min="7" max="7" width="8.88671875" style="101"/>
  </cols>
  <sheetData>
    <row r="1" spans="1:20" ht="43.2" x14ac:dyDescent="0.3">
      <c r="A1" s="91" t="s">
        <v>336</v>
      </c>
      <c r="B1" s="91" t="s">
        <v>337</v>
      </c>
      <c r="C1" s="91" t="s">
        <v>351</v>
      </c>
      <c r="D1" s="91" t="s">
        <v>352</v>
      </c>
      <c r="E1" s="91" t="s">
        <v>353</v>
      </c>
      <c r="F1" s="91" t="s">
        <v>364</v>
      </c>
      <c r="G1" s="91" t="s">
        <v>354</v>
      </c>
    </row>
    <row r="2" spans="1:20" s="101" customFormat="1" x14ac:dyDescent="0.3">
      <c r="A2" s="29">
        <v>2024</v>
      </c>
      <c r="B2" s="1">
        <v>127486</v>
      </c>
      <c r="C2" s="1">
        <v>566485</v>
      </c>
      <c r="D2" s="91"/>
    </row>
    <row r="3" spans="1:20" s="101" customFormat="1" x14ac:dyDescent="0.3">
      <c r="A3" s="29">
        <v>2023</v>
      </c>
      <c r="B3" s="1">
        <v>127719</v>
      </c>
      <c r="C3" s="1">
        <v>566996</v>
      </c>
      <c r="D3" s="91">
        <v>-453</v>
      </c>
      <c r="E3" s="101">
        <v>220</v>
      </c>
      <c r="G3" s="1">
        <f t="shared" ref="G3:G11" si="0">B2-B3-D3-E3-F3</f>
        <v>0</v>
      </c>
    </row>
    <row r="4" spans="1:20" s="101" customFormat="1" x14ac:dyDescent="0.3">
      <c r="A4" s="29">
        <v>2022</v>
      </c>
      <c r="B4" s="1">
        <v>127861</v>
      </c>
      <c r="C4" s="1">
        <v>567439</v>
      </c>
      <c r="D4" s="1">
        <v>-556</v>
      </c>
      <c r="E4" s="1">
        <v>347</v>
      </c>
      <c r="F4" s="1">
        <v>67</v>
      </c>
      <c r="G4" s="1">
        <f t="shared" si="0"/>
        <v>0</v>
      </c>
    </row>
    <row r="5" spans="1:20" s="101" customFormat="1" x14ac:dyDescent="0.3">
      <c r="A5" s="29">
        <v>2021</v>
      </c>
      <c r="B5" s="1">
        <v>127560</v>
      </c>
      <c r="C5" s="1">
        <v>566224</v>
      </c>
      <c r="D5" s="1">
        <v>-385</v>
      </c>
      <c r="E5" s="1">
        <v>-15</v>
      </c>
      <c r="F5" s="1">
        <v>701</v>
      </c>
      <c r="G5" s="1">
        <f t="shared" si="0"/>
        <v>0</v>
      </c>
    </row>
    <row r="6" spans="1:20" x14ac:dyDescent="0.3">
      <c r="A6" s="29">
        <v>2020</v>
      </c>
      <c r="B6" s="1">
        <v>127037</v>
      </c>
      <c r="C6" s="1">
        <v>562592</v>
      </c>
      <c r="D6" s="1">
        <v>-345</v>
      </c>
      <c r="E6" s="1">
        <v>146</v>
      </c>
      <c r="F6" s="1">
        <v>722</v>
      </c>
      <c r="G6" s="1">
        <f t="shared" si="0"/>
        <v>0</v>
      </c>
    </row>
    <row r="7" spans="1:20" x14ac:dyDescent="0.3">
      <c r="A7" s="29">
        <v>2019</v>
      </c>
      <c r="B7" s="1">
        <v>126952</v>
      </c>
      <c r="C7" s="1">
        <v>563271</v>
      </c>
      <c r="D7" s="1">
        <v>-179</v>
      </c>
      <c r="E7" s="1">
        <v>216</v>
      </c>
      <c r="F7" s="1">
        <v>48</v>
      </c>
      <c r="G7" s="1">
        <f t="shared" si="0"/>
        <v>0</v>
      </c>
      <c r="K7" s="120"/>
      <c r="L7" s="121"/>
      <c r="M7" s="121"/>
      <c r="N7" s="121"/>
      <c r="O7" s="121"/>
      <c r="P7" s="121"/>
      <c r="Q7" s="120"/>
      <c r="R7" s="120"/>
      <c r="S7" s="121"/>
      <c r="T7" s="121"/>
    </row>
    <row r="8" spans="1:20" x14ac:dyDescent="0.3">
      <c r="A8" s="29">
        <v>2018</v>
      </c>
      <c r="B8" s="1">
        <v>126020</v>
      </c>
      <c r="C8" s="1">
        <v>564169</v>
      </c>
      <c r="D8" s="1">
        <v>-148</v>
      </c>
      <c r="E8" s="1">
        <v>1080</v>
      </c>
      <c r="F8" s="1"/>
      <c r="G8" s="1">
        <f t="shared" si="0"/>
        <v>0</v>
      </c>
      <c r="K8" s="120"/>
      <c r="L8" s="121"/>
      <c r="M8" s="121"/>
      <c r="N8" s="121"/>
      <c r="O8" s="121"/>
      <c r="P8" s="121"/>
      <c r="Q8" s="120"/>
      <c r="R8" s="120"/>
      <c r="S8" s="121"/>
      <c r="T8" s="121"/>
    </row>
    <row r="9" spans="1:20" x14ac:dyDescent="0.3">
      <c r="A9" s="29">
        <v>2017</v>
      </c>
      <c r="B9" s="1">
        <v>124985</v>
      </c>
      <c r="C9" s="1">
        <v>563908</v>
      </c>
      <c r="D9" s="1">
        <v>-33</v>
      </c>
      <c r="E9" s="1">
        <v>1068</v>
      </c>
      <c r="F9" s="1"/>
      <c r="G9" s="1">
        <f t="shared" si="0"/>
        <v>0</v>
      </c>
      <c r="K9" s="120"/>
      <c r="L9" s="121"/>
      <c r="M9" s="121"/>
      <c r="N9" s="121"/>
      <c r="O9" s="121"/>
      <c r="P9" s="121"/>
      <c r="Q9" s="121"/>
      <c r="R9" s="120"/>
      <c r="S9" s="121"/>
      <c r="T9" s="121"/>
    </row>
    <row r="10" spans="1:20" x14ac:dyDescent="0.3">
      <c r="A10" s="29">
        <v>2016</v>
      </c>
      <c r="B10" s="1">
        <v>124252</v>
      </c>
      <c r="C10" s="1">
        <v>563643</v>
      </c>
      <c r="D10" s="1">
        <v>30</v>
      </c>
      <c r="E10" s="1">
        <v>703</v>
      </c>
      <c r="F10" s="1"/>
      <c r="G10" s="1">
        <f t="shared" si="0"/>
        <v>0</v>
      </c>
      <c r="K10" s="120"/>
      <c r="L10" s="121"/>
      <c r="M10" s="120"/>
      <c r="N10" s="121"/>
      <c r="O10" s="121"/>
      <c r="P10" s="121"/>
      <c r="Q10" s="120"/>
      <c r="R10" s="120"/>
      <c r="S10" s="121"/>
      <c r="T10" s="121"/>
    </row>
    <row r="11" spans="1:20" x14ac:dyDescent="0.3">
      <c r="A11" s="29">
        <v>2015</v>
      </c>
      <c r="B11" s="1">
        <v>123150</v>
      </c>
      <c r="C11" s="1">
        <v>562493</v>
      </c>
      <c r="D11" s="1">
        <v>41</v>
      </c>
      <c r="E11" s="1">
        <v>1061</v>
      </c>
      <c r="F11" s="1"/>
      <c r="G11" s="1">
        <f t="shared" si="0"/>
        <v>0</v>
      </c>
    </row>
    <row r="30" spans="1:6" x14ac:dyDescent="0.3">
      <c r="A30" s="122"/>
      <c r="B30" s="120"/>
      <c r="C30" s="120"/>
      <c r="D30" s="120"/>
    </row>
    <row r="31" spans="1:6" x14ac:dyDescent="0.3">
      <c r="A31" s="122"/>
      <c r="B31" s="120"/>
      <c r="C31" s="120"/>
      <c r="D31" s="120"/>
    </row>
    <row r="32" spans="1:6" x14ac:dyDescent="0.3">
      <c r="A32" s="122"/>
      <c r="B32" s="120"/>
      <c r="C32" s="120"/>
      <c r="D32" s="120"/>
      <c r="F32" s="120"/>
    </row>
    <row r="33" spans="1:6" x14ac:dyDescent="0.3">
      <c r="A33" s="122"/>
      <c r="B33" s="120"/>
      <c r="C33" s="120"/>
      <c r="D33" s="120"/>
      <c r="F33" s="120"/>
    </row>
    <row r="34" spans="1:6" x14ac:dyDescent="0.3">
      <c r="A34" s="122"/>
      <c r="B34" s="120"/>
      <c r="C34" s="120"/>
      <c r="D34" s="120"/>
      <c r="F34" s="120"/>
    </row>
    <row r="35" spans="1:6" x14ac:dyDescent="0.3">
      <c r="A35" s="122"/>
      <c r="B35" s="120"/>
      <c r="C35" s="120"/>
      <c r="D35" s="120"/>
      <c r="F35" s="120"/>
    </row>
    <row r="36" spans="1:6" x14ac:dyDescent="0.3">
      <c r="A36" s="122"/>
      <c r="B36" s="120"/>
      <c r="C36" s="120"/>
      <c r="D36" s="120"/>
      <c r="F36" s="120"/>
    </row>
    <row r="37" spans="1:6" x14ac:dyDescent="0.3">
      <c r="A37" s="122"/>
      <c r="B37" s="120"/>
      <c r="C37" s="120"/>
      <c r="D37" s="120"/>
      <c r="F37" s="120"/>
    </row>
    <row r="38" spans="1:6" x14ac:dyDescent="0.3">
      <c r="A38" s="122"/>
      <c r="B38" s="120"/>
      <c r="C38" s="120"/>
      <c r="D38" s="120"/>
      <c r="F38" s="120"/>
    </row>
    <row r="39" spans="1:6" x14ac:dyDescent="0.3">
      <c r="F39" s="120"/>
    </row>
    <row r="40" spans="1:6" x14ac:dyDescent="0.3">
      <c r="F40" s="120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I1" sqref="I1:L1"/>
    </sheetView>
  </sheetViews>
  <sheetFormatPr defaultRowHeight="14.4" x14ac:dyDescent="0.3"/>
  <cols>
    <col min="1" max="1" width="55.6640625" bestFit="1" customWidth="1"/>
    <col min="2" max="3" width="12.5546875" bestFit="1" customWidth="1"/>
    <col min="4" max="8" width="12.5546875" style="101" bestFit="1" customWidth="1"/>
    <col min="9" max="9" width="12.5546875" bestFit="1" customWidth="1"/>
    <col min="10" max="10" width="8.44140625" customWidth="1"/>
    <col min="11" max="11" width="6.5546875" style="101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8">
        <v>2018</v>
      </c>
      <c r="E1" s="118">
        <v>2019</v>
      </c>
      <c r="F1" s="118">
        <v>2020</v>
      </c>
      <c r="G1" s="118">
        <v>2021</v>
      </c>
      <c r="H1" s="118">
        <v>2022</v>
      </c>
      <c r="I1" s="118">
        <v>2023</v>
      </c>
      <c r="J1" s="119" t="s">
        <v>297</v>
      </c>
      <c r="K1" s="118" t="s">
        <v>233</v>
      </c>
      <c r="L1" s="119" t="s">
        <v>366</v>
      </c>
      <c r="M1" s="40" t="s">
        <v>269</v>
      </c>
    </row>
    <row r="2" spans="1:13" x14ac:dyDescent="0.3">
      <c r="A2" s="50" t="s">
        <v>20</v>
      </c>
      <c r="B2" s="51">
        <f>Entrate_Uscite!B3</f>
        <v>84726016.25</v>
      </c>
      <c r="C2" s="51">
        <f>Entrate_Uscite!E3</f>
        <v>90781933.200000003</v>
      </c>
      <c r="D2" s="111">
        <f>Entrate_Uscite!H3</f>
        <v>90736599.379999995</v>
      </c>
      <c r="E2" s="111">
        <f>Entrate_Uscite!K3</f>
        <v>87418822.260000005</v>
      </c>
      <c r="F2" s="111">
        <f>Entrate_Uscite!N3</f>
        <v>94807982.189999998</v>
      </c>
      <c r="G2" s="111">
        <f>Entrate_Uscite!Q3</f>
        <v>98452235.950000003</v>
      </c>
      <c r="H2" s="111">
        <f>Entrate_Uscite!T3</f>
        <v>93990398.609999999</v>
      </c>
      <c r="I2" s="51">
        <f>Entrate_Uscite!W3</f>
        <v>104872184.2</v>
      </c>
      <c r="J2" s="51">
        <f>I2/I$21*100</f>
        <v>64.995000632525702</v>
      </c>
      <c r="K2" s="52">
        <f>IF(H2&gt;0,I2/H2*100-100,"-")</f>
        <v>11.577550208242499</v>
      </c>
      <c r="L2" s="51">
        <f>Entrate_Uscite!X3</f>
        <v>63363034.789999999</v>
      </c>
      <c r="M2" s="53">
        <f>IF(I2&gt;0,L2/I2*100,"-")</f>
        <v>60.419295424572653</v>
      </c>
    </row>
    <row r="3" spans="1:13" x14ac:dyDescent="0.3">
      <c r="A3" s="50" t="s">
        <v>21</v>
      </c>
      <c r="B3" s="51">
        <f>Entrate_Uscite!B4</f>
        <v>14117183.689999999</v>
      </c>
      <c r="C3" s="51">
        <f>Entrate_Uscite!E4</f>
        <v>8208098.8399999999</v>
      </c>
      <c r="D3" s="111">
        <f>Entrate_Uscite!H4</f>
        <v>13968373.33</v>
      </c>
      <c r="E3" s="111">
        <f>Entrate_Uscite!K4</f>
        <v>12976176.16</v>
      </c>
      <c r="F3" s="111">
        <f>Entrate_Uscite!N4</f>
        <v>31503649.190000001</v>
      </c>
      <c r="G3" s="111">
        <f>Entrate_Uscite!Q4</f>
        <v>22622266.359999999</v>
      </c>
      <c r="H3" s="111">
        <f>Entrate_Uscite!T4</f>
        <v>25830874.129999999</v>
      </c>
      <c r="I3" s="51">
        <f>Entrate_Uscite!W4</f>
        <v>21739674.370000001</v>
      </c>
      <c r="J3" s="51">
        <f t="shared" ref="J3:J21" si="0">I3/I$21*100</f>
        <v>13.473259474928078</v>
      </c>
      <c r="K3" s="52">
        <f t="shared" ref="K3:K21" si="1">IF(H3&gt;0,I3/H3*100-100,"-")</f>
        <v>-15.838410033706424</v>
      </c>
      <c r="L3" s="51">
        <f>Entrate_Uscite!X4</f>
        <v>14421807.35</v>
      </c>
      <c r="M3" s="53">
        <f t="shared" ref="M3:M21" si="2">IF(I3&gt;0,L3/I3*100,"-")</f>
        <v>66.338653949212755</v>
      </c>
    </row>
    <row r="4" spans="1:13" x14ac:dyDescent="0.3">
      <c r="A4" s="50" t="s">
        <v>22</v>
      </c>
      <c r="B4" s="51">
        <f>Entrate_Uscite!B5</f>
        <v>12316216.65</v>
      </c>
      <c r="C4" s="51">
        <f>Entrate_Uscite!E5</f>
        <v>9904421.9000000004</v>
      </c>
      <c r="D4" s="111">
        <f>Entrate_Uscite!H5</f>
        <v>11143664.460000001</v>
      </c>
      <c r="E4" s="111">
        <f>Entrate_Uscite!K5</f>
        <v>13243983.25</v>
      </c>
      <c r="F4" s="111">
        <f>Entrate_Uscite!N5</f>
        <v>11627314</v>
      </c>
      <c r="G4" s="111">
        <f>Entrate_Uscite!Q5</f>
        <v>15445703.24</v>
      </c>
      <c r="H4" s="111">
        <f>Entrate_Uscite!T5</f>
        <v>15901936.050000001</v>
      </c>
      <c r="I4" s="51">
        <f>Entrate_Uscite!W5</f>
        <v>22535588.690000001</v>
      </c>
      <c r="J4" s="51">
        <f t="shared" si="0"/>
        <v>13.966530899819757</v>
      </c>
      <c r="K4" s="52">
        <f t="shared" si="1"/>
        <v>41.716006272079056</v>
      </c>
      <c r="L4" s="51">
        <f>Entrate_Uscite!X5</f>
        <v>13548413.98</v>
      </c>
      <c r="M4" s="53">
        <f t="shared" si="2"/>
        <v>60.120080138008589</v>
      </c>
    </row>
    <row r="5" spans="1:13" x14ac:dyDescent="0.3">
      <c r="A5" s="4" t="s">
        <v>31</v>
      </c>
      <c r="B5" s="41">
        <f t="shared" ref="B5:I5" si="3">SUM(B2:B4)</f>
        <v>111159416.59</v>
      </c>
      <c r="C5" s="41">
        <f t="shared" si="3"/>
        <v>108894453.94000001</v>
      </c>
      <c r="D5" s="41">
        <f t="shared" si="3"/>
        <v>115848637.16999999</v>
      </c>
      <c r="E5" s="41">
        <f t="shared" si="3"/>
        <v>113638981.67</v>
      </c>
      <c r="F5" s="41">
        <f t="shared" si="3"/>
        <v>137938945.38</v>
      </c>
      <c r="G5" s="41">
        <f t="shared" ref="G5:H5" si="4">SUM(G2:G4)</f>
        <v>136520205.55000001</v>
      </c>
      <c r="H5" s="41">
        <f t="shared" si="4"/>
        <v>135723208.78999999</v>
      </c>
      <c r="I5" s="41">
        <f t="shared" si="3"/>
        <v>149147447.26000002</v>
      </c>
      <c r="J5" s="41">
        <f t="shared" si="0"/>
        <v>92.43479100727356</v>
      </c>
      <c r="K5" s="105">
        <f t="shared" si="1"/>
        <v>9.8908938196199898</v>
      </c>
      <c r="L5" s="41">
        <f>SUM(L2:L4)</f>
        <v>91333256.120000005</v>
      </c>
      <c r="M5" s="42">
        <f>IF(I5&gt;0,L5/I5*100,"-")</f>
        <v>61.236888594401542</v>
      </c>
    </row>
    <row r="6" spans="1:13" x14ac:dyDescent="0.3">
      <c r="A6" s="50" t="s">
        <v>23</v>
      </c>
      <c r="B6" s="51">
        <f>Entrate_Uscite!B6</f>
        <v>274716.68</v>
      </c>
      <c r="C6" s="51">
        <f>Entrate_Uscite!E6</f>
        <v>187716.68</v>
      </c>
      <c r="D6" s="111">
        <f>Entrate_Uscite!H6</f>
        <v>296202.06</v>
      </c>
      <c r="E6" s="111">
        <f>Entrate_Uscite!K6</f>
        <v>643085.06999999995</v>
      </c>
      <c r="F6" s="111">
        <f>Entrate_Uscite!N6</f>
        <v>327722.5</v>
      </c>
      <c r="G6" s="111">
        <f>Entrate_Uscite!Q6</f>
        <v>711105.4</v>
      </c>
      <c r="H6" s="111">
        <f>Entrate_Uscite!T6</f>
        <v>577561.68000000005</v>
      </c>
      <c r="I6" s="51">
        <f>Entrate_Uscite!W6</f>
        <v>614105.22</v>
      </c>
      <c r="J6" s="51">
        <f t="shared" si="0"/>
        <v>0.38059442994167497</v>
      </c>
      <c r="K6" s="52">
        <f t="shared" si="1"/>
        <v>6.3272099353959703</v>
      </c>
      <c r="L6" s="51">
        <f>Entrate_Uscite!X6</f>
        <v>614105.22</v>
      </c>
      <c r="M6" s="53">
        <f t="shared" si="2"/>
        <v>100</v>
      </c>
    </row>
    <row r="7" spans="1:13" x14ac:dyDescent="0.3">
      <c r="A7" s="50" t="s">
        <v>24</v>
      </c>
      <c r="B7" s="51">
        <f>Entrate_Uscite!B7</f>
        <v>6528580.6200000001</v>
      </c>
      <c r="C7" s="51">
        <f>Entrate_Uscite!E7</f>
        <v>2122177.2400000002</v>
      </c>
      <c r="D7" s="111">
        <f>Entrate_Uscite!H7</f>
        <v>6263395.1799999997</v>
      </c>
      <c r="E7" s="111">
        <f>Entrate_Uscite!K7</f>
        <v>2747304.92</v>
      </c>
      <c r="F7" s="111">
        <f>Entrate_Uscite!N7</f>
        <v>12911209.66</v>
      </c>
      <c r="G7" s="111">
        <f>Entrate_Uscite!Q7</f>
        <v>2908995.69</v>
      </c>
      <c r="H7" s="111">
        <f>Entrate_Uscite!T7</f>
        <v>22102084.120000001</v>
      </c>
      <c r="I7" s="51">
        <f>Entrate_Uscite!W7</f>
        <v>7811377.6100000003</v>
      </c>
      <c r="J7" s="51">
        <f t="shared" si="0"/>
        <v>4.8411358700665561</v>
      </c>
      <c r="K7" s="52">
        <f t="shared" si="1"/>
        <v>-64.657732874468849</v>
      </c>
      <c r="L7" s="51">
        <f>Entrate_Uscite!X7</f>
        <v>1434234.33</v>
      </c>
      <c r="M7" s="53">
        <f t="shared" si="2"/>
        <v>18.360837250575575</v>
      </c>
    </row>
    <row r="8" spans="1:13" x14ac:dyDescent="0.3">
      <c r="A8" s="50" t="s">
        <v>25</v>
      </c>
      <c r="B8" s="51">
        <f>Entrate_Uscite!B8</f>
        <v>0</v>
      </c>
      <c r="C8" s="51">
        <f>Entrate_Uscite!E8</f>
        <v>0</v>
      </c>
      <c r="D8" s="111">
        <f>Entrate_Uscite!H8</f>
        <v>0</v>
      </c>
      <c r="E8" s="111">
        <f>Entrate_Uscite!K8</f>
        <v>0</v>
      </c>
      <c r="F8" s="111">
        <f>Entrate_Uscite!N8</f>
        <v>75512.87</v>
      </c>
      <c r="G8" s="111">
        <f>Entrate_Uscite!Q8</f>
        <v>115717.14</v>
      </c>
      <c r="H8" s="111">
        <f>Entrate_Uscite!T8</f>
        <v>129513.91</v>
      </c>
      <c r="I8" s="51">
        <f>Entrate_Uscite!W8</f>
        <v>0</v>
      </c>
      <c r="J8" s="51">
        <f t="shared" si="0"/>
        <v>0</v>
      </c>
      <c r="K8" s="52">
        <f t="shared" si="1"/>
        <v>-100</v>
      </c>
      <c r="L8" s="51">
        <f>Entrate_Uscite!X8</f>
        <v>0</v>
      </c>
      <c r="M8" s="53" t="str">
        <f t="shared" si="2"/>
        <v>-</v>
      </c>
    </row>
    <row r="9" spans="1:13" x14ac:dyDescent="0.3">
      <c r="A9" s="50" t="s">
        <v>26</v>
      </c>
      <c r="B9" s="51">
        <f>Entrate_Uscite!B9</f>
        <v>654129.87</v>
      </c>
      <c r="C9" s="51">
        <f>Entrate_Uscite!E9</f>
        <v>591708.98</v>
      </c>
      <c r="D9" s="111">
        <f>Entrate_Uscite!H9</f>
        <v>923389.58</v>
      </c>
      <c r="E9" s="111">
        <f>Entrate_Uscite!K9</f>
        <v>895081.08</v>
      </c>
      <c r="F9" s="111">
        <f>Entrate_Uscite!N9</f>
        <v>720345.84</v>
      </c>
      <c r="G9" s="111">
        <f>Entrate_Uscite!Q9</f>
        <v>916019.91</v>
      </c>
      <c r="H9" s="111">
        <f>Entrate_Uscite!T9</f>
        <v>926517.2</v>
      </c>
      <c r="I9" s="51">
        <f>Entrate_Uscite!W9</f>
        <v>930146.38</v>
      </c>
      <c r="J9" s="51">
        <f t="shared" si="0"/>
        <v>0.57646233858492957</v>
      </c>
      <c r="K9" s="52">
        <f t="shared" si="1"/>
        <v>0.39170130894494548</v>
      </c>
      <c r="L9" s="51">
        <f>Entrate_Uscite!X9</f>
        <v>930146.38</v>
      </c>
      <c r="M9" s="53">
        <f t="shared" si="2"/>
        <v>100</v>
      </c>
    </row>
    <row r="10" spans="1:13" x14ac:dyDescent="0.3">
      <c r="A10" s="50" t="s">
        <v>27</v>
      </c>
      <c r="B10" s="51">
        <f>Entrate_Uscite!B10</f>
        <v>3468039.29</v>
      </c>
      <c r="C10" s="51">
        <f>Entrate_Uscite!E10</f>
        <v>4189518.26</v>
      </c>
      <c r="D10" s="111">
        <f>Entrate_Uscite!H10</f>
        <v>2443981.89</v>
      </c>
      <c r="E10" s="111">
        <f>Entrate_Uscite!K10</f>
        <v>2910998.47</v>
      </c>
      <c r="F10" s="111">
        <f>Entrate_Uscite!N10</f>
        <v>2411155.7400000002</v>
      </c>
      <c r="G10" s="111">
        <f>Entrate_Uscite!Q10</f>
        <v>3251939.91</v>
      </c>
      <c r="H10" s="111">
        <f>Entrate_Uscite!T10</f>
        <v>2646802.77</v>
      </c>
      <c r="I10" s="51">
        <f>Entrate_Uscite!W10</f>
        <v>2851155.67</v>
      </c>
      <c r="J10" s="51">
        <f t="shared" si="0"/>
        <v>1.7670163541332939</v>
      </c>
      <c r="K10" s="52">
        <f t="shared" si="1"/>
        <v>7.7207452824299452</v>
      </c>
      <c r="L10" s="51">
        <f>Entrate_Uscite!X10</f>
        <v>2761441.52</v>
      </c>
      <c r="M10" s="53">
        <f t="shared" si="2"/>
        <v>96.85341102402873</v>
      </c>
    </row>
    <row r="11" spans="1:13" x14ac:dyDescent="0.3">
      <c r="A11" s="4" t="s">
        <v>32</v>
      </c>
      <c r="B11" s="43">
        <f t="shared" ref="B11:I11" si="5">SUM(B6:B10)</f>
        <v>10925466.460000001</v>
      </c>
      <c r="C11" s="43">
        <f t="shared" si="5"/>
        <v>7091121.1600000001</v>
      </c>
      <c r="D11" s="43">
        <f t="shared" si="5"/>
        <v>9926968.709999999</v>
      </c>
      <c r="E11" s="43">
        <f t="shared" si="5"/>
        <v>7196469.5399999991</v>
      </c>
      <c r="F11" s="43">
        <f t="shared" si="5"/>
        <v>16445946.609999999</v>
      </c>
      <c r="G11" s="43">
        <f t="shared" ref="G11" si="6">SUM(G6:G10)</f>
        <v>7903778.0499999998</v>
      </c>
      <c r="H11" s="43">
        <f t="shared" ref="H11" si="7">SUM(H6:H10)</f>
        <v>26382479.68</v>
      </c>
      <c r="I11" s="43">
        <f t="shared" si="5"/>
        <v>12206784.880000001</v>
      </c>
      <c r="J11" s="43">
        <f t="shared" si="0"/>
        <v>7.565208992726455</v>
      </c>
      <c r="K11" s="105">
        <f t="shared" si="1"/>
        <v>-53.731472446641526</v>
      </c>
      <c r="L11" s="43">
        <f>SUM(L6:L10)</f>
        <v>5739927.4500000002</v>
      </c>
      <c r="M11" s="42">
        <f>IF(I11&gt;0,L11/I11*100,"-")</f>
        <v>47.022434706820192</v>
      </c>
    </row>
    <row r="12" spans="1:13" x14ac:dyDescent="0.3">
      <c r="A12" s="50" t="s">
        <v>28</v>
      </c>
      <c r="B12" s="51">
        <f>Entrate_Uscite!B11</f>
        <v>0</v>
      </c>
      <c r="C12" s="51">
        <f>Entrate_Uscite!E11</f>
        <v>0</v>
      </c>
      <c r="D12" s="111">
        <f>Entrate_Uscite!H11</f>
        <v>0</v>
      </c>
      <c r="E12" s="111">
        <f>Entrate_Uscite!K11</f>
        <v>0</v>
      </c>
      <c r="F12" s="111">
        <f>Entrate_Uscite!N11</f>
        <v>0</v>
      </c>
      <c r="G12" s="111">
        <f>Entrate_Uscite!Q11</f>
        <v>0</v>
      </c>
      <c r="H12" s="111">
        <f>Entrate_Uscite!T11</f>
        <v>0</v>
      </c>
      <c r="I12" s="51">
        <f>Entrate_Uscite!W11</f>
        <v>0</v>
      </c>
      <c r="J12" s="51">
        <f t="shared" si="0"/>
        <v>0</v>
      </c>
      <c r="K12" s="52" t="str">
        <f t="shared" si="1"/>
        <v>-</v>
      </c>
      <c r="L12" s="51">
        <f>Entrate_Uscite!X11</f>
        <v>0</v>
      </c>
      <c r="M12" s="53" t="str">
        <f t="shared" si="2"/>
        <v>-</v>
      </c>
    </row>
    <row r="13" spans="1:13" x14ac:dyDescent="0.3">
      <c r="A13" s="50" t="s">
        <v>29</v>
      </c>
      <c r="B13" s="51">
        <f>Entrate_Uscite!B12</f>
        <v>0</v>
      </c>
      <c r="C13" s="51">
        <f>Entrate_Uscite!E12</f>
        <v>0</v>
      </c>
      <c r="D13" s="111">
        <f>Entrate_Uscite!H12</f>
        <v>0</v>
      </c>
      <c r="E13" s="111">
        <f>Entrate_Uscite!K12</f>
        <v>0</v>
      </c>
      <c r="F13" s="111">
        <f>Entrate_Uscite!N12</f>
        <v>0</v>
      </c>
      <c r="G13" s="111">
        <f>Entrate_Uscite!Q12</f>
        <v>0</v>
      </c>
      <c r="H13" s="111">
        <f>Entrate_Uscite!T12</f>
        <v>0</v>
      </c>
      <c r="I13" s="51">
        <f>Entrate_Uscite!W12</f>
        <v>0</v>
      </c>
      <c r="J13" s="51">
        <f t="shared" si="0"/>
        <v>0</v>
      </c>
      <c r="K13" s="52" t="str">
        <f t="shared" si="1"/>
        <v>-</v>
      </c>
      <c r="L13" s="51">
        <f>Entrate_Uscite!X12</f>
        <v>0</v>
      </c>
      <c r="M13" s="53" t="str">
        <f t="shared" si="2"/>
        <v>-</v>
      </c>
    </row>
    <row r="14" spans="1:13" x14ac:dyDescent="0.3">
      <c r="A14" s="50" t="s">
        <v>30</v>
      </c>
      <c r="B14" s="51">
        <f>Entrate_Uscite!B13</f>
        <v>0</v>
      </c>
      <c r="C14" s="51">
        <f>Entrate_Uscite!E13</f>
        <v>350000</v>
      </c>
      <c r="D14" s="111">
        <f>Entrate_Uscite!H13</f>
        <v>660000</v>
      </c>
      <c r="E14" s="111">
        <f>Entrate_Uscite!K13</f>
        <v>484762.88</v>
      </c>
      <c r="F14" s="111">
        <f>Entrate_Uscite!N13</f>
        <v>0</v>
      </c>
      <c r="G14" s="111">
        <f>Entrate_Uscite!Q13</f>
        <v>3155000</v>
      </c>
      <c r="H14" s="111">
        <f>Entrate_Uscite!T13</f>
        <v>0</v>
      </c>
      <c r="I14" s="51">
        <f>Entrate_Uscite!W13</f>
        <v>0</v>
      </c>
      <c r="J14" s="51">
        <f t="shared" si="0"/>
        <v>0</v>
      </c>
      <c r="K14" s="52" t="str">
        <f t="shared" si="1"/>
        <v>-</v>
      </c>
      <c r="L14" s="51">
        <f>Entrate_Uscite!X13</f>
        <v>0</v>
      </c>
      <c r="M14" s="53" t="str">
        <f t="shared" si="2"/>
        <v>-</v>
      </c>
    </row>
    <row r="15" spans="1:13" x14ac:dyDescent="0.3">
      <c r="A15" s="4" t="s">
        <v>33</v>
      </c>
      <c r="B15" s="41">
        <f t="shared" ref="B15:I15" si="8">SUM(B12:B14)</f>
        <v>0</v>
      </c>
      <c r="C15" s="41">
        <f t="shared" si="8"/>
        <v>350000</v>
      </c>
      <c r="D15" s="41">
        <f t="shared" si="8"/>
        <v>660000</v>
      </c>
      <c r="E15" s="41">
        <f t="shared" si="8"/>
        <v>484762.88</v>
      </c>
      <c r="F15" s="41">
        <f t="shared" si="8"/>
        <v>0</v>
      </c>
      <c r="G15" s="41">
        <f t="shared" ref="G15" si="9">SUM(G12:G14)</f>
        <v>3155000</v>
      </c>
      <c r="H15" s="41">
        <f t="shared" ref="H15" si="10">SUM(H12:H14)</f>
        <v>0</v>
      </c>
      <c r="I15" s="41">
        <f t="shared" si="8"/>
        <v>0</v>
      </c>
      <c r="J15" s="41">
        <f t="shared" si="0"/>
        <v>0</v>
      </c>
      <c r="K15" s="105" t="str">
        <f t="shared" si="1"/>
        <v>-</v>
      </c>
      <c r="L15" s="41">
        <f>SUM(L12:L14)</f>
        <v>0</v>
      </c>
      <c r="M15" s="42" t="str">
        <f t="shared" si="2"/>
        <v>-</v>
      </c>
    </row>
    <row r="16" spans="1:13" x14ac:dyDescent="0.3">
      <c r="A16" s="44" t="s">
        <v>348</v>
      </c>
      <c r="B16" s="45">
        <f t="shared" ref="B16:I16" si="11">B5+B11+B15</f>
        <v>122084883.05000001</v>
      </c>
      <c r="C16" s="45">
        <f t="shared" si="11"/>
        <v>116335575.10000001</v>
      </c>
      <c r="D16" s="45">
        <f t="shared" si="11"/>
        <v>126435605.87999998</v>
      </c>
      <c r="E16" s="45">
        <f t="shared" si="11"/>
        <v>121320214.09</v>
      </c>
      <c r="F16" s="45">
        <f t="shared" si="11"/>
        <v>154384891.99000001</v>
      </c>
      <c r="G16" s="45">
        <f t="shared" ref="G16:H16" si="12">G5+G11+G15</f>
        <v>147578983.60000002</v>
      </c>
      <c r="H16" s="45">
        <f t="shared" si="12"/>
        <v>162105688.47</v>
      </c>
      <c r="I16" s="45">
        <f t="shared" si="11"/>
        <v>161354232.14000002</v>
      </c>
      <c r="J16" s="45">
        <f t="shared" si="0"/>
        <v>100</v>
      </c>
      <c r="K16" s="117">
        <f t="shared" si="1"/>
        <v>-0.46355950682078628</v>
      </c>
      <c r="L16" s="45">
        <f>L5+L11+L15</f>
        <v>97073183.570000008</v>
      </c>
      <c r="M16" s="46">
        <f t="shared" si="2"/>
        <v>60.161535450631284</v>
      </c>
    </row>
    <row r="17" spans="1:13" x14ac:dyDescent="0.3">
      <c r="A17" s="4" t="s">
        <v>34</v>
      </c>
      <c r="B17" s="41">
        <f>Entrate_Uscite!B17</f>
        <v>0</v>
      </c>
      <c r="C17" s="41">
        <f>Entrate_Uscite!E17</f>
        <v>350000</v>
      </c>
      <c r="D17" s="41">
        <f>Entrate_Uscite!H17</f>
        <v>660000</v>
      </c>
      <c r="E17" s="41">
        <f>Entrate_Uscite!K17</f>
        <v>484762.88</v>
      </c>
      <c r="F17" s="41">
        <f>Entrate_Uscite!N17</f>
        <v>0</v>
      </c>
      <c r="G17" s="41">
        <f>Entrate_Uscite!Q17</f>
        <v>3155000</v>
      </c>
      <c r="H17" s="41">
        <f>Entrate_Uscite!T17</f>
        <v>0</v>
      </c>
      <c r="I17" s="41">
        <f>Entrate_Uscite!W17</f>
        <v>0</v>
      </c>
      <c r="J17" s="41">
        <f t="shared" si="0"/>
        <v>0</v>
      </c>
      <c r="K17" s="105" t="str">
        <f t="shared" si="1"/>
        <v>-</v>
      </c>
      <c r="L17" s="41">
        <f>Entrate_Uscite!X17</f>
        <v>0</v>
      </c>
      <c r="M17" s="42" t="str">
        <f t="shared" si="2"/>
        <v>-</v>
      </c>
    </row>
    <row r="18" spans="1:13" x14ac:dyDescent="0.3">
      <c r="A18" s="4" t="s">
        <v>35</v>
      </c>
      <c r="B18" s="41">
        <f>Entrate_Uscite!B18</f>
        <v>0</v>
      </c>
      <c r="C18" s="41">
        <f>Entrate_Uscite!E18</f>
        <v>0</v>
      </c>
      <c r="D18" s="41">
        <f>Entrate_Uscite!H18</f>
        <v>0</v>
      </c>
      <c r="E18" s="41">
        <f>Entrate_Uscite!K18</f>
        <v>0</v>
      </c>
      <c r="F18" s="41">
        <f>Entrate_Uscite!N18</f>
        <v>0</v>
      </c>
      <c r="G18" s="41">
        <f>Entrate_Uscite!Q18</f>
        <v>0</v>
      </c>
      <c r="H18" s="41">
        <f>Entrate_Uscite!T18</f>
        <v>0</v>
      </c>
      <c r="I18" s="41">
        <f>Entrate_Uscite!W18</f>
        <v>0</v>
      </c>
      <c r="J18" s="41">
        <f t="shared" si="0"/>
        <v>0</v>
      </c>
      <c r="K18" s="105" t="str">
        <f t="shared" si="1"/>
        <v>-</v>
      </c>
      <c r="L18" s="41">
        <f>Entrate_Uscite!X18</f>
        <v>0</v>
      </c>
      <c r="M18" s="42" t="str">
        <f t="shared" si="2"/>
        <v>-</v>
      </c>
    </row>
    <row r="19" spans="1:13" x14ac:dyDescent="0.3">
      <c r="A19" s="4" t="s">
        <v>36</v>
      </c>
      <c r="B19" s="41">
        <f>Entrate_Uscite!B19</f>
        <v>133713562.23999999</v>
      </c>
      <c r="C19" s="41">
        <f>Entrate_Uscite!E19</f>
        <v>19157124.710000001</v>
      </c>
      <c r="D19" s="41">
        <f>Entrate_Uscite!H19</f>
        <v>14053513.92</v>
      </c>
      <c r="E19" s="41">
        <f>Entrate_Uscite!K19</f>
        <v>14299684.529999999</v>
      </c>
      <c r="F19" s="41">
        <f>Entrate_Uscite!N19</f>
        <v>12449551.550000001</v>
      </c>
      <c r="G19" s="41">
        <f>Entrate_Uscite!Q19</f>
        <v>11788529.83</v>
      </c>
      <c r="H19" s="41">
        <f>Entrate_Uscite!T19</f>
        <v>12431900.91</v>
      </c>
      <c r="I19" s="41">
        <f>Entrate_Uscite!W19</f>
        <v>13123152.57</v>
      </c>
      <c r="J19" s="41"/>
      <c r="K19" s="105">
        <f t="shared" si="1"/>
        <v>5.5603054191331864</v>
      </c>
      <c r="L19" s="41">
        <f>Entrate_Uscite!X19</f>
        <v>13115279.539999999</v>
      </c>
      <c r="M19" s="42">
        <f t="shared" si="2"/>
        <v>99.940006565053579</v>
      </c>
    </row>
    <row r="20" spans="1:13" x14ac:dyDescent="0.3">
      <c r="A20" s="44" t="s">
        <v>37</v>
      </c>
      <c r="B20" s="45">
        <f t="shared" ref="B20:I20" si="13">B5+B11+B15+B17+B18+B19</f>
        <v>255798445.29000002</v>
      </c>
      <c r="C20" s="45">
        <f t="shared" si="13"/>
        <v>135842699.81</v>
      </c>
      <c r="D20" s="45">
        <f t="shared" si="13"/>
        <v>141149119.79999998</v>
      </c>
      <c r="E20" s="45">
        <f t="shared" si="13"/>
        <v>136104661.5</v>
      </c>
      <c r="F20" s="45">
        <f t="shared" si="13"/>
        <v>166834443.54000002</v>
      </c>
      <c r="G20" s="45">
        <f t="shared" ref="G20:H20" si="14">G5+G11+G15+G17+G18+G19</f>
        <v>162522513.43000004</v>
      </c>
      <c r="H20" s="45">
        <f t="shared" si="14"/>
        <v>174537589.38</v>
      </c>
      <c r="I20" s="45">
        <f t="shared" si="13"/>
        <v>174477384.71000001</v>
      </c>
      <c r="J20" s="45"/>
      <c r="K20" s="117">
        <f t="shared" si="1"/>
        <v>-3.4493813174492516E-2</v>
      </c>
      <c r="L20" s="45">
        <f>L5+L11+L15+L17+L18+L19</f>
        <v>110188463.11000001</v>
      </c>
      <c r="M20" s="46">
        <f t="shared" si="2"/>
        <v>63.15343578375213</v>
      </c>
    </row>
    <row r="21" spans="1:13" x14ac:dyDescent="0.3">
      <c r="A21" s="36" t="s">
        <v>38</v>
      </c>
      <c r="B21" s="47">
        <f t="shared" ref="B21:I21" si="15">B20-B19</f>
        <v>122084883.05000003</v>
      </c>
      <c r="C21" s="47">
        <f t="shared" si="15"/>
        <v>116685575.09999999</v>
      </c>
      <c r="D21" s="47">
        <f t="shared" si="15"/>
        <v>127095605.87999998</v>
      </c>
      <c r="E21" s="47">
        <f t="shared" si="15"/>
        <v>121804976.97</v>
      </c>
      <c r="F21" s="47">
        <f t="shared" si="15"/>
        <v>154384891.99000001</v>
      </c>
      <c r="G21" s="47">
        <f t="shared" ref="G21:H21" si="16">G20-G19</f>
        <v>150733983.60000002</v>
      </c>
      <c r="H21" s="47">
        <f t="shared" si="16"/>
        <v>162105688.47</v>
      </c>
      <c r="I21" s="47">
        <f t="shared" si="15"/>
        <v>161354232.14000002</v>
      </c>
      <c r="J21" s="47">
        <f t="shared" si="0"/>
        <v>100</v>
      </c>
      <c r="K21" s="48">
        <f t="shared" si="1"/>
        <v>-0.46355950682078628</v>
      </c>
      <c r="L21" s="47">
        <f>L20-L19</f>
        <v>97073183.570000023</v>
      </c>
      <c r="M21" s="49">
        <f t="shared" si="2"/>
        <v>60.161535450631298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3" width="12.5546875" bestFit="1" customWidth="1"/>
    <col min="4" max="8" width="12.5546875" style="101" bestFit="1" customWidth="1"/>
    <col min="9" max="9" width="12.5546875" bestFit="1" customWidth="1"/>
    <col min="10" max="10" width="8.5546875" customWidth="1"/>
    <col min="11" max="11" width="6.5546875" style="101" bestFit="1" customWidth="1"/>
    <col min="12" max="12" width="12.4414062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8">
        <v>2018</v>
      </c>
      <c r="E1" s="118">
        <v>2019</v>
      </c>
      <c r="F1" s="118">
        <v>2020</v>
      </c>
      <c r="G1" s="118">
        <v>2021</v>
      </c>
      <c r="H1" s="118">
        <v>2022</v>
      </c>
      <c r="I1" s="118">
        <v>2023</v>
      </c>
      <c r="J1" s="119" t="s">
        <v>297</v>
      </c>
      <c r="K1" s="118" t="s">
        <v>233</v>
      </c>
      <c r="L1" s="119" t="s">
        <v>367</v>
      </c>
      <c r="M1" s="40" t="s">
        <v>339</v>
      </c>
    </row>
    <row r="2" spans="1:13" x14ac:dyDescent="0.3">
      <c r="A2" s="54" t="s">
        <v>270</v>
      </c>
      <c r="B2" s="51">
        <f>Entrate_Uscite!B23</f>
        <v>19136503.940000001</v>
      </c>
      <c r="C2" s="51">
        <f>Entrate_Uscite!E23</f>
        <v>20161782.550000001</v>
      </c>
      <c r="D2" s="111">
        <f>Entrate_Uscite!H23</f>
        <v>21229023.129999999</v>
      </c>
      <c r="E2" s="111">
        <f>Entrate_Uscite!K23</f>
        <v>20306983.18</v>
      </c>
      <c r="F2" s="111">
        <f>Entrate_Uscite!N23</f>
        <v>20798233.300000001</v>
      </c>
      <c r="G2" s="111">
        <f>Entrate_Uscite!Q23</f>
        <v>20212344.18</v>
      </c>
      <c r="H2" s="111">
        <f>Entrate_Uscite!T23</f>
        <v>20116200.510000002</v>
      </c>
      <c r="I2" s="51">
        <f>Entrate_Uscite!W23</f>
        <v>22081564.289999999</v>
      </c>
      <c r="J2" s="51">
        <f>I2/I$31*100</f>
        <v>15.248996897952653</v>
      </c>
      <c r="K2" s="52">
        <f>IF(H2&gt;0,I2/H2*100-100,"-")</f>
        <v>9.7700546334432943</v>
      </c>
      <c r="L2" s="51">
        <f>Entrate_Uscite!X23</f>
        <v>18824754.289999999</v>
      </c>
      <c r="M2" s="53">
        <f t="shared" ref="M2:M31" si="0">IF(I2&gt;0,L2/I2*100,"-")</f>
        <v>85.250999624719071</v>
      </c>
    </row>
    <row r="3" spans="1:13" x14ac:dyDescent="0.3">
      <c r="A3" s="54" t="s">
        <v>271</v>
      </c>
      <c r="B3" s="51">
        <f>Entrate_Uscite!B24</f>
        <v>1238184.6100000001</v>
      </c>
      <c r="C3" s="51">
        <f>Entrate_Uscite!E24</f>
        <v>1305711.6399999999</v>
      </c>
      <c r="D3" s="111">
        <f>Entrate_Uscite!H24</f>
        <v>1403014.1</v>
      </c>
      <c r="E3" s="111">
        <f>Entrate_Uscite!K24</f>
        <v>1294418.6299999999</v>
      </c>
      <c r="F3" s="111">
        <f>Entrate_Uscite!N24</f>
        <v>1442226.45</v>
      </c>
      <c r="G3" s="111">
        <f>Entrate_Uscite!Q24</f>
        <v>1341172.3600000001</v>
      </c>
      <c r="H3" s="111">
        <f>Entrate_Uscite!T24</f>
        <v>1435617.06</v>
      </c>
      <c r="I3" s="51">
        <f>Entrate_Uscite!W24</f>
        <v>1669278.86</v>
      </c>
      <c r="J3" s="51">
        <f t="shared" ref="J3:J31" si="1">I3/I$31*100</f>
        <v>1.1527638089247862</v>
      </c>
      <c r="K3" s="52">
        <f t="shared" ref="K3:K31" si="2">IF(H3&gt;0,I3/H3*100-100,"-")</f>
        <v>16.276053448403573</v>
      </c>
      <c r="L3" s="51">
        <f>Entrate_Uscite!X24</f>
        <v>1214478.48</v>
      </c>
      <c r="M3" s="53">
        <f t="shared" si="0"/>
        <v>72.754679227172375</v>
      </c>
    </row>
    <row r="4" spans="1:13" x14ac:dyDescent="0.3">
      <c r="A4" s="54" t="s">
        <v>272</v>
      </c>
      <c r="B4" s="51">
        <f>Entrate_Uscite!B25</f>
        <v>58913476.240000002</v>
      </c>
      <c r="C4" s="51">
        <f>Entrate_Uscite!E25</f>
        <v>61605171.5</v>
      </c>
      <c r="D4" s="111">
        <f>Entrate_Uscite!H25</f>
        <v>61080576.340000004</v>
      </c>
      <c r="E4" s="111">
        <f>Entrate_Uscite!K25</f>
        <v>62730140.119999997</v>
      </c>
      <c r="F4" s="111">
        <f>Entrate_Uscite!N25</f>
        <v>60832235.590000004</v>
      </c>
      <c r="G4" s="111">
        <f>Entrate_Uscite!Q25</f>
        <v>63540844.740000002</v>
      </c>
      <c r="H4" s="111">
        <f>Entrate_Uscite!T25</f>
        <v>69964516.890000001</v>
      </c>
      <c r="I4" s="51">
        <f>Entrate_Uscite!W25</f>
        <v>75043653.579999998</v>
      </c>
      <c r="J4" s="51">
        <f t="shared" si="1"/>
        <v>51.823341210055794</v>
      </c>
      <c r="K4" s="52">
        <f t="shared" si="2"/>
        <v>7.2595894544452477</v>
      </c>
      <c r="L4" s="51">
        <f>Entrate_Uscite!X25</f>
        <v>54131325.18</v>
      </c>
      <c r="M4" s="53">
        <f t="shared" si="0"/>
        <v>72.133115323727566</v>
      </c>
    </row>
    <row r="5" spans="1:13" x14ac:dyDescent="0.3">
      <c r="A5" s="54" t="s">
        <v>273</v>
      </c>
      <c r="B5" s="51">
        <f>Entrate_Uscite!B26</f>
        <v>3441737.32</v>
      </c>
      <c r="C5" s="51">
        <f>Entrate_Uscite!E26</f>
        <v>5141268.47</v>
      </c>
      <c r="D5" s="111">
        <f>Entrate_Uscite!H26</f>
        <v>5147097.8899999997</v>
      </c>
      <c r="E5" s="111">
        <f>Entrate_Uscite!K26</f>
        <v>5083838.47</v>
      </c>
      <c r="F5" s="111">
        <f>Entrate_Uscite!N26</f>
        <v>10188264.6</v>
      </c>
      <c r="G5" s="111">
        <f>Entrate_Uscite!Q26</f>
        <v>8393578.3800000008</v>
      </c>
      <c r="H5" s="111">
        <f>Entrate_Uscite!T26</f>
        <v>10507351.73</v>
      </c>
      <c r="I5" s="51">
        <f>Entrate_Uscite!W26</f>
        <v>14205591.73</v>
      </c>
      <c r="J5" s="51">
        <f t="shared" si="1"/>
        <v>9.8100397861057456</v>
      </c>
      <c r="K5" s="52">
        <f t="shared" si="2"/>
        <v>35.196689851363715</v>
      </c>
      <c r="L5" s="51">
        <f>Entrate_Uscite!X26</f>
        <v>6897632.7300000004</v>
      </c>
      <c r="M5" s="53">
        <f t="shared" si="0"/>
        <v>48.555757909283514</v>
      </c>
    </row>
    <row r="6" spans="1:13" x14ac:dyDescent="0.3">
      <c r="A6" s="54" t="s">
        <v>274</v>
      </c>
      <c r="B6" s="51">
        <f>Entrate_Uscite!B27</f>
        <v>4710403.88</v>
      </c>
      <c r="C6" s="51">
        <f>Entrate_Uscite!E27</f>
        <v>4523021.82</v>
      </c>
      <c r="D6" s="111">
        <f>Entrate_Uscite!H27</f>
        <v>4280015.5599999996</v>
      </c>
      <c r="E6" s="111">
        <f>Entrate_Uscite!K27</f>
        <v>3376909.67</v>
      </c>
      <c r="F6" s="111">
        <f>Entrate_Uscite!N27</f>
        <v>2823571.47</v>
      </c>
      <c r="G6" s="111">
        <f>Entrate_Uscite!Q27</f>
        <v>2631501.83</v>
      </c>
      <c r="H6" s="111">
        <f>Entrate_Uscite!T27</f>
        <v>2582422.15</v>
      </c>
      <c r="I6" s="51">
        <f>Entrate_Uscite!W27</f>
        <v>2485479.0099999998</v>
      </c>
      <c r="J6" s="51">
        <f t="shared" si="1"/>
        <v>1.7164119903670296</v>
      </c>
      <c r="K6" s="52">
        <f t="shared" si="2"/>
        <v>-3.753961760279978</v>
      </c>
      <c r="L6" s="51">
        <f>Entrate_Uscite!X27</f>
        <v>2485479.0099999998</v>
      </c>
      <c r="M6" s="53">
        <f t="shared" si="0"/>
        <v>100</v>
      </c>
    </row>
    <row r="7" spans="1:13" x14ac:dyDescent="0.3">
      <c r="A7" s="54" t="s">
        <v>275</v>
      </c>
      <c r="B7" s="51">
        <f>Entrate_Uscite!B28</f>
        <v>0</v>
      </c>
      <c r="C7" s="51">
        <f>Entrate_Uscite!E28</f>
        <v>0</v>
      </c>
      <c r="D7" s="111">
        <f>Entrate_Uscite!H28</f>
        <v>0</v>
      </c>
      <c r="E7" s="111">
        <f>Entrate_Uscite!K28</f>
        <v>0</v>
      </c>
      <c r="F7" s="111">
        <f>Entrate_Uscite!N28</f>
        <v>0</v>
      </c>
      <c r="G7" s="111">
        <f>Entrate_Uscite!Q28</f>
        <v>0</v>
      </c>
      <c r="H7" s="111">
        <f>Entrate_Uscite!T28</f>
        <v>0</v>
      </c>
      <c r="I7" s="51">
        <f>Entrate_Uscite!W28</f>
        <v>0</v>
      </c>
      <c r="J7" s="51">
        <f t="shared" si="1"/>
        <v>0</v>
      </c>
      <c r="K7" s="52" t="str">
        <f t="shared" si="2"/>
        <v>-</v>
      </c>
      <c r="L7" s="51">
        <f>Entrate_Uscite!X28</f>
        <v>0</v>
      </c>
      <c r="M7" s="53" t="str">
        <f t="shared" si="0"/>
        <v>-</v>
      </c>
    </row>
    <row r="8" spans="1:13" x14ac:dyDescent="0.3">
      <c r="A8" s="54" t="s">
        <v>276</v>
      </c>
      <c r="B8" s="51">
        <f>Entrate_Uscite!B29</f>
        <v>177585.1</v>
      </c>
      <c r="C8" s="51">
        <f>Entrate_Uscite!E29</f>
        <v>306312.82</v>
      </c>
      <c r="D8" s="111">
        <f>Entrate_Uscite!H29</f>
        <v>313900.09000000003</v>
      </c>
      <c r="E8" s="111">
        <f>Entrate_Uscite!K29</f>
        <v>364006.13</v>
      </c>
      <c r="F8" s="111">
        <f>Entrate_Uscite!N29</f>
        <v>288605.40000000002</v>
      </c>
      <c r="G8" s="111">
        <f>Entrate_Uscite!Q29</f>
        <v>312917.44</v>
      </c>
      <c r="H8" s="111">
        <f>Entrate_Uscite!T29</f>
        <v>324771.08</v>
      </c>
      <c r="I8" s="51">
        <f>Entrate_Uscite!W29</f>
        <v>1107310.19</v>
      </c>
      <c r="J8" s="51">
        <f t="shared" si="1"/>
        <v>0.76468176939928933</v>
      </c>
      <c r="K8" s="52">
        <f t="shared" si="2"/>
        <v>240.95098307398553</v>
      </c>
      <c r="L8" s="51">
        <f>Entrate_Uscite!X29</f>
        <v>1069682.8600000001</v>
      </c>
      <c r="M8" s="53">
        <f t="shared" si="0"/>
        <v>96.601916035830953</v>
      </c>
    </row>
    <row r="9" spans="1:13" x14ac:dyDescent="0.3">
      <c r="A9" s="54" t="s">
        <v>277</v>
      </c>
      <c r="B9" s="51">
        <f>Entrate_Uscite!B30</f>
        <v>3751441.99</v>
      </c>
      <c r="C9" s="51">
        <f>Entrate_Uscite!E30</f>
        <v>2465471.04</v>
      </c>
      <c r="D9" s="111">
        <f>Entrate_Uscite!H30</f>
        <v>3461436.11</v>
      </c>
      <c r="E9" s="111">
        <f>Entrate_Uscite!K30</f>
        <v>2407507.27</v>
      </c>
      <c r="F9" s="111">
        <f>Entrate_Uscite!N30</f>
        <v>8100947.4699999997</v>
      </c>
      <c r="G9" s="111">
        <f>Entrate_Uscite!Q30</f>
        <v>3242011.5</v>
      </c>
      <c r="H9" s="111">
        <f>Entrate_Uscite!T30</f>
        <v>4997039.1100000003</v>
      </c>
      <c r="I9" s="51">
        <f>Entrate_Uscite!W30</f>
        <v>9705565.0500000007</v>
      </c>
      <c r="J9" s="51">
        <f t="shared" si="1"/>
        <v>6.7024296556450036</v>
      </c>
      <c r="K9" s="52">
        <f t="shared" si="2"/>
        <v>94.226317552275475</v>
      </c>
      <c r="L9" s="51">
        <f>Entrate_Uscite!X30</f>
        <v>9371798.8599999994</v>
      </c>
      <c r="M9" s="53">
        <f t="shared" si="0"/>
        <v>96.561084405899663</v>
      </c>
    </row>
    <row r="10" spans="1:13" x14ac:dyDescent="0.3">
      <c r="A10" s="4" t="s">
        <v>282</v>
      </c>
      <c r="B10" s="41">
        <f t="shared" ref="B10:I10" si="3">SUM(B2:B9)</f>
        <v>91369333.079999983</v>
      </c>
      <c r="C10" s="41">
        <f t="shared" si="3"/>
        <v>95508739.839999989</v>
      </c>
      <c r="D10" s="41">
        <f t="shared" si="3"/>
        <v>96915063.220000014</v>
      </c>
      <c r="E10" s="41">
        <f t="shared" si="3"/>
        <v>95563803.469999984</v>
      </c>
      <c r="F10" s="41">
        <f t="shared" si="3"/>
        <v>104474084.28</v>
      </c>
      <c r="G10" s="41">
        <f t="shared" ref="G10" si="4">SUM(G2:G9)</f>
        <v>99674370.429999992</v>
      </c>
      <c r="H10" s="41">
        <f t="shared" ref="H10" si="5">SUM(H2:H9)</f>
        <v>109927918.53000002</v>
      </c>
      <c r="I10" s="41">
        <f t="shared" si="3"/>
        <v>126298442.70999999</v>
      </c>
      <c r="J10" s="41">
        <f t="shared" si="1"/>
        <v>87.218665118450303</v>
      </c>
      <c r="K10" s="105">
        <f t="shared" si="2"/>
        <v>14.892053264460174</v>
      </c>
      <c r="L10" s="41">
        <f>SUM(L2:L9)</f>
        <v>93995151.410000011</v>
      </c>
      <c r="M10" s="42">
        <f t="shared" si="0"/>
        <v>74.423048608625251</v>
      </c>
    </row>
    <row r="11" spans="1:13" x14ac:dyDescent="0.3">
      <c r="A11" s="54" t="s">
        <v>278</v>
      </c>
      <c r="B11" s="51">
        <f>Entrate_Uscite!B32</f>
        <v>7648754.3799999999</v>
      </c>
      <c r="C11" s="51">
        <f>Entrate_Uscite!E32</f>
        <v>6039739.8499999996</v>
      </c>
      <c r="D11" s="111">
        <f>Entrate_Uscite!H32</f>
        <v>2226526.91</v>
      </c>
      <c r="E11" s="111">
        <f>Entrate_Uscite!K32</f>
        <v>7180193.4000000004</v>
      </c>
      <c r="F11" s="111">
        <f>Entrate_Uscite!N32</f>
        <v>6168959.75</v>
      </c>
      <c r="G11" s="111">
        <f>Entrate_Uscite!Q32</f>
        <v>6768249.75</v>
      </c>
      <c r="H11" s="111">
        <f>Entrate_Uscite!T32</f>
        <v>8917755.6799999997</v>
      </c>
      <c r="I11" s="51">
        <f>Entrate_Uscite!W32</f>
        <v>14299444.609999999</v>
      </c>
      <c r="J11" s="51">
        <f t="shared" si="1"/>
        <v>9.8748523264307089</v>
      </c>
      <c r="K11" s="52">
        <f t="shared" si="2"/>
        <v>60.348019424546493</v>
      </c>
      <c r="L11" s="51">
        <f>Entrate_Uscite!X32</f>
        <v>7118007.5800000001</v>
      </c>
      <c r="M11" s="53">
        <f t="shared" si="0"/>
        <v>49.778210092314914</v>
      </c>
    </row>
    <row r="12" spans="1:13" x14ac:dyDescent="0.3">
      <c r="A12" s="54" t="s">
        <v>279</v>
      </c>
      <c r="B12" s="51">
        <f>Entrate_Uscite!B33</f>
        <v>0</v>
      </c>
      <c r="C12" s="51">
        <f>Entrate_Uscite!E33</f>
        <v>0</v>
      </c>
      <c r="D12" s="111">
        <f>Entrate_Uscite!H33</f>
        <v>0</v>
      </c>
      <c r="E12" s="111">
        <f>Entrate_Uscite!K33</f>
        <v>0</v>
      </c>
      <c r="F12" s="111">
        <f>Entrate_Uscite!N33</f>
        <v>15159.57</v>
      </c>
      <c r="G12" s="111">
        <f>Entrate_Uscite!Q33</f>
        <v>501180.89</v>
      </c>
      <c r="H12" s="111">
        <f>Entrate_Uscite!T33</f>
        <v>125247.47</v>
      </c>
      <c r="I12" s="51">
        <f>Entrate_Uscite!W33</f>
        <v>522838.22</v>
      </c>
      <c r="J12" s="51">
        <f t="shared" si="1"/>
        <v>0.3610594924437342</v>
      </c>
      <c r="K12" s="52">
        <f t="shared" si="2"/>
        <v>317.44413679573728</v>
      </c>
      <c r="L12" s="51">
        <f>Entrate_Uscite!X33</f>
        <v>516179.22</v>
      </c>
      <c r="M12" s="53">
        <f t="shared" si="0"/>
        <v>98.726374670925935</v>
      </c>
    </row>
    <row r="13" spans="1:13" x14ac:dyDescent="0.3">
      <c r="A13" s="54" t="s">
        <v>280</v>
      </c>
      <c r="B13" s="51">
        <f>Entrate_Uscite!B34</f>
        <v>0</v>
      </c>
      <c r="C13" s="51">
        <f>Entrate_Uscite!E34</f>
        <v>0</v>
      </c>
      <c r="D13" s="111">
        <f>Entrate_Uscite!H34</f>
        <v>0</v>
      </c>
      <c r="E13" s="111">
        <f>Entrate_Uscite!K34</f>
        <v>0</v>
      </c>
      <c r="F13" s="111">
        <f>Entrate_Uscite!N34</f>
        <v>0</v>
      </c>
      <c r="G13" s="111">
        <f>Entrate_Uscite!Q34</f>
        <v>28920.1</v>
      </c>
      <c r="H13" s="111">
        <f>Entrate_Uscite!T34</f>
        <v>0</v>
      </c>
      <c r="I13" s="51">
        <f>Entrate_Uscite!W34</f>
        <v>0</v>
      </c>
      <c r="J13" s="51">
        <f t="shared" si="1"/>
        <v>0</v>
      </c>
      <c r="K13" s="52" t="str">
        <f t="shared" si="2"/>
        <v>-</v>
      </c>
      <c r="L13" s="51">
        <f>Entrate_Uscite!X34</f>
        <v>0</v>
      </c>
      <c r="M13" s="53" t="str">
        <f t="shared" si="0"/>
        <v>-</v>
      </c>
    </row>
    <row r="14" spans="1:13" x14ac:dyDescent="0.3">
      <c r="A14" s="54" t="s">
        <v>281</v>
      </c>
      <c r="B14" s="51">
        <f>Entrate_Uscite!B35</f>
        <v>561837.13</v>
      </c>
      <c r="C14" s="51">
        <f>Entrate_Uscite!E35</f>
        <v>1686249.45</v>
      </c>
      <c r="D14" s="111">
        <f>Entrate_Uscite!H35</f>
        <v>3390684.11</v>
      </c>
      <c r="E14" s="111">
        <f>Entrate_Uscite!K35</f>
        <v>1066518.44</v>
      </c>
      <c r="F14" s="111">
        <f>Entrate_Uscite!N35</f>
        <v>566761.02</v>
      </c>
      <c r="G14" s="111">
        <f>Entrate_Uscite!Q35</f>
        <v>461785.69</v>
      </c>
      <c r="H14" s="111">
        <f>Entrate_Uscite!T35</f>
        <v>1746955.24</v>
      </c>
      <c r="I14" s="51">
        <f>Entrate_Uscite!W35</f>
        <v>104302.82</v>
      </c>
      <c r="J14" s="51">
        <f t="shared" si="1"/>
        <v>7.2029017407430881E-2</v>
      </c>
      <c r="K14" s="52">
        <f t="shared" si="2"/>
        <v>-94.029450920562795</v>
      </c>
      <c r="L14" s="51">
        <f>Entrate_Uscite!X35</f>
        <v>35542.43</v>
      </c>
      <c r="M14" s="53">
        <f t="shared" si="0"/>
        <v>34.076192762573434</v>
      </c>
    </row>
    <row r="15" spans="1:13" x14ac:dyDescent="0.3">
      <c r="A15" s="4" t="s">
        <v>283</v>
      </c>
      <c r="B15" s="43">
        <f t="shared" ref="B15:I15" si="6">SUM(B11:B14)</f>
        <v>8210591.5099999998</v>
      </c>
      <c r="C15" s="43">
        <f t="shared" si="6"/>
        <v>7725989.2999999998</v>
      </c>
      <c r="D15" s="43">
        <f t="shared" si="6"/>
        <v>5617211.0199999996</v>
      </c>
      <c r="E15" s="43">
        <f t="shared" si="6"/>
        <v>8246711.8399999999</v>
      </c>
      <c r="F15" s="43">
        <f t="shared" si="6"/>
        <v>6750880.3399999999</v>
      </c>
      <c r="G15" s="43">
        <f t="shared" ref="G15:H15" si="7">SUM(G11:G14)</f>
        <v>7760136.4299999997</v>
      </c>
      <c r="H15" s="43">
        <f t="shared" si="7"/>
        <v>10789958.390000001</v>
      </c>
      <c r="I15" s="43">
        <f t="shared" si="6"/>
        <v>14926585.65</v>
      </c>
      <c r="J15" s="43">
        <f t="shared" si="1"/>
        <v>10.307940836281876</v>
      </c>
      <c r="K15" s="105">
        <f t="shared" si="2"/>
        <v>38.337749882648069</v>
      </c>
      <c r="L15" s="43">
        <f>SUM(L11:L14)</f>
        <v>7669729.2299999995</v>
      </c>
      <c r="M15" s="42">
        <f t="shared" si="0"/>
        <v>51.383011559646249</v>
      </c>
    </row>
    <row r="16" spans="1:13" x14ac:dyDescent="0.3">
      <c r="A16" s="54" t="s">
        <v>284</v>
      </c>
      <c r="B16" s="51">
        <f>Entrate_Uscite!B36</f>
        <v>0</v>
      </c>
      <c r="C16" s="51">
        <f>Entrate_Uscite!E36</f>
        <v>0</v>
      </c>
      <c r="D16" s="111">
        <f>Entrate_Uscite!H36</f>
        <v>0</v>
      </c>
      <c r="E16" s="111">
        <f>Entrate_Uscite!K36</f>
        <v>0</v>
      </c>
      <c r="F16" s="111">
        <f>Entrate_Uscite!N36</f>
        <v>0</v>
      </c>
      <c r="G16" s="111">
        <f>Entrate_Uscite!Q36</f>
        <v>0</v>
      </c>
      <c r="H16" s="111">
        <f>Entrate_Uscite!T36</f>
        <v>0</v>
      </c>
      <c r="I16" s="51">
        <f>Entrate_Uscite!W36</f>
        <v>0</v>
      </c>
      <c r="J16" s="51">
        <f t="shared" si="1"/>
        <v>0</v>
      </c>
      <c r="K16" s="52" t="str">
        <f t="shared" si="2"/>
        <v>-</v>
      </c>
      <c r="L16" s="51">
        <f>Entrate_Uscite!X36</f>
        <v>0</v>
      </c>
      <c r="M16" s="53" t="str">
        <f t="shared" si="0"/>
        <v>-</v>
      </c>
    </row>
    <row r="17" spans="1:13" x14ac:dyDescent="0.3">
      <c r="A17" s="54" t="s">
        <v>285</v>
      </c>
      <c r="B17" s="51">
        <f>Entrate_Uscite!B37</f>
        <v>0</v>
      </c>
      <c r="C17" s="51">
        <f>Entrate_Uscite!E37</f>
        <v>0</v>
      </c>
      <c r="D17" s="111">
        <f>Entrate_Uscite!H37</f>
        <v>0</v>
      </c>
      <c r="E17" s="111">
        <f>Entrate_Uscite!K37</f>
        <v>0</v>
      </c>
      <c r="F17" s="111">
        <f>Entrate_Uscite!N37</f>
        <v>0</v>
      </c>
      <c r="G17" s="111">
        <f>Entrate_Uscite!Q37</f>
        <v>0</v>
      </c>
      <c r="H17" s="111">
        <f>Entrate_Uscite!T37</f>
        <v>0</v>
      </c>
      <c r="I17" s="51">
        <f>Entrate_Uscite!W37</f>
        <v>0</v>
      </c>
      <c r="J17" s="51">
        <f t="shared" si="1"/>
        <v>0</v>
      </c>
      <c r="K17" s="52" t="str">
        <f t="shared" si="2"/>
        <v>-</v>
      </c>
      <c r="L17" s="51">
        <f>Entrate_Uscite!X37</f>
        <v>0</v>
      </c>
      <c r="M17" s="53" t="str">
        <f t="shared" si="0"/>
        <v>-</v>
      </c>
    </row>
    <row r="18" spans="1:13" x14ac:dyDescent="0.3">
      <c r="A18" s="54" t="s">
        <v>286</v>
      </c>
      <c r="B18" s="51">
        <f>Entrate_Uscite!B38</f>
        <v>0</v>
      </c>
      <c r="C18" s="51">
        <f>Entrate_Uscite!E38</f>
        <v>0</v>
      </c>
      <c r="D18" s="111">
        <f>Entrate_Uscite!H38</f>
        <v>0</v>
      </c>
      <c r="E18" s="111">
        <f>Entrate_Uscite!K38</f>
        <v>0</v>
      </c>
      <c r="F18" s="111">
        <f>Entrate_Uscite!N38</f>
        <v>0</v>
      </c>
      <c r="G18" s="111">
        <f>Entrate_Uscite!Q38</f>
        <v>0</v>
      </c>
      <c r="H18" s="111">
        <f>Entrate_Uscite!T38</f>
        <v>0</v>
      </c>
      <c r="I18" s="51">
        <f>Entrate_Uscite!W38</f>
        <v>0</v>
      </c>
      <c r="J18" s="51">
        <f t="shared" si="1"/>
        <v>0</v>
      </c>
      <c r="K18" s="52" t="str">
        <f t="shared" si="2"/>
        <v>-</v>
      </c>
      <c r="L18" s="51">
        <f>Entrate_Uscite!X38</f>
        <v>0</v>
      </c>
      <c r="M18" s="53" t="str">
        <f t="shared" si="0"/>
        <v>-</v>
      </c>
    </row>
    <row r="19" spans="1:13" x14ac:dyDescent="0.3">
      <c r="A19" s="54" t="s">
        <v>287</v>
      </c>
      <c r="B19" s="51">
        <f>Entrate_Uscite!B39</f>
        <v>0</v>
      </c>
      <c r="C19" s="51">
        <f>Entrate_Uscite!E39</f>
        <v>350000</v>
      </c>
      <c r="D19" s="111">
        <f>Entrate_Uscite!H39</f>
        <v>660000</v>
      </c>
      <c r="E19" s="111">
        <f>Entrate_Uscite!K39</f>
        <v>484762.88</v>
      </c>
      <c r="F19" s="111">
        <f>Entrate_Uscite!N39</f>
        <v>0</v>
      </c>
      <c r="G19" s="111">
        <f>Entrate_Uscite!Q39</f>
        <v>3155000</v>
      </c>
      <c r="H19" s="111">
        <f>Entrate_Uscite!T39</f>
        <v>0</v>
      </c>
      <c r="I19" s="51">
        <f>Entrate_Uscite!W39</f>
        <v>0</v>
      </c>
      <c r="J19" s="51">
        <f t="shared" si="1"/>
        <v>0</v>
      </c>
      <c r="K19" s="52" t="str">
        <f t="shared" si="2"/>
        <v>-</v>
      </c>
      <c r="L19" s="51">
        <f>Entrate_Uscite!X39</f>
        <v>0</v>
      </c>
      <c r="M19" s="53" t="str">
        <f t="shared" si="0"/>
        <v>-</v>
      </c>
    </row>
    <row r="20" spans="1:13" x14ac:dyDescent="0.3">
      <c r="A20" s="4" t="s">
        <v>288</v>
      </c>
      <c r="B20" s="41">
        <f t="shared" ref="B20:I20" si="8">SUM(B16:B19)</f>
        <v>0</v>
      </c>
      <c r="C20" s="41">
        <f t="shared" si="8"/>
        <v>350000</v>
      </c>
      <c r="D20" s="41">
        <f t="shared" si="8"/>
        <v>660000</v>
      </c>
      <c r="E20" s="41">
        <f t="shared" si="8"/>
        <v>484762.88</v>
      </c>
      <c r="F20" s="41">
        <f t="shared" si="8"/>
        <v>0</v>
      </c>
      <c r="G20" s="41">
        <f t="shared" ref="G20:H20" si="9">SUM(G16:G19)</f>
        <v>3155000</v>
      </c>
      <c r="H20" s="41">
        <f t="shared" si="9"/>
        <v>0</v>
      </c>
      <c r="I20" s="41">
        <f t="shared" si="8"/>
        <v>0</v>
      </c>
      <c r="J20" s="41">
        <f t="shared" si="1"/>
        <v>0</v>
      </c>
      <c r="K20" s="105" t="str">
        <f t="shared" si="2"/>
        <v>-</v>
      </c>
      <c r="L20" s="41">
        <f>SUM(L16:L19)</f>
        <v>0</v>
      </c>
      <c r="M20" s="38" t="str">
        <f t="shared" si="0"/>
        <v>-</v>
      </c>
    </row>
    <row r="21" spans="1:13" x14ac:dyDescent="0.3">
      <c r="A21" s="44" t="s">
        <v>349</v>
      </c>
      <c r="B21" s="45">
        <f t="shared" ref="B21:I21" si="10">B10+B15+B20</f>
        <v>99579924.589999989</v>
      </c>
      <c r="C21" s="45">
        <f t="shared" si="10"/>
        <v>103584729.13999999</v>
      </c>
      <c r="D21" s="45">
        <f t="shared" si="10"/>
        <v>103192274.24000001</v>
      </c>
      <c r="E21" s="45">
        <f t="shared" si="10"/>
        <v>104295278.18999998</v>
      </c>
      <c r="F21" s="45">
        <f t="shared" si="10"/>
        <v>111224964.62</v>
      </c>
      <c r="G21" s="45">
        <f t="shared" ref="G21:H21" si="11">G10+G15+G20</f>
        <v>110589506.85999998</v>
      </c>
      <c r="H21" s="45">
        <f t="shared" si="11"/>
        <v>120717876.92000002</v>
      </c>
      <c r="I21" s="45">
        <f t="shared" si="10"/>
        <v>141225028.35999998</v>
      </c>
      <c r="J21" s="45">
        <f>I21/I$31*100</f>
        <v>97.526605954732176</v>
      </c>
      <c r="K21" s="117">
        <f t="shared" si="2"/>
        <v>16.987667413659111</v>
      </c>
      <c r="L21" s="45">
        <f>L10+L15+L20</f>
        <v>101664880.64000002</v>
      </c>
      <c r="M21" s="46">
        <f t="shared" si="0"/>
        <v>71.987863497427469</v>
      </c>
    </row>
    <row r="22" spans="1:13" x14ac:dyDescent="0.3">
      <c r="A22" s="54" t="s">
        <v>289</v>
      </c>
      <c r="B22" s="55">
        <f>Entrate_Uscite!B40</f>
        <v>0</v>
      </c>
      <c r="C22" s="55">
        <f>Entrate_Uscite!E40</f>
        <v>0</v>
      </c>
      <c r="D22" s="55">
        <f>Entrate_Uscite!H40</f>
        <v>0</v>
      </c>
      <c r="E22" s="55">
        <f>Entrate_Uscite!K40</f>
        <v>0</v>
      </c>
      <c r="F22" s="55">
        <f>Entrate_Uscite!N40</f>
        <v>0</v>
      </c>
      <c r="G22" s="55">
        <f>Entrate_Uscite!Q40</f>
        <v>0</v>
      </c>
      <c r="H22" s="55">
        <f>Entrate_Uscite!T40</f>
        <v>0</v>
      </c>
      <c r="I22" s="55">
        <f>Entrate_Uscite!W40</f>
        <v>0</v>
      </c>
      <c r="J22" s="55">
        <f t="shared" si="1"/>
        <v>0</v>
      </c>
      <c r="K22" s="56" t="str">
        <f t="shared" si="2"/>
        <v>-</v>
      </c>
      <c r="L22" s="55">
        <f>Entrate_Uscite!X40</f>
        <v>0</v>
      </c>
      <c r="M22" s="53" t="str">
        <f t="shared" si="0"/>
        <v>-</v>
      </c>
    </row>
    <row r="23" spans="1:13" x14ac:dyDescent="0.3">
      <c r="A23" s="54" t="s">
        <v>290</v>
      </c>
      <c r="B23" s="55">
        <f>Entrate_Uscite!B41</f>
        <v>0</v>
      </c>
      <c r="C23" s="55">
        <f>Entrate_Uscite!E41</f>
        <v>0</v>
      </c>
      <c r="D23" s="55">
        <f>Entrate_Uscite!H41</f>
        <v>0</v>
      </c>
      <c r="E23" s="55">
        <f>Entrate_Uscite!K41</f>
        <v>0</v>
      </c>
      <c r="F23" s="55">
        <f>Entrate_Uscite!N41</f>
        <v>0</v>
      </c>
      <c r="G23" s="55">
        <f>Entrate_Uscite!Q41</f>
        <v>0</v>
      </c>
      <c r="H23" s="55">
        <f>Entrate_Uscite!T41</f>
        <v>0</v>
      </c>
      <c r="I23" s="55">
        <f>Entrate_Uscite!W41</f>
        <v>0</v>
      </c>
      <c r="J23" s="55">
        <f t="shared" si="1"/>
        <v>0</v>
      </c>
      <c r="K23" s="56" t="str">
        <f t="shared" si="2"/>
        <v>-</v>
      </c>
      <c r="L23" s="55">
        <f>Entrate_Uscite!X41</f>
        <v>0</v>
      </c>
      <c r="M23" s="53" t="str">
        <f t="shared" si="0"/>
        <v>-</v>
      </c>
    </row>
    <row r="24" spans="1:13" x14ac:dyDescent="0.3">
      <c r="A24" s="54" t="s">
        <v>291</v>
      </c>
      <c r="B24" s="55">
        <f>Entrate_Uscite!B42</f>
        <v>4393517.07</v>
      </c>
      <c r="C24" s="55">
        <f>Entrate_Uscite!E42</f>
        <v>4506144.59</v>
      </c>
      <c r="D24" s="55">
        <f>Entrate_Uscite!H42</f>
        <v>4632456.62</v>
      </c>
      <c r="E24" s="55">
        <f>Entrate_Uscite!K42</f>
        <v>4247290.5199999996</v>
      </c>
      <c r="F24" s="55">
        <f>Entrate_Uscite!N42</f>
        <v>359611.79</v>
      </c>
      <c r="G24" s="55">
        <f>Entrate_Uscite!Q42</f>
        <v>3306010.53</v>
      </c>
      <c r="H24" s="55">
        <f>Entrate_Uscite!T42</f>
        <v>3485059.76</v>
      </c>
      <c r="I24" s="55">
        <f>Entrate_Uscite!W42</f>
        <v>3581639.5</v>
      </c>
      <c r="J24" s="55">
        <f t="shared" si="1"/>
        <v>2.4733940452678271</v>
      </c>
      <c r="K24" s="56">
        <f t="shared" si="2"/>
        <v>2.7712506140784399</v>
      </c>
      <c r="L24" s="55">
        <f>Entrate_Uscite!X42</f>
        <v>3581639.5</v>
      </c>
      <c r="M24" s="53">
        <f t="shared" si="0"/>
        <v>100</v>
      </c>
    </row>
    <row r="25" spans="1:13" x14ac:dyDescent="0.3">
      <c r="A25" s="54" t="s">
        <v>292</v>
      </c>
      <c r="B25" s="55">
        <f>Entrate_Uscite!B43</f>
        <v>0</v>
      </c>
      <c r="C25" s="55">
        <f>Entrate_Uscite!E43</f>
        <v>0</v>
      </c>
      <c r="D25" s="55">
        <f>Entrate_Uscite!H43</f>
        <v>0</v>
      </c>
      <c r="E25" s="55">
        <f>Entrate_Uscite!K43</f>
        <v>0</v>
      </c>
      <c r="F25" s="55">
        <f>Entrate_Uscite!N43</f>
        <v>0</v>
      </c>
      <c r="G25" s="55">
        <f>Entrate_Uscite!Q43</f>
        <v>0</v>
      </c>
      <c r="H25" s="55">
        <f>Entrate_Uscite!T43</f>
        <v>0</v>
      </c>
      <c r="I25" s="55">
        <f>Entrate_Uscite!W43</f>
        <v>0</v>
      </c>
      <c r="J25" s="55">
        <f t="shared" si="1"/>
        <v>0</v>
      </c>
      <c r="K25" s="56" t="str">
        <f t="shared" si="2"/>
        <v>-</v>
      </c>
      <c r="L25" s="55">
        <f>Entrate_Uscite!X43</f>
        <v>0</v>
      </c>
      <c r="M25" s="53" t="str">
        <f t="shared" si="0"/>
        <v>-</v>
      </c>
    </row>
    <row r="26" spans="1:13" x14ac:dyDescent="0.3">
      <c r="A26" s="54" t="s">
        <v>293</v>
      </c>
      <c r="B26" s="55">
        <f>Entrate_Uscite!B44</f>
        <v>0</v>
      </c>
      <c r="C26" s="55">
        <f>Entrate_Uscite!E44</f>
        <v>0</v>
      </c>
      <c r="D26" s="55">
        <f>Entrate_Uscite!H44</f>
        <v>0</v>
      </c>
      <c r="E26" s="55">
        <f>Entrate_Uscite!K44</f>
        <v>0</v>
      </c>
      <c r="F26" s="55">
        <f>Entrate_Uscite!N44</f>
        <v>0</v>
      </c>
      <c r="G26" s="55">
        <f>Entrate_Uscite!Q44</f>
        <v>0</v>
      </c>
      <c r="H26" s="55">
        <f>Entrate_Uscite!T44</f>
        <v>0</v>
      </c>
      <c r="I26" s="55">
        <f>Entrate_Uscite!W44</f>
        <v>0</v>
      </c>
      <c r="J26" s="55">
        <f t="shared" si="1"/>
        <v>0</v>
      </c>
      <c r="K26" s="56" t="str">
        <f t="shared" si="2"/>
        <v>-</v>
      </c>
      <c r="L26" s="55">
        <f>Entrate_Uscite!X44</f>
        <v>0</v>
      </c>
      <c r="M26" s="53" t="str">
        <f t="shared" si="0"/>
        <v>-</v>
      </c>
    </row>
    <row r="27" spans="1:13" x14ac:dyDescent="0.3">
      <c r="A27" s="4" t="s">
        <v>294</v>
      </c>
      <c r="B27" s="41">
        <f t="shared" ref="B27:I27" si="12">SUM(B22:B26)</f>
        <v>4393517.07</v>
      </c>
      <c r="C27" s="41">
        <f t="shared" si="12"/>
        <v>4506144.59</v>
      </c>
      <c r="D27" s="41">
        <f t="shared" si="12"/>
        <v>4632456.62</v>
      </c>
      <c r="E27" s="41">
        <f t="shared" si="12"/>
        <v>4247290.5199999996</v>
      </c>
      <c r="F27" s="41">
        <f t="shared" si="12"/>
        <v>359611.79</v>
      </c>
      <c r="G27" s="41">
        <f t="shared" ref="G27" si="13">SUM(G22:G26)</f>
        <v>3306010.53</v>
      </c>
      <c r="H27" s="41">
        <f t="shared" ref="H27" si="14">SUM(H22:H26)</f>
        <v>3485059.76</v>
      </c>
      <c r="I27" s="41">
        <f t="shared" si="12"/>
        <v>3581639.5</v>
      </c>
      <c r="J27" s="41">
        <f t="shared" si="1"/>
        <v>2.4733940452678271</v>
      </c>
      <c r="K27" s="105">
        <f t="shared" si="2"/>
        <v>2.7712506140784399</v>
      </c>
      <c r="L27" s="41">
        <f>SUM(L22:L26)</f>
        <v>3581639.5</v>
      </c>
      <c r="M27" s="42">
        <f t="shared" si="0"/>
        <v>100</v>
      </c>
    </row>
    <row r="28" spans="1:13" x14ac:dyDescent="0.3">
      <c r="A28" s="4" t="s">
        <v>295</v>
      </c>
      <c r="B28" s="41">
        <f>Entrate_Uscite!B52</f>
        <v>0</v>
      </c>
      <c r="C28" s="41">
        <f>Entrate_Uscite!E52</f>
        <v>0</v>
      </c>
      <c r="D28" s="41">
        <f>Entrate_Uscite!H52</f>
        <v>0</v>
      </c>
      <c r="E28" s="41">
        <f>Entrate_Uscite!K52</f>
        <v>0</v>
      </c>
      <c r="F28" s="41">
        <f>Entrate_Uscite!N52</f>
        <v>0</v>
      </c>
      <c r="G28" s="41">
        <f>Entrate_Uscite!Q52</f>
        <v>0</v>
      </c>
      <c r="H28" s="41">
        <f>Entrate_Uscite!T52</f>
        <v>0</v>
      </c>
      <c r="I28" s="41">
        <f>Entrate_Uscite!W52</f>
        <v>0</v>
      </c>
      <c r="J28" s="41">
        <f t="shared" si="1"/>
        <v>0</v>
      </c>
      <c r="K28" s="105" t="str">
        <f t="shared" si="2"/>
        <v>-</v>
      </c>
      <c r="L28" s="41">
        <f>Entrate_Uscite!X52</f>
        <v>0</v>
      </c>
      <c r="M28" s="42" t="str">
        <f t="shared" si="0"/>
        <v>-</v>
      </c>
    </row>
    <row r="29" spans="1:13" x14ac:dyDescent="0.3">
      <c r="A29" s="4" t="s">
        <v>296</v>
      </c>
      <c r="B29" s="41">
        <f>Entrate_Uscite!B53</f>
        <v>133713562.23999999</v>
      </c>
      <c r="C29" s="41">
        <f>Entrate_Uscite!E53</f>
        <v>19157124.710000001</v>
      </c>
      <c r="D29" s="41">
        <f>Entrate_Uscite!H53</f>
        <v>14053513.92</v>
      </c>
      <c r="E29" s="41">
        <f>Entrate_Uscite!K53</f>
        <v>14299684.530000001</v>
      </c>
      <c r="F29" s="41">
        <f>Entrate_Uscite!N53</f>
        <v>12449551.549999999</v>
      </c>
      <c r="G29" s="41">
        <f>Entrate_Uscite!Q53</f>
        <v>11788529.83</v>
      </c>
      <c r="H29" s="41">
        <f>Entrate_Uscite!T53</f>
        <v>12431900.91</v>
      </c>
      <c r="I29" s="41">
        <f>Entrate_Uscite!W53</f>
        <v>13123152.57</v>
      </c>
      <c r="J29" s="41"/>
      <c r="K29" s="105">
        <f t="shared" si="2"/>
        <v>5.5603054191331864</v>
      </c>
      <c r="L29" s="41">
        <f>Entrate_Uscite!X53</f>
        <v>12485606.75</v>
      </c>
      <c r="M29" s="42">
        <f t="shared" si="0"/>
        <v>95.141824217928743</v>
      </c>
    </row>
    <row r="30" spans="1:13" x14ac:dyDescent="0.3">
      <c r="A30" s="44" t="s">
        <v>69</v>
      </c>
      <c r="B30" s="45">
        <f t="shared" ref="B30:I30" si="15">B10+B15+B20+B27+B28+B29</f>
        <v>237687003.89999998</v>
      </c>
      <c r="C30" s="45">
        <f t="shared" si="15"/>
        <v>127247998.44</v>
      </c>
      <c r="D30" s="45">
        <f t="shared" si="15"/>
        <v>121878244.78000002</v>
      </c>
      <c r="E30" s="45">
        <f t="shared" si="15"/>
        <v>122842253.23999998</v>
      </c>
      <c r="F30" s="45">
        <f t="shared" si="15"/>
        <v>124034127.96000001</v>
      </c>
      <c r="G30" s="45">
        <f t="shared" ref="G30:H30" si="16">G10+G15+G20+G27+G28+G29</f>
        <v>125684047.21999998</v>
      </c>
      <c r="H30" s="45">
        <f t="shared" si="16"/>
        <v>136634837.59000003</v>
      </c>
      <c r="I30" s="45">
        <f t="shared" si="15"/>
        <v>157929820.42999998</v>
      </c>
      <c r="J30" s="45"/>
      <c r="K30" s="117">
        <f t="shared" si="2"/>
        <v>15.585324515772299</v>
      </c>
      <c r="L30" s="45">
        <f>L10+L15+L20+L27+L28+L29</f>
        <v>117732126.89000002</v>
      </c>
      <c r="M30" s="46">
        <f t="shared" si="0"/>
        <v>74.547116288391535</v>
      </c>
    </row>
    <row r="31" spans="1:13" x14ac:dyDescent="0.3">
      <c r="A31" s="36" t="s">
        <v>70</v>
      </c>
      <c r="B31" s="47">
        <f t="shared" ref="B31:I31" si="17">B30-B29</f>
        <v>103973441.65999998</v>
      </c>
      <c r="C31" s="47">
        <f t="shared" si="17"/>
        <v>108090873.72999999</v>
      </c>
      <c r="D31" s="47">
        <f t="shared" si="17"/>
        <v>107824730.86000001</v>
      </c>
      <c r="E31" s="47">
        <f t="shared" si="17"/>
        <v>108542568.70999998</v>
      </c>
      <c r="F31" s="47">
        <f t="shared" si="17"/>
        <v>111584576.41000001</v>
      </c>
      <c r="G31" s="47">
        <f t="shared" ref="G31:H31" si="18">G30-G29</f>
        <v>113895517.38999999</v>
      </c>
      <c r="H31" s="47">
        <f t="shared" si="18"/>
        <v>124202936.68000004</v>
      </c>
      <c r="I31" s="47">
        <f t="shared" si="17"/>
        <v>144806667.85999998</v>
      </c>
      <c r="J31" s="47">
        <f t="shared" si="1"/>
        <v>100</v>
      </c>
      <c r="K31" s="48">
        <f t="shared" si="2"/>
        <v>16.588763302017554</v>
      </c>
      <c r="L31" s="47">
        <f>L30-L29</f>
        <v>105246520.14000002</v>
      </c>
      <c r="M31" s="49">
        <f t="shared" si="0"/>
        <v>72.6807140136344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39.6640625" customWidth="1"/>
    <col min="2" max="4" width="10.5546875" bestFit="1" customWidth="1"/>
    <col min="5" max="8" width="10.5546875" style="101" bestFit="1" customWidth="1"/>
    <col min="9" max="9" width="10.5546875" bestFit="1" customWidth="1"/>
    <col min="10" max="10" width="11.21875" bestFit="1" customWidth="1"/>
    <col min="11" max="11" width="10.5546875" bestFit="1" customWidth="1"/>
  </cols>
  <sheetData>
    <row r="1" spans="1:11" x14ac:dyDescent="0.3">
      <c r="A1" s="39"/>
      <c r="B1" s="118">
        <v>2016</v>
      </c>
      <c r="C1" s="118">
        <v>2017</v>
      </c>
      <c r="D1" s="118">
        <v>2018</v>
      </c>
      <c r="E1" s="118">
        <v>2019</v>
      </c>
      <c r="F1" s="118">
        <v>2020</v>
      </c>
      <c r="G1" s="118">
        <v>2021</v>
      </c>
      <c r="H1" s="118">
        <v>2022</v>
      </c>
      <c r="I1" s="118">
        <v>2023</v>
      </c>
      <c r="J1" s="118" t="s">
        <v>266</v>
      </c>
      <c r="K1" s="118" t="s">
        <v>340</v>
      </c>
    </row>
    <row r="2" spans="1:11" x14ac:dyDescent="0.3">
      <c r="A2" s="57" t="s">
        <v>298</v>
      </c>
      <c r="B2" s="59">
        <f>Entrate_Uscite!B56</f>
        <v>19790083.51000002</v>
      </c>
      <c r="C2" s="59">
        <f>Entrate_Uscite!E56</f>
        <v>13385714.100000024</v>
      </c>
      <c r="D2" s="59">
        <f>Entrate_Uscite!H56</f>
        <v>18933573.949999973</v>
      </c>
      <c r="E2" s="59">
        <f>Entrate_Uscite!K56</f>
        <v>18075178.200000018</v>
      </c>
      <c r="F2" s="59">
        <f>Entrate_Uscite!N56</f>
        <v>33464861.099999994</v>
      </c>
      <c r="G2" s="59">
        <f>Entrate_Uscite!Q56</f>
        <v>36845835.12000002</v>
      </c>
      <c r="H2" s="59">
        <f>Entrate_Uscite!T56</f>
        <v>25795290.259999976</v>
      </c>
      <c r="I2" s="59">
        <f>Entrate_Uscite!W56</f>
        <v>22849004.550000027</v>
      </c>
      <c r="J2" s="59">
        <f>I2-H2</f>
        <v>-2946285.7099999487</v>
      </c>
      <c r="K2" s="59">
        <f>Entrate_Uscite!X56</f>
        <v>-2661895.2900000066</v>
      </c>
    </row>
    <row r="3" spans="1:11" x14ac:dyDescent="0.3">
      <c r="A3" s="57" t="s">
        <v>72</v>
      </c>
      <c r="B3" s="60">
        <f>Entrate_Uscite!B57</f>
        <v>2714874.9500000011</v>
      </c>
      <c r="C3" s="60">
        <f>Entrate_Uscite!E57</f>
        <v>-634868.13999999966</v>
      </c>
      <c r="D3" s="60">
        <f>Entrate_Uscite!H57</f>
        <v>4309757.6899999995</v>
      </c>
      <c r="E3" s="60">
        <f>Entrate_Uscite!K57</f>
        <v>-1050242.3000000007</v>
      </c>
      <c r="F3" s="60">
        <f>Entrate_Uscite!N57</f>
        <v>9695066.2699999996</v>
      </c>
      <c r="G3" s="60">
        <f>Entrate_Uscite!Q57</f>
        <v>143641.62000000011</v>
      </c>
      <c r="H3" s="60">
        <f>Entrate_Uscite!T57</f>
        <v>15592521.289999999</v>
      </c>
      <c r="I3" s="60">
        <f>Entrate_Uscite!W57</f>
        <v>-2719800.7699999996</v>
      </c>
      <c r="J3" s="59">
        <f t="shared" ref="J3:J6" si="0">I3-H3</f>
        <v>-18312322.059999999</v>
      </c>
      <c r="K3" s="59">
        <f>Entrate_Uscite!X57</f>
        <v>-1929801.7799999993</v>
      </c>
    </row>
    <row r="4" spans="1:11" x14ac:dyDescent="0.3">
      <c r="A4" s="57" t="s">
        <v>301</v>
      </c>
      <c r="B4" s="60">
        <f>Entrate_Uscite!B16-Entrate_Uscite!B50</f>
        <v>0</v>
      </c>
      <c r="C4" s="60">
        <f>Entrate_Uscite!E16-Entrate_Uscite!E50</f>
        <v>0</v>
      </c>
      <c r="D4" s="60">
        <f>Entrate_Uscite!H16-Entrate_Uscite!H50</f>
        <v>0</v>
      </c>
      <c r="E4" s="60">
        <f>Entrate_Uscite!K16-Entrate_Uscite!K50</f>
        <v>0</v>
      </c>
      <c r="F4" s="60">
        <f>Entrate_Uscite!N16-Entrate_Uscite!N50</f>
        <v>0</v>
      </c>
      <c r="G4" s="60">
        <f>Entrate_Uscite!Q16-Entrate_Uscite!Q50</f>
        <v>0</v>
      </c>
      <c r="H4" s="60">
        <f>Entrate_Uscite!T16-Entrate_Uscite!T50</f>
        <v>0</v>
      </c>
      <c r="I4" s="60">
        <f>Entrate_Uscite!W16-Entrate_Uscite!W50</f>
        <v>0</v>
      </c>
      <c r="J4" s="59">
        <f t="shared" si="0"/>
        <v>0</v>
      </c>
      <c r="K4" s="60">
        <f>Entrate_Uscite!X16-Entrate_Uscite!X50</f>
        <v>0</v>
      </c>
    </row>
    <row r="5" spans="1:11" x14ac:dyDescent="0.3">
      <c r="A5" s="116" t="s">
        <v>299</v>
      </c>
      <c r="B5" s="61">
        <f>Entrate_Uscite!B58</f>
        <v>22504958.460000023</v>
      </c>
      <c r="C5" s="61">
        <f>Entrate_Uscite!E58</f>
        <v>12750845.960000023</v>
      </c>
      <c r="D5" s="61">
        <f>Entrate_Uscite!H58</f>
        <v>23243331.639999971</v>
      </c>
      <c r="E5" s="61">
        <f>Entrate_Uscite!K58</f>
        <v>17024935.900000021</v>
      </c>
      <c r="F5" s="61">
        <f>Entrate_Uscite!N58</f>
        <v>43159927.370000005</v>
      </c>
      <c r="G5" s="61">
        <f>Entrate_Uscite!Q58</f>
        <v>36989476.740000039</v>
      </c>
      <c r="H5" s="61">
        <f>Entrate_Uscite!T58</f>
        <v>41387811.549999982</v>
      </c>
      <c r="I5" s="61">
        <f>Entrate_Uscite!W58</f>
        <v>20129203.780000031</v>
      </c>
      <c r="J5" s="61">
        <f t="shared" si="0"/>
        <v>-21258607.769999951</v>
      </c>
      <c r="K5" s="61">
        <f>Entrate_Uscite!X58</f>
        <v>-4591697.0700000077</v>
      </c>
    </row>
    <row r="6" spans="1:11" x14ac:dyDescent="0.3">
      <c r="A6" s="36" t="s">
        <v>300</v>
      </c>
      <c r="B6" s="62">
        <f>Entrate_Uscite!B59</f>
        <v>18111441.390000045</v>
      </c>
      <c r="C6" s="62">
        <f>Entrate_Uscite!E59</f>
        <v>8594701.3700000048</v>
      </c>
      <c r="D6" s="62">
        <f>Entrate_Uscite!H59</f>
        <v>19270875.019999966</v>
      </c>
      <c r="E6" s="62">
        <f>Entrate_Uscite!K59</f>
        <v>13262408.26000002</v>
      </c>
      <c r="F6" s="62">
        <f>Entrate_Uscite!N59</f>
        <v>42800315.579999998</v>
      </c>
      <c r="G6" s="62">
        <f>Entrate_Uscite!Q59</f>
        <v>36838466.210000038</v>
      </c>
      <c r="H6" s="62">
        <f>Entrate_Uscite!T59</f>
        <v>37902751.789999962</v>
      </c>
      <c r="I6" s="62">
        <f>Entrate_Uscite!W59</f>
        <v>16547564.280000031</v>
      </c>
      <c r="J6" s="62">
        <f t="shared" si="0"/>
        <v>-21355187.509999931</v>
      </c>
      <c r="K6" s="62">
        <f>Entrate_Uscite!X59</f>
        <v>-8173336.5699999928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workbookViewId="0">
      <selection activeCell="I2" sqref="I2:I23"/>
    </sheetView>
  </sheetViews>
  <sheetFormatPr defaultRowHeight="14.4" x14ac:dyDescent="0.3"/>
  <cols>
    <col min="1" max="1" width="36.44140625" bestFit="1" customWidth="1"/>
    <col min="2" max="5" width="13.5546875" bestFit="1" customWidth="1"/>
    <col min="6" max="9" width="13.5546875" style="101" bestFit="1" customWidth="1"/>
    <col min="12" max="12" width="10" bestFit="1" customWidth="1"/>
  </cols>
  <sheetData>
    <row r="1" spans="1:9" x14ac:dyDescent="0.3">
      <c r="A1" s="39"/>
      <c r="B1" s="92">
        <v>2016</v>
      </c>
      <c r="C1" s="92">
        <v>2017</v>
      </c>
      <c r="D1" s="64">
        <v>2018</v>
      </c>
      <c r="E1" s="92">
        <v>2019</v>
      </c>
      <c r="F1" s="92">
        <v>2020</v>
      </c>
      <c r="G1" s="92">
        <v>2021</v>
      </c>
      <c r="H1" s="92">
        <v>2022</v>
      </c>
      <c r="I1" s="92">
        <v>2023</v>
      </c>
    </row>
    <row r="2" spans="1:9" x14ac:dyDescent="0.3">
      <c r="A2" t="s">
        <v>5</v>
      </c>
      <c r="B2" s="90">
        <v>37364491.479999997</v>
      </c>
      <c r="C2" s="1">
        <v>44255749.520000003</v>
      </c>
      <c r="D2" s="1">
        <v>51443730.710000001</v>
      </c>
      <c r="E2" s="1">
        <v>59123842.369999997</v>
      </c>
      <c r="F2" s="1">
        <v>60630277.810000002</v>
      </c>
      <c r="G2" s="1">
        <v>69361564.030000001</v>
      </c>
      <c r="H2" s="1">
        <v>90170485.549999997</v>
      </c>
      <c r="I2" s="1">
        <v>85545328.810000002</v>
      </c>
    </row>
    <row r="3" spans="1:9" x14ac:dyDescent="0.3">
      <c r="A3" t="s">
        <v>6</v>
      </c>
      <c r="B3" s="90">
        <v>231602361.16</v>
      </c>
      <c r="C3" s="1">
        <v>239668128.47999999</v>
      </c>
      <c r="D3" s="1">
        <v>248098164.25</v>
      </c>
      <c r="E3" s="1">
        <v>242479420.09</v>
      </c>
      <c r="F3" s="1">
        <v>281665177.94</v>
      </c>
      <c r="G3" s="1">
        <v>295763461.33999997</v>
      </c>
      <c r="H3" s="1">
        <v>306078214.19999999</v>
      </c>
      <c r="I3" s="1">
        <v>332121485.88</v>
      </c>
    </row>
    <row r="4" spans="1:9" x14ac:dyDescent="0.3">
      <c r="A4" t="s">
        <v>7</v>
      </c>
      <c r="B4" s="90">
        <v>93146355.129999995</v>
      </c>
      <c r="C4" s="1">
        <v>95583154.609999999</v>
      </c>
      <c r="D4" s="1">
        <v>86002060.599999994</v>
      </c>
      <c r="E4" s="1">
        <v>86103220.180000007</v>
      </c>
      <c r="F4" s="1">
        <v>79625476.090000004</v>
      </c>
      <c r="G4" s="1">
        <v>75977648.75</v>
      </c>
      <c r="H4" s="1">
        <v>72738160.700000003</v>
      </c>
      <c r="I4" s="1">
        <v>64185037.789999999</v>
      </c>
    </row>
    <row r="5" spans="1:9" x14ac:dyDescent="0.3">
      <c r="A5" t="s">
        <v>8</v>
      </c>
      <c r="B5" s="90">
        <v>6147134.7199999997</v>
      </c>
      <c r="C5" s="1">
        <v>5132057.49</v>
      </c>
      <c r="D5" s="1">
        <v>6188253.8399999999</v>
      </c>
      <c r="E5" s="1">
        <v>8428165.3000000007</v>
      </c>
      <c r="F5" s="1">
        <v>7458841.2599999998</v>
      </c>
      <c r="G5" s="1">
        <v>11842535.65</v>
      </c>
      <c r="H5" s="1">
        <v>12199918.189999999</v>
      </c>
      <c r="I5" s="1">
        <v>8884141.9199999999</v>
      </c>
    </row>
    <row r="6" spans="1:9" x14ac:dyDescent="0.3">
      <c r="A6" t="s">
        <v>9</v>
      </c>
      <c r="B6" s="90">
        <v>77358508.25</v>
      </c>
      <c r="C6" s="1">
        <v>77919037.480000004</v>
      </c>
      <c r="D6" s="1">
        <v>84348653.950000003</v>
      </c>
      <c r="E6" s="1">
        <v>84530787.799999997</v>
      </c>
      <c r="F6" s="1">
        <v>95236796.760000005</v>
      </c>
      <c r="G6" s="1">
        <v>87916424.540000007</v>
      </c>
      <c r="H6" s="1">
        <v>84196468.859999999</v>
      </c>
      <c r="I6" s="1">
        <v>96797632.799999997</v>
      </c>
    </row>
    <row r="7" spans="1:9" x14ac:dyDescent="0.3">
      <c r="A7" s="4" t="s">
        <v>0</v>
      </c>
      <c r="B7" s="3">
        <f t="shared" ref="B7:I7" si="0">B2+B3-B4-B5-B6</f>
        <v>92314854.539999992</v>
      </c>
      <c r="C7" s="3">
        <f t="shared" si="0"/>
        <v>105289628.41999997</v>
      </c>
      <c r="D7" s="3">
        <f t="shared" si="0"/>
        <v>123002926.56999998</v>
      </c>
      <c r="E7" s="3">
        <f t="shared" si="0"/>
        <v>122541089.17999996</v>
      </c>
      <c r="F7" s="3">
        <f t="shared" si="0"/>
        <v>159974341.63999999</v>
      </c>
      <c r="G7" s="3">
        <f t="shared" ref="G7:H7" si="1">G2+G3-G4-G5-G6</f>
        <v>189388416.43000001</v>
      </c>
      <c r="H7" s="3">
        <f t="shared" si="1"/>
        <v>227114152</v>
      </c>
      <c r="I7" s="3">
        <f t="shared" si="0"/>
        <v>247800002.17999995</v>
      </c>
    </row>
    <row r="8" spans="1:9" x14ac:dyDescent="0.3">
      <c r="A8" t="s">
        <v>10</v>
      </c>
      <c r="B8" s="1">
        <v>79897048.340000004</v>
      </c>
      <c r="C8" s="1">
        <v>88663986</v>
      </c>
      <c r="D8" s="1">
        <v>99921364.530000001</v>
      </c>
      <c r="E8" s="1">
        <v>97572593.109999999</v>
      </c>
      <c r="F8" s="1">
        <v>131319166.86</v>
      </c>
      <c r="G8" s="1">
        <v>148498836.71000001</v>
      </c>
      <c r="H8" s="1">
        <v>144894687.44999999</v>
      </c>
      <c r="I8" s="1">
        <v>158839810.91999999</v>
      </c>
    </row>
    <row r="9" spans="1:9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x14ac:dyDescent="0.3">
      <c r="A10" t="s">
        <v>12</v>
      </c>
      <c r="B10" s="1">
        <v>0</v>
      </c>
      <c r="C10" s="1">
        <v>0</v>
      </c>
      <c r="D10" s="1">
        <v>125117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3">
      <c r="A11" t="s">
        <v>13</v>
      </c>
      <c r="B11" s="1">
        <v>0</v>
      </c>
      <c r="C11" s="1">
        <v>8500000</v>
      </c>
      <c r="D11" s="1">
        <v>15394458.42</v>
      </c>
      <c r="E11" s="1">
        <v>16196550.279999999</v>
      </c>
      <c r="F11" s="1">
        <v>11338296.869999999</v>
      </c>
      <c r="G11" s="1">
        <v>19568756</v>
      </c>
      <c r="H11" s="1">
        <v>17987459.48</v>
      </c>
      <c r="I11" s="1">
        <v>31370000</v>
      </c>
    </row>
    <row r="12" spans="1:9" x14ac:dyDescent="0.3">
      <c r="A12" t="s">
        <v>14</v>
      </c>
      <c r="B12" s="1">
        <v>3003035.8</v>
      </c>
      <c r="C12" s="1">
        <v>898402.98</v>
      </c>
      <c r="D12" s="1">
        <v>179073.57</v>
      </c>
      <c r="E12" s="1">
        <v>384904.17</v>
      </c>
      <c r="F12" s="1">
        <v>648378.62</v>
      </c>
      <c r="G12" s="1">
        <v>3186746.08</v>
      </c>
      <c r="H12" s="1">
        <v>21516225.02</v>
      </c>
      <c r="I12" s="1">
        <v>23639209.609999999</v>
      </c>
    </row>
    <row r="13" spans="1:9" x14ac:dyDescent="0.3">
      <c r="A13" s="4" t="s">
        <v>1</v>
      </c>
      <c r="B13" s="3">
        <f t="shared" ref="B13:I13" si="2">SUM(B8:B12)</f>
        <v>82900084.140000001</v>
      </c>
      <c r="C13" s="3">
        <f t="shared" si="2"/>
        <v>98062388.980000004</v>
      </c>
      <c r="D13" s="3">
        <f t="shared" si="2"/>
        <v>115620013.52</v>
      </c>
      <c r="E13" s="3">
        <f t="shared" si="2"/>
        <v>114154047.56</v>
      </c>
      <c r="F13" s="3">
        <f t="shared" si="2"/>
        <v>143305842.34999999</v>
      </c>
      <c r="G13" s="3">
        <f t="shared" ref="G13" si="3">SUM(G8:G12)</f>
        <v>171254338.79000002</v>
      </c>
      <c r="H13" s="3">
        <f t="shared" ref="H13" si="4">SUM(H8:H12)</f>
        <v>184398371.94999999</v>
      </c>
      <c r="I13" s="3">
        <f t="shared" si="2"/>
        <v>213849020.52999997</v>
      </c>
    </row>
    <row r="14" spans="1:9" x14ac:dyDescent="0.3">
      <c r="A14" t="s">
        <v>16</v>
      </c>
      <c r="B14" s="1">
        <v>17971670.16</v>
      </c>
      <c r="C14" s="1">
        <v>10416197.17</v>
      </c>
      <c r="D14" s="1">
        <v>9783579.7100000009</v>
      </c>
      <c r="E14" s="1">
        <v>7594984.6600000001</v>
      </c>
      <c r="F14" s="1">
        <v>6863164.0300000003</v>
      </c>
      <c r="G14" s="1">
        <v>5952444.5700000003</v>
      </c>
      <c r="H14" s="1">
        <v>5987828.8099999996</v>
      </c>
      <c r="I14" s="1">
        <v>7222067.7300000004</v>
      </c>
    </row>
    <row r="15" spans="1:9" x14ac:dyDescent="0.3">
      <c r="A15" t="s">
        <v>15</v>
      </c>
      <c r="B15" s="1">
        <v>18549368.670000002</v>
      </c>
      <c r="C15" s="1">
        <v>18749499.98</v>
      </c>
      <c r="D15" s="1">
        <v>21080135.190000001</v>
      </c>
      <c r="E15" s="1">
        <v>21052776.059999999</v>
      </c>
      <c r="F15" s="1">
        <v>28275701.870000001</v>
      </c>
      <c r="G15" s="1">
        <v>27445651.210000001</v>
      </c>
      <c r="H15" s="1">
        <v>46919622.399999999</v>
      </c>
      <c r="I15" s="1">
        <v>40694318.469999999</v>
      </c>
    </row>
    <row r="16" spans="1:9" x14ac:dyDescent="0.3">
      <c r="A16" t="s">
        <v>17</v>
      </c>
      <c r="B16" s="1">
        <v>1351327.12</v>
      </c>
      <c r="C16" s="1">
        <v>1479901.85</v>
      </c>
      <c r="D16" s="1">
        <v>1621512.5</v>
      </c>
      <c r="E16" s="1">
        <v>2482828.08</v>
      </c>
      <c r="F16" s="1">
        <v>2056782.19</v>
      </c>
      <c r="G16" s="1">
        <v>2087596.49</v>
      </c>
      <c r="H16" s="1">
        <v>6027014.4699999997</v>
      </c>
      <c r="I16" s="1">
        <v>3066815.41</v>
      </c>
    </row>
    <row r="17" spans="1:9" x14ac:dyDescent="0.3">
      <c r="A17" t="s">
        <v>18</v>
      </c>
      <c r="B17" s="1">
        <v>4490987.9800000004</v>
      </c>
      <c r="C17" s="1">
        <v>3159488.63</v>
      </c>
      <c r="D17" s="1">
        <v>1758751.13</v>
      </c>
      <c r="E17" s="1">
        <v>1810600.36</v>
      </c>
      <c r="F17" s="1">
        <v>1759712.05</v>
      </c>
      <c r="G17" s="1">
        <v>2010789.42</v>
      </c>
      <c r="H17" s="1">
        <v>2064552.44</v>
      </c>
      <c r="I17" s="1">
        <v>866810.06</v>
      </c>
    </row>
    <row r="18" spans="1:9" x14ac:dyDescent="0.3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3">
      <c r="A19" s="4" t="s">
        <v>2</v>
      </c>
      <c r="B19" s="3">
        <f t="shared" ref="B19:I19" si="5">SUM(B14:B18)</f>
        <v>42363353.929999992</v>
      </c>
      <c r="C19" s="3">
        <f t="shared" si="5"/>
        <v>33805087.630000003</v>
      </c>
      <c r="D19" s="3">
        <f t="shared" si="5"/>
        <v>34243978.530000001</v>
      </c>
      <c r="E19" s="3">
        <f t="shared" si="5"/>
        <v>32941189.159999996</v>
      </c>
      <c r="F19" s="3">
        <f t="shared" si="5"/>
        <v>38955360.139999993</v>
      </c>
      <c r="G19" s="3">
        <f t="shared" ref="G19:H19" si="6">SUM(G14:G18)</f>
        <v>37496481.690000005</v>
      </c>
      <c r="H19" s="3">
        <f t="shared" si="6"/>
        <v>60999018.119999997</v>
      </c>
      <c r="I19" s="3">
        <f t="shared" si="5"/>
        <v>51850011.670000002</v>
      </c>
    </row>
    <row r="20" spans="1:9" x14ac:dyDescent="0.3">
      <c r="A20" s="4" t="s">
        <v>3</v>
      </c>
      <c r="B20" s="3">
        <v>0</v>
      </c>
      <c r="C20" s="3">
        <v>4810968.41</v>
      </c>
      <c r="D20" s="3">
        <v>3150707.28</v>
      </c>
      <c r="E20" s="3">
        <v>4156855.85</v>
      </c>
      <c r="F20" s="3">
        <v>4853454</v>
      </c>
      <c r="G20" s="3">
        <v>6433428.1100000003</v>
      </c>
      <c r="H20" s="3">
        <v>6146757.9199999999</v>
      </c>
      <c r="I20" s="3">
        <v>5233457.6500000004</v>
      </c>
    </row>
    <row r="21" spans="1:9" x14ac:dyDescent="0.3">
      <c r="A21" s="65" t="s">
        <v>4</v>
      </c>
      <c r="B21" s="35">
        <f t="shared" ref="B21:I21" si="7">B7-B13-B19-B20</f>
        <v>-32948583.530000001</v>
      </c>
      <c r="C21" s="35">
        <f t="shared" si="7"/>
        <v>-31388816.600000035</v>
      </c>
      <c r="D21" s="35">
        <f t="shared" si="7"/>
        <v>-30011772.76000002</v>
      </c>
      <c r="E21" s="35">
        <f t="shared" si="7"/>
        <v>-28711003.390000038</v>
      </c>
      <c r="F21" s="35">
        <f t="shared" si="7"/>
        <v>-27140314.850000001</v>
      </c>
      <c r="G21" s="35">
        <f t="shared" ref="G21:H21" si="8">G7-G13-G19-G20</f>
        <v>-25795832.160000019</v>
      </c>
      <c r="H21" s="35">
        <f t="shared" si="8"/>
        <v>-24429995.989999987</v>
      </c>
      <c r="I21" s="35">
        <f t="shared" si="7"/>
        <v>-23132487.670000024</v>
      </c>
    </row>
    <row r="22" spans="1:9" x14ac:dyDescent="0.3">
      <c r="A22" t="s">
        <v>356</v>
      </c>
      <c r="B22" s="1">
        <v>-28858929.16</v>
      </c>
      <c r="C22" s="1">
        <v>-3731523.86</v>
      </c>
      <c r="D22" s="1">
        <v>-6472421.9699999997</v>
      </c>
      <c r="E22" s="1">
        <v>-18776940.52</v>
      </c>
      <c r="F22" s="1">
        <v>-5654699.7400000002</v>
      </c>
      <c r="G22" s="1">
        <v>-20272035.199999999</v>
      </c>
      <c r="H22" s="1">
        <v>-11902547.970000001</v>
      </c>
      <c r="I22" s="1">
        <v>-8474036.0500000007</v>
      </c>
    </row>
    <row r="23" spans="1:9" x14ac:dyDescent="0.3">
      <c r="A23" t="s">
        <v>357</v>
      </c>
      <c r="B23" s="6">
        <f t="shared" ref="B23:I23" si="9">B8/B3*100</f>
        <v>34.497510275728146</v>
      </c>
      <c r="C23" s="6">
        <f t="shared" si="9"/>
        <v>36.994483397653312</v>
      </c>
      <c r="D23" s="6">
        <f t="shared" si="9"/>
        <v>40.274931026620848</v>
      </c>
      <c r="E23" s="6">
        <f t="shared" si="9"/>
        <v>40.239535822786287</v>
      </c>
      <c r="F23" s="103">
        <f t="shared" si="9"/>
        <v>46.622435836911819</v>
      </c>
      <c r="G23" s="103">
        <f t="shared" ref="G23:H23" si="10">G8/G3*100</f>
        <v>50.208648504857265</v>
      </c>
      <c r="H23" s="103">
        <f t="shared" si="10"/>
        <v>47.339105080939142</v>
      </c>
      <c r="I23" s="103">
        <f t="shared" si="9"/>
        <v>47.825816056173785</v>
      </c>
    </row>
  </sheetData>
  <conditionalFormatting sqref="B21:E21 I21">
    <cfRule type="cellIs" dxfId="101" priority="24" operator="greaterThan">
      <formula>0</formula>
    </cfRule>
  </conditionalFormatting>
  <conditionalFormatting sqref="B21:E21 I21">
    <cfRule type="cellIs" dxfId="100" priority="21" operator="greaterThan">
      <formula>0</formula>
    </cfRule>
    <cfRule type="cellIs" dxfId="99" priority="22" operator="lessThan">
      <formula>0</formula>
    </cfRule>
  </conditionalFormatting>
  <conditionalFormatting sqref="F21">
    <cfRule type="cellIs" dxfId="98" priority="9" operator="greaterThan">
      <formula>0</formula>
    </cfRule>
  </conditionalFormatting>
  <conditionalFormatting sqref="F21">
    <cfRule type="cellIs" dxfId="97" priority="7" operator="greaterThan">
      <formula>0</formula>
    </cfRule>
    <cfRule type="cellIs" dxfId="96" priority="8" operator="lessThan">
      <formula>0</formula>
    </cfRule>
  </conditionalFormatting>
  <conditionalFormatting sqref="G21">
    <cfRule type="cellIs" dxfId="95" priority="6" operator="greaterThan">
      <formula>0</formula>
    </cfRule>
  </conditionalFormatting>
  <conditionalFormatting sqref="G21">
    <cfRule type="cellIs" dxfId="94" priority="4" operator="greaterThan">
      <formula>0</formula>
    </cfRule>
    <cfRule type="cellIs" dxfId="93" priority="5" operator="lessThan">
      <formula>0</formula>
    </cfRule>
  </conditionalFormatting>
  <conditionalFormatting sqref="H21">
    <cfRule type="cellIs" dxfId="92" priority="3" operator="greaterThan">
      <formula>0</formula>
    </cfRule>
  </conditionalFormatting>
  <conditionalFormatting sqref="H21">
    <cfRule type="cellIs" dxfId="91" priority="1" operator="greaterThan">
      <formula>0</formula>
    </cfRule>
    <cfRule type="cellIs" dxfId="9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J2" sqref="J2:J29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1.88671875" bestFit="1" customWidth="1"/>
    <col min="4" max="6" width="11.109375" bestFit="1" customWidth="1"/>
    <col min="7" max="10" width="11.109375" style="101" bestFit="1" customWidth="1"/>
    <col min="11" max="11" width="10.88671875" style="101" bestFit="1" customWidth="1"/>
  </cols>
  <sheetData>
    <row r="1" spans="1:11" x14ac:dyDescent="0.3">
      <c r="C1" s="95">
        <v>2016</v>
      </c>
      <c r="D1" s="93">
        <v>2017</v>
      </c>
      <c r="E1" s="12">
        <v>2018</v>
      </c>
      <c r="F1" s="99">
        <v>2019</v>
      </c>
      <c r="G1" s="110">
        <v>2020</v>
      </c>
      <c r="H1" s="110">
        <v>2021</v>
      </c>
      <c r="I1" s="110">
        <v>2022</v>
      </c>
      <c r="J1" s="110">
        <v>2023</v>
      </c>
      <c r="K1" s="110" t="s">
        <v>266</v>
      </c>
    </row>
    <row r="2" spans="1:11" x14ac:dyDescent="0.3">
      <c r="A2" t="s">
        <v>236</v>
      </c>
      <c r="B2" s="24" t="s">
        <v>260</v>
      </c>
      <c r="C2" s="1">
        <v>69731455.930000007</v>
      </c>
      <c r="D2" s="1">
        <v>75219639.730000004</v>
      </c>
      <c r="E2" s="1">
        <v>75649817.560000002</v>
      </c>
      <c r="F2" s="1">
        <v>72677382.099999994</v>
      </c>
      <c r="G2" s="1">
        <v>79309464.140000001</v>
      </c>
      <c r="H2" s="1">
        <v>81791106.540000007</v>
      </c>
      <c r="I2" s="1">
        <v>76500028.840000004</v>
      </c>
      <c r="J2" s="1">
        <v>86812633.370000005</v>
      </c>
      <c r="K2" s="1">
        <f>J2-I2</f>
        <v>10312604.530000001</v>
      </c>
    </row>
    <row r="3" spans="1:11" x14ac:dyDescent="0.3">
      <c r="A3" t="s">
        <v>237</v>
      </c>
      <c r="B3" s="24" t="s">
        <v>260</v>
      </c>
      <c r="C3" s="1">
        <v>15269277.199999999</v>
      </c>
      <c r="D3" s="1">
        <v>15750010.15</v>
      </c>
      <c r="E3" s="1">
        <v>15384213.449999999</v>
      </c>
      <c r="F3" s="1">
        <v>15382289.699999999</v>
      </c>
      <c r="G3" s="1">
        <v>15826240.550000001</v>
      </c>
      <c r="H3" s="1">
        <v>17372234.809999999</v>
      </c>
      <c r="I3" s="1">
        <v>18067931.449999999</v>
      </c>
      <c r="J3" s="1">
        <v>18673656.050000001</v>
      </c>
      <c r="K3" s="1">
        <f t="shared" ref="K3:K29" si="0">J3-I3</f>
        <v>605724.60000000149</v>
      </c>
    </row>
    <row r="4" spans="1:11" x14ac:dyDescent="0.3">
      <c r="A4" t="s">
        <v>238</v>
      </c>
      <c r="B4" s="24" t="s">
        <v>260</v>
      </c>
      <c r="C4" s="1">
        <v>14117183.689999999</v>
      </c>
      <c r="D4" s="1">
        <v>13325563.68</v>
      </c>
      <c r="E4" s="1">
        <v>25259374.73</v>
      </c>
      <c r="F4" s="1">
        <v>17852954.18</v>
      </c>
      <c r="G4" s="1">
        <v>32133877.300000001</v>
      </c>
      <c r="H4" s="1">
        <v>22622266.359999999</v>
      </c>
      <c r="I4" s="1">
        <v>25830874.129999999</v>
      </c>
      <c r="J4" s="1">
        <v>21739674.370000001</v>
      </c>
      <c r="K4" s="1">
        <f t="shared" si="0"/>
        <v>-4091199.7599999979</v>
      </c>
    </row>
    <row r="5" spans="1:11" x14ac:dyDescent="0.3">
      <c r="A5" t="s">
        <v>239</v>
      </c>
      <c r="B5" s="24" t="s">
        <v>260</v>
      </c>
      <c r="C5" s="1">
        <v>7345997.9400000004</v>
      </c>
      <c r="D5" s="1">
        <v>6810820.3499999996</v>
      </c>
      <c r="E5" s="1">
        <v>6725533.7199999997</v>
      </c>
      <c r="F5" s="1">
        <v>6817632.29</v>
      </c>
      <c r="G5" s="1">
        <v>5640564.1100000003</v>
      </c>
      <c r="H5" s="1">
        <v>10307748.869999999</v>
      </c>
      <c r="I5" s="1">
        <v>11330291.27</v>
      </c>
      <c r="J5" s="1">
        <v>15410850.539999999</v>
      </c>
      <c r="K5" s="1">
        <f t="shared" si="0"/>
        <v>4080559.2699999996</v>
      </c>
    </row>
    <row r="6" spans="1:11" x14ac:dyDescent="0.3">
      <c r="A6" t="s">
        <v>240</v>
      </c>
      <c r="B6" s="24" t="s">
        <v>260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f t="shared" si="0"/>
        <v>0</v>
      </c>
    </row>
    <row r="7" spans="1:11" x14ac:dyDescent="0.3">
      <c r="A7" t="s">
        <v>241</v>
      </c>
      <c r="B7" s="24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0</v>
      </c>
    </row>
    <row r="8" spans="1:11" x14ac:dyDescent="0.3">
      <c r="A8" t="s">
        <v>242</v>
      </c>
      <c r="B8" s="24" t="s">
        <v>260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0</v>
      </c>
    </row>
    <row r="9" spans="1:11" x14ac:dyDescent="0.3">
      <c r="A9" s="30" t="s">
        <v>243</v>
      </c>
      <c r="B9" s="31" t="s">
        <v>260</v>
      </c>
      <c r="C9" s="32">
        <v>4306431.13</v>
      </c>
      <c r="D9" s="32">
        <v>4308611.8899999997</v>
      </c>
      <c r="E9" s="32">
        <v>6458167.9199999999</v>
      </c>
      <c r="F9" s="32">
        <v>5309229.8499999996</v>
      </c>
      <c r="G9" s="32">
        <v>6136219.4000000004</v>
      </c>
      <c r="H9" s="32">
        <v>8636717.1199999992</v>
      </c>
      <c r="I9" s="1">
        <v>9374717.4299999997</v>
      </c>
      <c r="J9" s="1">
        <v>6987218.3600000003</v>
      </c>
      <c r="K9" s="1">
        <f t="shared" si="0"/>
        <v>-2387499.0699999994</v>
      </c>
    </row>
    <row r="10" spans="1:11" x14ac:dyDescent="0.3">
      <c r="A10" s="33" t="s">
        <v>264</v>
      </c>
      <c r="B10" s="34" t="s">
        <v>260</v>
      </c>
      <c r="C10" s="89">
        <f t="shared" ref="C10:J10" si="1">SUM(C2:C9)</f>
        <v>110770345.89</v>
      </c>
      <c r="D10" s="89">
        <f t="shared" si="1"/>
        <v>115414645.8</v>
      </c>
      <c r="E10" s="89">
        <f t="shared" si="1"/>
        <v>129477107.38000001</v>
      </c>
      <c r="F10" s="89">
        <f t="shared" si="1"/>
        <v>118039488.11999999</v>
      </c>
      <c r="G10" s="89">
        <f t="shared" si="1"/>
        <v>139046365.5</v>
      </c>
      <c r="H10" s="89">
        <f t="shared" ref="H10:I10" si="2">SUM(H2:H9)</f>
        <v>140730073.70000002</v>
      </c>
      <c r="I10" s="89">
        <f t="shared" si="2"/>
        <v>141103843.12</v>
      </c>
      <c r="J10" s="89">
        <f t="shared" si="1"/>
        <v>149624032.69000003</v>
      </c>
      <c r="K10" s="11">
        <f t="shared" si="0"/>
        <v>8520189.5700000226</v>
      </c>
    </row>
    <row r="11" spans="1:11" x14ac:dyDescent="0.3">
      <c r="A11" t="s">
        <v>244</v>
      </c>
      <c r="B11" s="24" t="s">
        <v>261</v>
      </c>
      <c r="C11" s="1">
        <v>1247954.26</v>
      </c>
      <c r="D11" s="1">
        <v>1401983.79</v>
      </c>
      <c r="E11" s="1">
        <v>1311001.8400000001</v>
      </c>
      <c r="F11" s="1">
        <v>1628854.45</v>
      </c>
      <c r="G11" s="1">
        <v>2112186.5099999998</v>
      </c>
      <c r="H11" s="1">
        <v>1999983.45</v>
      </c>
      <c r="I11" s="1">
        <v>1805805.04</v>
      </c>
      <c r="J11" s="1">
        <v>2087837.28</v>
      </c>
      <c r="K11" s="1">
        <f t="shared" si="0"/>
        <v>282032.24</v>
      </c>
    </row>
    <row r="12" spans="1:11" x14ac:dyDescent="0.3">
      <c r="A12" t="s">
        <v>245</v>
      </c>
      <c r="B12" s="24" t="s">
        <v>261</v>
      </c>
      <c r="C12" s="1">
        <v>57044195.789999999</v>
      </c>
      <c r="D12" s="1">
        <v>59466150</v>
      </c>
      <c r="E12" s="1">
        <v>58968281.859999999</v>
      </c>
      <c r="F12" s="1">
        <v>60470003.119999997</v>
      </c>
      <c r="G12" s="1">
        <v>58130896.649999999</v>
      </c>
      <c r="H12" s="1">
        <v>60916030.210000001</v>
      </c>
      <c r="I12" s="1">
        <v>67194338.439999998</v>
      </c>
      <c r="J12" s="1">
        <v>71816106.590000004</v>
      </c>
      <c r="K12" s="1">
        <f t="shared" si="0"/>
        <v>4621768.150000006</v>
      </c>
    </row>
    <row r="13" spans="1:11" x14ac:dyDescent="0.3">
      <c r="A13" t="s">
        <v>246</v>
      </c>
      <c r="B13" s="24" t="s">
        <v>261</v>
      </c>
      <c r="C13" s="1">
        <v>419952.67</v>
      </c>
      <c r="D13" s="1">
        <v>289725.65000000002</v>
      </c>
      <c r="E13" s="1">
        <v>293373.43</v>
      </c>
      <c r="F13" s="1">
        <v>260972.93</v>
      </c>
      <c r="G13" s="1">
        <v>337593.91</v>
      </c>
      <c r="H13" s="1">
        <v>361115.41</v>
      </c>
      <c r="I13" s="1">
        <v>322165.61</v>
      </c>
      <c r="J13" s="1">
        <v>509682.04</v>
      </c>
      <c r="K13" s="1">
        <f t="shared" si="0"/>
        <v>187516.43</v>
      </c>
    </row>
    <row r="14" spans="1:11" x14ac:dyDescent="0.3">
      <c r="A14" t="s">
        <v>247</v>
      </c>
      <c r="B14" s="24" t="s">
        <v>261</v>
      </c>
      <c r="C14" s="1">
        <v>3801604.9</v>
      </c>
      <c r="D14" s="1">
        <v>5141268.47</v>
      </c>
      <c r="E14" s="1">
        <v>5147097.8899999997</v>
      </c>
      <c r="F14" s="1">
        <v>5083838.47</v>
      </c>
      <c r="G14" s="1">
        <v>10203424.17</v>
      </c>
      <c r="H14" s="1">
        <v>8894759.2699999996</v>
      </c>
      <c r="I14" s="1">
        <v>10632599.199999999</v>
      </c>
      <c r="J14" s="1">
        <v>14718589.68</v>
      </c>
      <c r="K14" s="1">
        <f t="shared" si="0"/>
        <v>4085990.4800000004</v>
      </c>
    </row>
    <row r="15" spans="1:11" x14ac:dyDescent="0.3">
      <c r="A15" t="s">
        <v>248</v>
      </c>
      <c r="B15" s="24" t="s">
        <v>261</v>
      </c>
      <c r="C15" s="1">
        <v>19032835</v>
      </c>
      <c r="D15" s="1">
        <v>20161782.550000001</v>
      </c>
      <c r="E15" s="1">
        <v>20737884.510000002</v>
      </c>
      <c r="F15" s="1">
        <v>20306983.18</v>
      </c>
      <c r="G15" s="1">
        <v>20139784.809999999</v>
      </c>
      <c r="H15" s="1">
        <v>20105828.109999999</v>
      </c>
      <c r="I15" s="1">
        <v>19049974.329999998</v>
      </c>
      <c r="J15" s="1">
        <v>21517372.379999999</v>
      </c>
      <c r="K15" s="1">
        <f t="shared" si="0"/>
        <v>2467398.0500000007</v>
      </c>
    </row>
    <row r="16" spans="1:11" x14ac:dyDescent="0.3">
      <c r="A16" t="s">
        <v>249</v>
      </c>
      <c r="B16" s="24" t="s">
        <v>261</v>
      </c>
      <c r="C16" s="1">
        <v>7969864.4500000002</v>
      </c>
      <c r="D16" s="1">
        <v>16935578.98</v>
      </c>
      <c r="E16" s="1">
        <v>19716606.879999999</v>
      </c>
      <c r="F16" s="1">
        <v>16413341.539999999</v>
      </c>
      <c r="G16" s="1">
        <v>40576200.630000003</v>
      </c>
      <c r="H16" s="1">
        <v>27274103.109999999</v>
      </c>
      <c r="I16" s="1">
        <v>7665063.5700000003</v>
      </c>
      <c r="J16" s="1">
        <v>21697325.870000001</v>
      </c>
      <c r="K16" s="1">
        <f t="shared" si="0"/>
        <v>14032262.300000001</v>
      </c>
    </row>
    <row r="17" spans="1:12" x14ac:dyDescent="0.3">
      <c r="A17" t="s">
        <v>250</v>
      </c>
      <c r="B17" s="24" t="s">
        <v>261</v>
      </c>
      <c r="C17" s="1">
        <v>167268.62</v>
      </c>
      <c r="D17" s="1">
        <v>-57581.56</v>
      </c>
      <c r="E17" s="1">
        <v>10774.34</v>
      </c>
      <c r="F17" s="1">
        <v>-55930.83</v>
      </c>
      <c r="G17" s="1">
        <v>13473.17</v>
      </c>
      <c r="H17" s="1">
        <v>129838.54</v>
      </c>
      <c r="I17" s="1">
        <v>19513.93</v>
      </c>
      <c r="J17" s="1">
        <v>106253.11</v>
      </c>
      <c r="K17" s="1">
        <f t="shared" si="0"/>
        <v>86739.18</v>
      </c>
    </row>
    <row r="18" spans="1:12" x14ac:dyDescent="0.3">
      <c r="A18" t="s">
        <v>251</v>
      </c>
      <c r="B18" s="24" t="s">
        <v>261</v>
      </c>
      <c r="C18" s="1">
        <v>3003036.8</v>
      </c>
      <c r="D18" s="1">
        <v>5505466.1799999997</v>
      </c>
      <c r="E18" s="1">
        <v>8736803.0800000001</v>
      </c>
      <c r="F18" s="1">
        <v>2989126.58</v>
      </c>
      <c r="G18" s="1">
        <v>707782.8</v>
      </c>
      <c r="H18" s="1">
        <v>10358868.609999999</v>
      </c>
      <c r="I18" s="1">
        <v>17629989.18</v>
      </c>
      <c r="J18" s="1">
        <v>4696867.6399999997</v>
      </c>
      <c r="K18" s="1">
        <f t="shared" si="0"/>
        <v>-12933121.539999999</v>
      </c>
    </row>
    <row r="19" spans="1:12" x14ac:dyDescent="0.3">
      <c r="A19" t="s">
        <v>14</v>
      </c>
      <c r="B19" s="24" t="s">
        <v>261</v>
      </c>
      <c r="C19" s="1">
        <v>10726439.880000001</v>
      </c>
      <c r="D19" s="1">
        <v>889900</v>
      </c>
      <c r="E19" s="1">
        <v>0</v>
      </c>
      <c r="F19" s="1">
        <v>199176.85</v>
      </c>
      <c r="G19" s="1">
        <v>157323.99</v>
      </c>
      <c r="H19" s="1">
        <v>409957.98</v>
      </c>
      <c r="I19" s="1">
        <v>0</v>
      </c>
      <c r="J19" s="1">
        <v>0</v>
      </c>
      <c r="K19" s="1">
        <f t="shared" si="0"/>
        <v>0</v>
      </c>
    </row>
    <row r="20" spans="1:12" x14ac:dyDescent="0.3">
      <c r="A20" s="30" t="s">
        <v>252</v>
      </c>
      <c r="B20" s="31" t="s">
        <v>261</v>
      </c>
      <c r="C20" s="32">
        <v>2684958.67</v>
      </c>
      <c r="D20" s="32">
        <v>2180511.7000000002</v>
      </c>
      <c r="E20" s="32">
        <v>3496227.75</v>
      </c>
      <c r="F20" s="32">
        <v>4775663.71</v>
      </c>
      <c r="G20" s="32">
        <v>8005873.2599999998</v>
      </c>
      <c r="H20" s="32">
        <v>3148249.09</v>
      </c>
      <c r="I20" s="32">
        <v>4891297.2</v>
      </c>
      <c r="J20" s="1">
        <v>10937431.15</v>
      </c>
      <c r="K20" s="1">
        <f t="shared" si="0"/>
        <v>6046133.9500000002</v>
      </c>
    </row>
    <row r="21" spans="1:12" x14ac:dyDescent="0.3">
      <c r="A21" s="33" t="s">
        <v>265</v>
      </c>
      <c r="B21" s="34" t="s">
        <v>261</v>
      </c>
      <c r="C21" s="89">
        <f t="shared" ref="C21:J21" si="3">SUM(C11:C20)</f>
        <v>106098111.04000001</v>
      </c>
      <c r="D21" s="89">
        <f t="shared" si="3"/>
        <v>111914785.76000001</v>
      </c>
      <c r="E21" s="89">
        <f t="shared" si="3"/>
        <v>118418051.58</v>
      </c>
      <c r="F21" s="89">
        <f t="shared" si="3"/>
        <v>112072029.99999999</v>
      </c>
      <c r="G21" s="89">
        <f t="shared" si="3"/>
        <v>140384539.90000001</v>
      </c>
      <c r="H21" s="89">
        <f t="shared" ref="H21:I21" si="4">SUM(H11:H20)</f>
        <v>133598733.78000002</v>
      </c>
      <c r="I21" s="89">
        <f t="shared" si="4"/>
        <v>129210746.50000001</v>
      </c>
      <c r="J21" s="89">
        <f t="shared" si="3"/>
        <v>148087465.74000001</v>
      </c>
      <c r="K21" s="11">
        <f t="shared" si="0"/>
        <v>18876719.239999995</v>
      </c>
    </row>
    <row r="22" spans="1:12" x14ac:dyDescent="0.3">
      <c r="A22" t="s">
        <v>253</v>
      </c>
      <c r="B22" s="24" t="s">
        <v>260</v>
      </c>
      <c r="C22" s="1">
        <v>268.73</v>
      </c>
      <c r="D22" s="1">
        <v>427.85</v>
      </c>
      <c r="E22" s="1">
        <v>143533.9</v>
      </c>
      <c r="F22" s="1">
        <v>374038.59</v>
      </c>
      <c r="G22" s="1">
        <v>97674.5</v>
      </c>
      <c r="H22" s="1">
        <v>27632.66</v>
      </c>
      <c r="I22" s="1">
        <v>454.01</v>
      </c>
      <c r="J22" s="1">
        <v>184129.82</v>
      </c>
      <c r="K22" s="1">
        <f t="shared" si="0"/>
        <v>183675.81</v>
      </c>
    </row>
    <row r="23" spans="1:12" x14ac:dyDescent="0.3">
      <c r="A23" t="s">
        <v>254</v>
      </c>
      <c r="B23" s="24" t="s">
        <v>261</v>
      </c>
      <c r="C23" s="1">
        <v>4710403.88</v>
      </c>
      <c r="D23" s="1">
        <v>4523021.82</v>
      </c>
      <c r="E23" s="1">
        <v>4280015.5599999996</v>
      </c>
      <c r="F23" s="1">
        <v>3376902.38</v>
      </c>
      <c r="G23" s="1">
        <v>2823571.47</v>
      </c>
      <c r="H23" s="1">
        <v>2631501.83</v>
      </c>
      <c r="I23" s="1">
        <v>2582422.15</v>
      </c>
      <c r="J23" s="1">
        <v>2485479.0099999998</v>
      </c>
      <c r="K23" s="1">
        <f t="shared" si="0"/>
        <v>-96943.14000000013</v>
      </c>
    </row>
    <row r="24" spans="1:12" x14ac:dyDescent="0.3">
      <c r="A24" t="s">
        <v>255</v>
      </c>
      <c r="B24" s="24" t="s">
        <v>260</v>
      </c>
      <c r="C24" s="1">
        <v>0</v>
      </c>
      <c r="D24" s="1">
        <v>270464.58</v>
      </c>
      <c r="E24" s="1">
        <v>1146541.29</v>
      </c>
      <c r="F24" s="1">
        <v>-1668656.6</v>
      </c>
      <c r="G24" s="1">
        <v>-209397.41</v>
      </c>
      <c r="H24" s="1">
        <v>276954.86</v>
      </c>
      <c r="I24" s="1">
        <v>54030.63</v>
      </c>
      <c r="J24" s="1">
        <v>1161807.8</v>
      </c>
      <c r="K24" s="1">
        <f t="shared" si="0"/>
        <v>1107777.1700000002</v>
      </c>
    </row>
    <row r="25" spans="1:12" x14ac:dyDescent="0.3">
      <c r="A25" t="s">
        <v>256</v>
      </c>
      <c r="B25" s="24" t="s">
        <v>260</v>
      </c>
      <c r="C25" s="1">
        <v>27237285.43</v>
      </c>
      <c r="D25" s="1">
        <v>86577691.469999999</v>
      </c>
      <c r="E25" s="1">
        <v>12671757.1</v>
      </c>
      <c r="F25" s="1">
        <v>11205190.539999999</v>
      </c>
      <c r="G25" s="1">
        <v>14291906.710000001</v>
      </c>
      <c r="H25" s="1">
        <v>8516955.3200000003</v>
      </c>
      <c r="I25" s="1">
        <v>9679640.3800000008</v>
      </c>
      <c r="J25" s="1">
        <v>19623070.75</v>
      </c>
      <c r="K25" s="1">
        <f t="shared" si="0"/>
        <v>9943430.3699999992</v>
      </c>
    </row>
    <row r="26" spans="1:12" x14ac:dyDescent="0.3">
      <c r="A26" t="s">
        <v>257</v>
      </c>
      <c r="B26" s="24" t="s">
        <v>261</v>
      </c>
      <c r="C26" s="1">
        <v>134825408.16999999</v>
      </c>
      <c r="D26" s="1">
        <v>6884919.29</v>
      </c>
      <c r="E26" s="1">
        <v>10859274.300000001</v>
      </c>
      <c r="F26" s="1">
        <v>14695850.779999999</v>
      </c>
      <c r="G26" s="1">
        <v>8426636.6799999997</v>
      </c>
      <c r="H26" s="1">
        <v>22254659.27</v>
      </c>
      <c r="I26" s="1">
        <v>15870514.970000001</v>
      </c>
      <c r="J26" s="1">
        <v>12088618.34</v>
      </c>
      <c r="K26" s="1">
        <f t="shared" si="0"/>
        <v>-3781896.6300000008</v>
      </c>
    </row>
    <row r="27" spans="1:12" x14ac:dyDescent="0.3">
      <c r="A27" t="s">
        <v>258</v>
      </c>
      <c r="B27" s="24" t="s">
        <v>261</v>
      </c>
      <c r="C27" s="1">
        <v>1139440.22</v>
      </c>
      <c r="D27" s="1">
        <v>1220382.97</v>
      </c>
      <c r="E27" s="1">
        <v>1258773.1200000001</v>
      </c>
      <c r="F27" s="1">
        <v>1249225.1499999999</v>
      </c>
      <c r="G27" s="1">
        <v>1307941.06</v>
      </c>
      <c r="H27" s="1">
        <v>1234010.02</v>
      </c>
      <c r="I27" s="1">
        <v>1263005.74</v>
      </c>
      <c r="J27" s="1">
        <v>1402307.43</v>
      </c>
      <c r="K27" s="1">
        <f t="shared" si="0"/>
        <v>139301.68999999994</v>
      </c>
    </row>
    <row r="28" spans="1:12" x14ac:dyDescent="0.3">
      <c r="A28" s="10" t="s">
        <v>259</v>
      </c>
      <c r="B28" s="34" t="s">
        <v>262</v>
      </c>
      <c r="C28" s="35">
        <f t="shared" ref="C28:J28" si="5">C10-C21+C22-C23+C24+C25-C26-C27</f>
        <v>-108765463.25999999</v>
      </c>
      <c r="D28" s="35">
        <f t="shared" si="5"/>
        <v>77720119.859999985</v>
      </c>
      <c r="E28" s="35">
        <f t="shared" si="5"/>
        <v>8622825.1100000106</v>
      </c>
      <c r="F28" s="35">
        <f t="shared" si="5"/>
        <v>-3443947.659999996</v>
      </c>
      <c r="G28" s="35">
        <f t="shared" si="5"/>
        <v>283860.18999999622</v>
      </c>
      <c r="H28" s="35">
        <f t="shared" ref="H28:I28" si="6">H10-H21+H22-H23+H24+H25-H26-H27</f>
        <v>-10167288.359999996</v>
      </c>
      <c r="I28" s="35">
        <f t="shared" si="6"/>
        <v>1911278.7799999902</v>
      </c>
      <c r="J28" s="35">
        <f t="shared" si="5"/>
        <v>6529170.5400000177</v>
      </c>
      <c r="K28" s="35">
        <f t="shared" si="0"/>
        <v>4617891.7600000277</v>
      </c>
    </row>
    <row r="29" spans="1:12" s="101" customFormat="1" x14ac:dyDescent="0.3">
      <c r="A29" s="67" t="s">
        <v>365</v>
      </c>
      <c r="B29" s="124"/>
      <c r="C29" s="125">
        <f>C10-SUM(C11:C15)+C17</f>
        <v>29391071.889999997</v>
      </c>
      <c r="D29" s="125">
        <f t="shared" ref="D29:J29" si="7">D10-SUM(D11:D15)+D17</f>
        <v>28896153.780000005</v>
      </c>
      <c r="E29" s="125">
        <f t="shared" si="7"/>
        <v>43030242.190000013</v>
      </c>
      <c r="F29" s="125">
        <f t="shared" si="7"/>
        <v>30232905.139999986</v>
      </c>
      <c r="G29" s="125">
        <f t="shared" si="7"/>
        <v>48135952.620000005</v>
      </c>
      <c r="H29" s="125">
        <f t="shared" si="7"/>
        <v>48582195.790000014</v>
      </c>
      <c r="I29" s="125">
        <f t="shared" ref="I29" si="8">I10-SUM(I11:I15)+I17</f>
        <v>42118474.43</v>
      </c>
      <c r="J29" s="125">
        <f t="shared" si="7"/>
        <v>39080697.830000028</v>
      </c>
      <c r="K29" s="125">
        <f t="shared" si="0"/>
        <v>-3037776.5999999717</v>
      </c>
      <c r="L29" s="125"/>
    </row>
  </sheetData>
  <conditionalFormatting sqref="C28:F28 J28:K28">
    <cfRule type="cellIs" dxfId="89" priority="21" operator="greaterThan">
      <formula>0</formula>
    </cfRule>
  </conditionalFormatting>
  <conditionalFormatting sqref="G28">
    <cfRule type="cellIs" dxfId="88" priority="11" operator="greaterThan">
      <formula>0</formula>
    </cfRule>
  </conditionalFormatting>
  <conditionalFormatting sqref="H28">
    <cfRule type="cellIs" dxfId="87" priority="10" operator="greaterThan">
      <formula>0</formula>
    </cfRule>
  </conditionalFormatting>
  <conditionalFormatting sqref="C29:H29 J29:L29">
    <cfRule type="cellIs" dxfId="86" priority="9" operator="greaterThan">
      <formula>0</formula>
    </cfRule>
  </conditionalFormatting>
  <conditionalFormatting sqref="C29:H29 J29:K29">
    <cfRule type="cellIs" dxfId="85" priority="8" operator="greaterThan">
      <formula>0</formula>
    </cfRule>
  </conditionalFormatting>
  <conditionalFormatting sqref="C29:H29 J29:K29">
    <cfRule type="cellIs" dxfId="84" priority="7" operator="greaterThan">
      <formula>0</formula>
    </cfRule>
  </conditionalFormatting>
  <conditionalFormatting sqref="C29:H29 J29:K29">
    <cfRule type="cellIs" dxfId="83" priority="6" operator="greaterThan">
      <formula>0</formula>
    </cfRule>
  </conditionalFormatting>
  <conditionalFormatting sqref="I28">
    <cfRule type="cellIs" dxfId="82" priority="5" operator="greaterThan">
      <formula>0</formula>
    </cfRule>
  </conditionalFormatting>
  <conditionalFormatting sqref="I29">
    <cfRule type="cellIs" dxfId="81" priority="4" operator="greaterThan">
      <formula>0</formula>
    </cfRule>
  </conditionalFormatting>
  <conditionalFormatting sqref="I29">
    <cfRule type="cellIs" dxfId="80" priority="3" operator="greaterThan">
      <formula>0</formula>
    </cfRule>
  </conditionalFormatting>
  <conditionalFormatting sqref="I29">
    <cfRule type="cellIs" dxfId="79" priority="2" operator="greaterThan">
      <formula>0</formula>
    </cfRule>
  </conditionalFormatting>
  <conditionalFormatting sqref="I29">
    <cfRule type="cellIs" dxfId="7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J2" sqref="J2:J16"/>
    </sheetView>
  </sheetViews>
  <sheetFormatPr defaultRowHeight="14.4" x14ac:dyDescent="0.3"/>
  <cols>
    <col min="1" max="1" width="50.6640625" bestFit="1" customWidth="1"/>
    <col min="2" max="2" width="12.33203125" bestFit="1" customWidth="1"/>
    <col min="3" max="5" width="11.5546875" bestFit="1" customWidth="1"/>
    <col min="6" max="9" width="11.5546875" style="101" bestFit="1" customWidth="1"/>
    <col min="10" max="10" width="11.33203125" style="101" bestFit="1" customWidth="1"/>
  </cols>
  <sheetData>
    <row r="1" spans="1:11" x14ac:dyDescent="0.3">
      <c r="A1" s="39"/>
      <c r="B1" s="40">
        <v>2016</v>
      </c>
      <c r="C1" s="40">
        <v>2017</v>
      </c>
      <c r="D1" s="40">
        <v>2018</v>
      </c>
      <c r="E1" s="40">
        <v>2019</v>
      </c>
      <c r="F1" s="118">
        <v>2020</v>
      </c>
      <c r="G1" s="118">
        <v>2021</v>
      </c>
      <c r="H1" s="118">
        <v>2022</v>
      </c>
      <c r="I1" s="118">
        <v>2023</v>
      </c>
      <c r="J1" s="118" t="s">
        <v>266</v>
      </c>
    </row>
    <row r="2" spans="1:11" x14ac:dyDescent="0.3">
      <c r="A2" s="66" t="s">
        <v>346</v>
      </c>
      <c r="B2" s="59">
        <f>Conto_economico!C10</f>
        <v>110770345.89</v>
      </c>
      <c r="C2" s="59">
        <f>Conto_economico!D10</f>
        <v>115414645.8</v>
      </c>
      <c r="D2" s="59">
        <f>Conto_economico!E10</f>
        <v>129477107.38000001</v>
      </c>
      <c r="E2" s="59">
        <f>Conto_economico!F10</f>
        <v>118039488.11999999</v>
      </c>
      <c r="F2" s="59">
        <f>Conto_economico!G10</f>
        <v>139046365.5</v>
      </c>
      <c r="G2" s="59">
        <f>Conto_economico!H10</f>
        <v>140730073.70000002</v>
      </c>
      <c r="H2" s="59">
        <f>Conto_economico!I10</f>
        <v>141103843.12</v>
      </c>
      <c r="I2" s="59">
        <f>Conto_economico!J10</f>
        <v>149624032.69000003</v>
      </c>
      <c r="J2" s="59">
        <f t="shared" ref="J2:J16" si="0">I2-H2</f>
        <v>8520189.5700000226</v>
      </c>
    </row>
    <row r="3" spans="1:11" x14ac:dyDescent="0.3">
      <c r="A3" s="66" t="s">
        <v>341</v>
      </c>
      <c r="B3" s="59">
        <f>Conto_economico!C2</f>
        <v>69731455.930000007</v>
      </c>
      <c r="C3" s="59">
        <f>Conto_economico!D2</f>
        <v>75219639.730000004</v>
      </c>
      <c r="D3" s="59">
        <f>Conto_economico!E2</f>
        <v>75649817.560000002</v>
      </c>
      <c r="E3" s="59">
        <f>Conto_economico!F2</f>
        <v>72677382.099999994</v>
      </c>
      <c r="F3" s="59">
        <f>Conto_economico!G2</f>
        <v>79309464.140000001</v>
      </c>
      <c r="G3" s="59">
        <f>Conto_economico!H2</f>
        <v>81791106.540000007</v>
      </c>
      <c r="H3" s="59">
        <f>Conto_economico!I2</f>
        <v>76500028.840000004</v>
      </c>
      <c r="I3" s="59">
        <f>Conto_economico!J2</f>
        <v>86812633.370000005</v>
      </c>
      <c r="J3" s="59">
        <f t="shared" si="0"/>
        <v>10312604.530000001</v>
      </c>
    </row>
    <row r="4" spans="1:11" x14ac:dyDescent="0.3">
      <c r="A4" s="66" t="s">
        <v>342</v>
      </c>
      <c r="B4" s="59">
        <f>Conto_economico!C4</f>
        <v>14117183.689999999</v>
      </c>
      <c r="C4" s="59">
        <f>Conto_economico!D4</f>
        <v>13325563.68</v>
      </c>
      <c r="D4" s="59">
        <f>Conto_economico!E4</f>
        <v>25259374.73</v>
      </c>
      <c r="E4" s="59">
        <f>Conto_economico!F4</f>
        <v>17852954.18</v>
      </c>
      <c r="F4" s="59">
        <f>Conto_economico!G4</f>
        <v>32133877.300000001</v>
      </c>
      <c r="G4" s="59">
        <f>Conto_economico!H4</f>
        <v>22622266.359999999</v>
      </c>
      <c r="H4" s="59">
        <f>Conto_economico!I4</f>
        <v>25830874.129999999</v>
      </c>
      <c r="I4" s="59">
        <f>Conto_economico!J4</f>
        <v>21739674.370000001</v>
      </c>
      <c r="J4" s="59">
        <f t="shared" si="0"/>
        <v>-4091199.7599999979</v>
      </c>
    </row>
    <row r="5" spans="1:11" x14ac:dyDescent="0.3">
      <c r="A5" s="66" t="s">
        <v>347</v>
      </c>
      <c r="B5" s="60">
        <f>Conto_economico!C21</f>
        <v>106098111.04000001</v>
      </c>
      <c r="C5" s="60">
        <f>Conto_economico!D21</f>
        <v>111914785.76000001</v>
      </c>
      <c r="D5" s="60">
        <f>Conto_economico!E21</f>
        <v>118418051.58</v>
      </c>
      <c r="E5" s="60">
        <f>Conto_economico!F21</f>
        <v>112072029.99999999</v>
      </c>
      <c r="F5" s="60">
        <f>Conto_economico!G21</f>
        <v>140384539.90000001</v>
      </c>
      <c r="G5" s="60">
        <f>Conto_economico!H21</f>
        <v>133598733.78000002</v>
      </c>
      <c r="H5" s="60">
        <f>Conto_economico!I21</f>
        <v>129210746.50000001</v>
      </c>
      <c r="I5" s="60">
        <f>Conto_economico!J21</f>
        <v>148087465.74000001</v>
      </c>
      <c r="J5" s="59">
        <f t="shared" si="0"/>
        <v>18876719.239999995</v>
      </c>
    </row>
    <row r="6" spans="1:11" x14ac:dyDescent="0.3">
      <c r="A6" s="66" t="s">
        <v>343</v>
      </c>
      <c r="B6" s="59">
        <f>Conto_economico!C12</f>
        <v>57044195.789999999</v>
      </c>
      <c r="C6" s="59">
        <f>Conto_economico!D12</f>
        <v>59466150</v>
      </c>
      <c r="D6" s="59">
        <f>Conto_economico!E12</f>
        <v>58968281.859999999</v>
      </c>
      <c r="E6" s="59">
        <f>Conto_economico!F12</f>
        <v>60470003.119999997</v>
      </c>
      <c r="F6" s="59">
        <f>Conto_economico!G12</f>
        <v>58130896.649999999</v>
      </c>
      <c r="G6" s="59">
        <f>Conto_economico!H12</f>
        <v>60916030.210000001</v>
      </c>
      <c r="H6" s="59">
        <f>Conto_economico!I12</f>
        <v>67194338.439999998</v>
      </c>
      <c r="I6" s="59">
        <f>Conto_economico!J12</f>
        <v>71816106.590000004</v>
      </c>
      <c r="J6" s="59">
        <f t="shared" si="0"/>
        <v>4621768.150000006</v>
      </c>
    </row>
    <row r="7" spans="1:11" x14ac:dyDescent="0.3">
      <c r="A7" s="66" t="s">
        <v>344</v>
      </c>
      <c r="B7" s="59">
        <f>Conto_economico!C15</f>
        <v>19032835</v>
      </c>
      <c r="C7" s="59">
        <f>Conto_economico!D15</f>
        <v>20161782.550000001</v>
      </c>
      <c r="D7" s="59">
        <f>Conto_economico!E15</f>
        <v>20737884.510000002</v>
      </c>
      <c r="E7" s="59">
        <f>Conto_economico!F15</f>
        <v>20306983.18</v>
      </c>
      <c r="F7" s="59">
        <f>Conto_economico!G15</f>
        <v>20139784.809999999</v>
      </c>
      <c r="G7" s="59">
        <f>Conto_economico!H15</f>
        <v>20105828.109999999</v>
      </c>
      <c r="H7" s="59">
        <f>Conto_economico!I15</f>
        <v>19049974.329999998</v>
      </c>
      <c r="I7" s="59">
        <f>Conto_economico!J15</f>
        <v>21517372.379999999</v>
      </c>
      <c r="J7" s="59">
        <f t="shared" si="0"/>
        <v>2467398.0500000007</v>
      </c>
    </row>
    <row r="8" spans="1:11" x14ac:dyDescent="0.3">
      <c r="A8" s="66" t="s">
        <v>345</v>
      </c>
      <c r="B8" s="59">
        <f>Conto_economico!C16</f>
        <v>7969864.4500000002</v>
      </c>
      <c r="C8" s="59">
        <f>Conto_economico!D16</f>
        <v>16935578.98</v>
      </c>
      <c r="D8" s="59">
        <f>Conto_economico!E16</f>
        <v>19716606.879999999</v>
      </c>
      <c r="E8" s="59">
        <f>Conto_economico!F16</f>
        <v>16413341.539999999</v>
      </c>
      <c r="F8" s="59">
        <f>Conto_economico!G16</f>
        <v>40576200.630000003</v>
      </c>
      <c r="G8" s="59">
        <f>Conto_economico!H16</f>
        <v>27274103.109999999</v>
      </c>
      <c r="H8" s="59">
        <f>Conto_economico!I16</f>
        <v>7665063.5700000003</v>
      </c>
      <c r="I8" s="59">
        <f>Conto_economico!J16</f>
        <v>21697325.870000001</v>
      </c>
      <c r="J8" s="59">
        <f t="shared" si="0"/>
        <v>14032262.300000001</v>
      </c>
    </row>
    <row r="9" spans="1:11" s="101" customFormat="1" x14ac:dyDescent="0.3">
      <c r="A9" s="116" t="s">
        <v>365</v>
      </c>
      <c r="B9" s="61">
        <f>Conto_economico!C29</f>
        <v>29391071.889999997</v>
      </c>
      <c r="C9" s="61">
        <f>Conto_economico!D29</f>
        <v>28896153.780000005</v>
      </c>
      <c r="D9" s="61">
        <f>Conto_economico!E29</f>
        <v>43030242.190000013</v>
      </c>
      <c r="E9" s="61">
        <f>Conto_economico!F29</f>
        <v>30232905.139999986</v>
      </c>
      <c r="F9" s="61">
        <f>Conto_economico!G29</f>
        <v>48135952.620000005</v>
      </c>
      <c r="G9" s="61">
        <f>Conto_economico!H29</f>
        <v>48582195.790000014</v>
      </c>
      <c r="H9" s="61">
        <f>Conto_economico!I29</f>
        <v>42118474.43</v>
      </c>
      <c r="I9" s="61">
        <f>Conto_economico!J29</f>
        <v>39080697.830000028</v>
      </c>
      <c r="J9" s="61">
        <f t="shared" si="0"/>
        <v>-3037776.5999999717</v>
      </c>
      <c r="K9" s="61"/>
    </row>
    <row r="10" spans="1:11" x14ac:dyDescent="0.3">
      <c r="A10" s="44" t="s">
        <v>307</v>
      </c>
      <c r="B10" s="61">
        <f t="shared" ref="B10:I10" si="1">B2-B5</f>
        <v>4672234.849999994</v>
      </c>
      <c r="C10" s="61">
        <f t="shared" si="1"/>
        <v>3499860.0399999917</v>
      </c>
      <c r="D10" s="61">
        <f t="shared" si="1"/>
        <v>11059055.800000012</v>
      </c>
      <c r="E10" s="61">
        <f t="shared" si="1"/>
        <v>5967458.1200000048</v>
      </c>
      <c r="F10" s="61">
        <f t="shared" si="1"/>
        <v>-1338174.400000006</v>
      </c>
      <c r="G10" s="61">
        <f t="shared" ref="G10:H10" si="2">G2-G5</f>
        <v>7131339.9200000018</v>
      </c>
      <c r="H10" s="61">
        <f t="shared" si="2"/>
        <v>11893096.61999999</v>
      </c>
      <c r="I10" s="61">
        <f t="shared" si="1"/>
        <v>1536566.9500000179</v>
      </c>
      <c r="J10" s="61">
        <f t="shared" si="0"/>
        <v>-10356529.669999972</v>
      </c>
    </row>
    <row r="11" spans="1:11" x14ac:dyDescent="0.3">
      <c r="A11" s="66" t="s">
        <v>308</v>
      </c>
      <c r="B11" s="59">
        <f>Conto_economico!C22-Conto_economico!C23</f>
        <v>-4710135.1499999994</v>
      </c>
      <c r="C11" s="59">
        <f>Conto_economico!D22-Conto_economico!D23</f>
        <v>-4522593.9700000007</v>
      </c>
      <c r="D11" s="59">
        <f>Conto_economico!E22-Conto_economico!E23</f>
        <v>-4136481.6599999997</v>
      </c>
      <c r="E11" s="59">
        <f>Conto_economico!F22-Conto_economico!F23</f>
        <v>-3002863.79</v>
      </c>
      <c r="F11" s="59">
        <f>Conto_economico!G22-Conto_economico!G23</f>
        <v>-2725896.97</v>
      </c>
      <c r="G11" s="59">
        <f>Conto_economico!H22-Conto_economico!H23</f>
        <v>-2603869.17</v>
      </c>
      <c r="H11" s="59">
        <f>Conto_economico!I22-Conto_economico!I23</f>
        <v>-2581968.14</v>
      </c>
      <c r="I11" s="59">
        <f>Conto_economico!J22-Conto_economico!J23</f>
        <v>-2301349.19</v>
      </c>
      <c r="J11" s="59">
        <f t="shared" si="0"/>
        <v>280618.95000000019</v>
      </c>
    </row>
    <row r="12" spans="1:11" x14ac:dyDescent="0.3">
      <c r="A12" s="66" t="s">
        <v>309</v>
      </c>
      <c r="B12" s="60">
        <f>Conto_economico!C25-Conto_economico!C26</f>
        <v>-107588122.73999998</v>
      </c>
      <c r="C12" s="60">
        <f>Conto_economico!D25-Conto_economico!D26</f>
        <v>79692772.179999992</v>
      </c>
      <c r="D12" s="60">
        <f>Conto_economico!E25-Conto_economico!E26</f>
        <v>1812482.7999999989</v>
      </c>
      <c r="E12" s="60">
        <f>Conto_economico!F25-Conto_economico!F26</f>
        <v>-3490660.24</v>
      </c>
      <c r="F12" s="60">
        <f>Conto_economico!G25-Conto_economico!G26</f>
        <v>5865270.0300000012</v>
      </c>
      <c r="G12" s="60">
        <f>Conto_economico!H25-Conto_economico!H26</f>
        <v>-13737703.949999999</v>
      </c>
      <c r="H12" s="60">
        <f>Conto_economico!I25-Conto_economico!I26</f>
        <v>-6190874.5899999999</v>
      </c>
      <c r="I12" s="60">
        <f>Conto_economico!J25-Conto_economico!J26</f>
        <v>7534452.4100000001</v>
      </c>
      <c r="J12" s="59">
        <f t="shared" si="0"/>
        <v>13725327</v>
      </c>
    </row>
    <row r="13" spans="1:11" x14ac:dyDescent="0.3">
      <c r="A13" s="66" t="s">
        <v>255</v>
      </c>
      <c r="B13" s="60">
        <f>Conto_economico!C24</f>
        <v>0</v>
      </c>
      <c r="C13" s="60">
        <f>Conto_economico!D24</f>
        <v>270464.58</v>
      </c>
      <c r="D13" s="60">
        <f>Conto_economico!E24</f>
        <v>1146541.29</v>
      </c>
      <c r="E13" s="60">
        <f>Conto_economico!F24</f>
        <v>-1668656.6</v>
      </c>
      <c r="F13" s="60">
        <f>Conto_economico!G24</f>
        <v>-209397.41</v>
      </c>
      <c r="G13" s="60">
        <f>Conto_economico!H24</f>
        <v>276954.86</v>
      </c>
      <c r="H13" s="60">
        <f>Conto_economico!I24</f>
        <v>54030.63</v>
      </c>
      <c r="I13" s="60">
        <f>Conto_economico!J24</f>
        <v>1161807.8</v>
      </c>
      <c r="J13" s="59">
        <f t="shared" si="0"/>
        <v>1107777.1700000002</v>
      </c>
    </row>
    <row r="14" spans="1:11" x14ac:dyDescent="0.3">
      <c r="A14" s="44" t="s">
        <v>310</v>
      </c>
      <c r="B14" s="61">
        <f t="shared" ref="B14:I14" si="3">SUM(B10:B13)</f>
        <v>-107626023.03999999</v>
      </c>
      <c r="C14" s="61">
        <f t="shared" si="3"/>
        <v>78940502.829999983</v>
      </c>
      <c r="D14" s="61">
        <f t="shared" si="3"/>
        <v>9881598.2300000116</v>
      </c>
      <c r="E14" s="61">
        <f t="shared" si="3"/>
        <v>-2194722.5099999956</v>
      </c>
      <c r="F14" s="61">
        <f t="shared" si="3"/>
        <v>1591801.2499999951</v>
      </c>
      <c r="G14" s="61">
        <f t="shared" ref="G14" si="4">SUM(G10:G13)</f>
        <v>-8933278.339999998</v>
      </c>
      <c r="H14" s="61">
        <f t="shared" ref="H14" si="5">SUM(H10:H13)</f>
        <v>3174284.5199999893</v>
      </c>
      <c r="I14" s="61">
        <f t="shared" si="3"/>
        <v>7931477.9700000184</v>
      </c>
      <c r="J14" s="61">
        <f t="shared" si="0"/>
        <v>4757193.4500000291</v>
      </c>
    </row>
    <row r="15" spans="1:11" x14ac:dyDescent="0.3">
      <c r="A15" s="66" t="s">
        <v>258</v>
      </c>
      <c r="B15" s="59">
        <f>Conto_economico!C27</f>
        <v>1139440.22</v>
      </c>
      <c r="C15" s="59">
        <f>Conto_economico!D27</f>
        <v>1220382.97</v>
      </c>
      <c r="D15" s="59">
        <f>Conto_economico!E27</f>
        <v>1258773.1200000001</v>
      </c>
      <c r="E15" s="59">
        <f>Conto_economico!F27</f>
        <v>1249225.1499999999</v>
      </c>
      <c r="F15" s="59">
        <f>Conto_economico!G27</f>
        <v>1307941.06</v>
      </c>
      <c r="G15" s="59">
        <f>Conto_economico!H27</f>
        <v>1234010.02</v>
      </c>
      <c r="H15" s="59">
        <f>Conto_economico!I27</f>
        <v>1263005.74</v>
      </c>
      <c r="I15" s="59">
        <f>Conto_economico!J27</f>
        <v>1402307.43</v>
      </c>
      <c r="J15" s="59">
        <f t="shared" si="0"/>
        <v>139301.68999999994</v>
      </c>
    </row>
    <row r="16" spans="1:11" x14ac:dyDescent="0.3">
      <c r="A16" s="65" t="s">
        <v>259</v>
      </c>
      <c r="B16" s="62">
        <f t="shared" ref="B16:I16" si="6">B14-B15</f>
        <v>-108765463.25999999</v>
      </c>
      <c r="C16" s="62">
        <f t="shared" si="6"/>
        <v>77720119.859999985</v>
      </c>
      <c r="D16" s="62">
        <f t="shared" si="6"/>
        <v>8622825.1100000106</v>
      </c>
      <c r="E16" s="62">
        <f t="shared" si="6"/>
        <v>-3443947.6599999955</v>
      </c>
      <c r="F16" s="62">
        <f t="shared" si="6"/>
        <v>283860.18999999505</v>
      </c>
      <c r="G16" s="62">
        <f t="shared" ref="G16:H16" si="7">G14-G15</f>
        <v>-10167288.359999998</v>
      </c>
      <c r="H16" s="62">
        <f t="shared" si="7"/>
        <v>1911278.7799999893</v>
      </c>
      <c r="I16" s="62">
        <f t="shared" si="6"/>
        <v>6529170.5400000187</v>
      </c>
      <c r="J16" s="62">
        <f t="shared" si="0"/>
        <v>4617891.7600000296</v>
      </c>
    </row>
  </sheetData>
  <conditionalFormatting sqref="B16:E16 I16:J16">
    <cfRule type="cellIs" dxfId="77" priority="17" operator="greaterThan">
      <formula>0</formula>
    </cfRule>
  </conditionalFormatting>
  <conditionalFormatting sqref="B10:E10 B14:E14 I14:J14 I10:J10 J9">
    <cfRule type="cellIs" dxfId="76" priority="16" operator="lessThan">
      <formula>0</formula>
    </cfRule>
  </conditionalFormatting>
  <conditionalFormatting sqref="F16">
    <cfRule type="cellIs" dxfId="75" priority="8" operator="greaterThan">
      <formula>0</formula>
    </cfRule>
  </conditionalFormatting>
  <conditionalFormatting sqref="F14 F10">
    <cfRule type="cellIs" dxfId="74" priority="7" operator="lessThan">
      <formula>0</formula>
    </cfRule>
  </conditionalFormatting>
  <conditionalFormatting sqref="G16">
    <cfRule type="cellIs" dxfId="73" priority="6" operator="greaterThan">
      <formula>0</formula>
    </cfRule>
  </conditionalFormatting>
  <conditionalFormatting sqref="G14 G10">
    <cfRule type="cellIs" dxfId="72" priority="5" operator="lessThan">
      <formula>0</formula>
    </cfRule>
  </conditionalFormatting>
  <conditionalFormatting sqref="B9:G9 K9 I9">
    <cfRule type="cellIs" dxfId="71" priority="4" operator="lessThan">
      <formula>0</formula>
    </cfRule>
  </conditionalFormatting>
  <conditionalFormatting sqref="H16">
    <cfRule type="cellIs" dxfId="70" priority="3" operator="greaterThan">
      <formula>0</formula>
    </cfRule>
  </conditionalFormatting>
  <conditionalFormatting sqref="H14 H10">
    <cfRule type="cellIs" dxfId="69" priority="2" operator="lessThan">
      <formula>0</formula>
    </cfRule>
  </conditionalFormatting>
  <conditionalFormatting sqref="H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J2" sqref="J2:J28"/>
    </sheetView>
  </sheetViews>
  <sheetFormatPr defaultRowHeight="14.4" x14ac:dyDescent="0.3"/>
  <cols>
    <col min="1" max="1" width="51.6640625" style="30" bestFit="1" customWidth="1"/>
    <col min="2" max="2" width="11.109375" bestFit="1" customWidth="1"/>
    <col min="3" max="4" width="11.88671875" bestFit="1" customWidth="1"/>
    <col min="5" max="6" width="12" bestFit="1" customWidth="1"/>
    <col min="7" max="10" width="12" style="101" bestFit="1" customWidth="1"/>
    <col min="11" max="12" width="12.6640625" bestFit="1" customWidth="1"/>
  </cols>
  <sheetData>
    <row r="1" spans="1:10" x14ac:dyDescent="0.3">
      <c r="A1" s="68"/>
      <c r="B1" s="92">
        <v>2015</v>
      </c>
      <c r="C1" s="92">
        <v>2016</v>
      </c>
      <c r="D1" s="64">
        <v>2017</v>
      </c>
      <c r="E1" s="64">
        <v>2018</v>
      </c>
      <c r="F1" s="64">
        <v>2019</v>
      </c>
      <c r="G1" s="64">
        <v>2020</v>
      </c>
      <c r="H1" s="64">
        <v>2021</v>
      </c>
      <c r="I1" s="64">
        <v>2022</v>
      </c>
      <c r="J1" s="64">
        <v>2023</v>
      </c>
    </row>
    <row r="2" spans="1:10" x14ac:dyDescent="0.3">
      <c r="A2" s="30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3">
      <c r="A3" s="30" t="s">
        <v>213</v>
      </c>
      <c r="B3" s="1">
        <v>4950878.0199999996</v>
      </c>
      <c r="C3" s="1">
        <v>11051502.380000001</v>
      </c>
      <c r="D3" s="1">
        <v>11066308.640000001</v>
      </c>
      <c r="E3" s="1">
        <v>10654833.470000001</v>
      </c>
      <c r="F3" s="1">
        <v>10714142.380000001</v>
      </c>
      <c r="G3" s="1">
        <v>11049609.91</v>
      </c>
      <c r="H3" s="1">
        <v>11084460.66</v>
      </c>
      <c r="I3" s="1">
        <v>10946695.699999999</v>
      </c>
      <c r="J3" s="1">
        <v>11267199.039999999</v>
      </c>
    </row>
    <row r="4" spans="1:10" x14ac:dyDescent="0.3">
      <c r="A4" s="30" t="s">
        <v>214</v>
      </c>
      <c r="B4" s="1">
        <v>254263170.72</v>
      </c>
      <c r="C4" s="1">
        <v>238222741.58000001</v>
      </c>
      <c r="D4" s="1">
        <v>253440264</v>
      </c>
      <c r="E4" s="1">
        <v>252722647.84999999</v>
      </c>
      <c r="F4" s="1">
        <v>250714211.53999999</v>
      </c>
      <c r="G4" s="1">
        <v>250924128.43000001</v>
      </c>
      <c r="H4" s="1">
        <v>249298395.38999999</v>
      </c>
      <c r="I4" s="1">
        <v>250897051.41</v>
      </c>
      <c r="J4" s="1">
        <v>257431542.24000001</v>
      </c>
    </row>
    <row r="5" spans="1:10" x14ac:dyDescent="0.3">
      <c r="A5" s="30" t="s">
        <v>228</v>
      </c>
      <c r="B5" s="1">
        <v>10146573.48</v>
      </c>
      <c r="C5" s="1">
        <v>11714517.939999999</v>
      </c>
      <c r="D5" s="1">
        <v>12384982.52</v>
      </c>
      <c r="E5" s="1">
        <v>13531523.810000001</v>
      </c>
      <c r="F5" s="1">
        <v>11862867.210000001</v>
      </c>
      <c r="G5" s="1">
        <v>11653469.800000001</v>
      </c>
      <c r="H5" s="1">
        <v>11930424.66</v>
      </c>
      <c r="I5" s="1">
        <v>11984455.289999999</v>
      </c>
      <c r="J5" s="1">
        <v>13146263.09</v>
      </c>
    </row>
    <row r="6" spans="1:10" x14ac:dyDescent="0.3">
      <c r="A6" s="30" t="s">
        <v>229</v>
      </c>
      <c r="B6" s="1">
        <v>7894111.9000000004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3">
      <c r="A7" s="30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3">
      <c r="A8" s="30" t="s">
        <v>231</v>
      </c>
      <c r="B8" s="1">
        <v>395416.74</v>
      </c>
      <c r="C8" s="1">
        <v>228148.12</v>
      </c>
      <c r="D8" s="1">
        <v>285729.68</v>
      </c>
      <c r="E8" s="1">
        <v>274955.34000000003</v>
      </c>
      <c r="F8" s="1">
        <v>330886.17</v>
      </c>
      <c r="G8" s="1">
        <v>317413</v>
      </c>
      <c r="H8" s="1">
        <v>187574.46</v>
      </c>
      <c r="I8" s="1">
        <v>168060.53</v>
      </c>
      <c r="J8" s="1">
        <v>61807.42</v>
      </c>
    </row>
    <row r="9" spans="1:10" x14ac:dyDescent="0.3">
      <c r="A9" s="30" t="s">
        <v>215</v>
      </c>
      <c r="B9" s="1">
        <v>247518957.94</v>
      </c>
      <c r="C9" s="1">
        <v>148297988.86000001</v>
      </c>
      <c r="D9" s="1">
        <v>147590551.09</v>
      </c>
      <c r="E9" s="1">
        <v>144108730.84999999</v>
      </c>
      <c r="F9" s="1">
        <v>140836986.91</v>
      </c>
      <c r="G9" s="1">
        <v>146234973.19</v>
      </c>
      <c r="H9" s="1">
        <v>139952123.41</v>
      </c>
      <c r="I9" s="1">
        <v>153902988.28999999</v>
      </c>
      <c r="J9" s="1">
        <v>165106974.90000001</v>
      </c>
    </row>
    <row r="10" spans="1:10" x14ac:dyDescent="0.3">
      <c r="A10" s="30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3">
      <c r="A11" s="30" t="s">
        <v>216</v>
      </c>
      <c r="B11" s="1">
        <v>27971001.859999999</v>
      </c>
      <c r="C11" s="1">
        <v>40845292.420000002</v>
      </c>
      <c r="D11" s="1">
        <v>48060207.170000002</v>
      </c>
      <c r="E11" s="1">
        <v>55900117.740000002</v>
      </c>
      <c r="F11" s="1">
        <v>63423636.560000002</v>
      </c>
      <c r="G11" s="1">
        <v>64927906.740000002</v>
      </c>
      <c r="H11" s="1">
        <v>76804119.159999996</v>
      </c>
      <c r="I11" s="1">
        <v>97602381.760000005</v>
      </c>
      <c r="J11" s="1">
        <v>93853123.730000004</v>
      </c>
    </row>
    <row r="12" spans="1:10" x14ac:dyDescent="0.3">
      <c r="A12" s="30" t="s">
        <v>217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1181.6400000000001</v>
      </c>
      <c r="H12" s="1">
        <v>0</v>
      </c>
      <c r="I12" s="1">
        <v>0</v>
      </c>
      <c r="J12" s="1">
        <v>0</v>
      </c>
    </row>
    <row r="13" spans="1:10" x14ac:dyDescent="0.3">
      <c r="A13" s="10" t="s">
        <v>218</v>
      </c>
      <c r="B13" s="11">
        <f t="shared" ref="B13:J13" si="0">SUM(B2:B12)</f>
        <v>553140110.65999997</v>
      </c>
      <c r="C13" s="11">
        <f t="shared" si="0"/>
        <v>450360191.30000001</v>
      </c>
      <c r="D13" s="11">
        <f t="shared" si="0"/>
        <v>472828043.09999996</v>
      </c>
      <c r="E13" s="11">
        <f t="shared" si="0"/>
        <v>477192809.05999994</v>
      </c>
      <c r="F13" s="11">
        <f t="shared" si="0"/>
        <v>477882730.77000004</v>
      </c>
      <c r="G13" s="11">
        <f t="shared" ref="G13" si="1">SUM(G2:G12)</f>
        <v>485108682.70999998</v>
      </c>
      <c r="H13" s="11">
        <f t="shared" ref="H13:I13" si="2">SUM(H2:H12)</f>
        <v>489257097.73999989</v>
      </c>
      <c r="I13" s="11">
        <f t="shared" si="2"/>
        <v>525501632.9799999</v>
      </c>
      <c r="J13" s="11">
        <f t="shared" si="0"/>
        <v>540866910.42000008</v>
      </c>
    </row>
    <row r="14" spans="1:10" x14ac:dyDescent="0.3">
      <c r="A14" s="30" t="s">
        <v>219</v>
      </c>
      <c r="B14" s="1">
        <v>84722648.030000001</v>
      </c>
      <c r="C14" s="1">
        <v>84722648.030000001</v>
      </c>
      <c r="D14" s="1">
        <v>-123083543.26000001</v>
      </c>
      <c r="E14" s="1">
        <v>-117879116.90000001</v>
      </c>
      <c r="F14" s="1">
        <v>-124101292.15000001</v>
      </c>
      <c r="G14" s="1">
        <v>-122381699.97</v>
      </c>
      <c r="H14" s="1">
        <v>0</v>
      </c>
      <c r="I14" s="1">
        <v>0</v>
      </c>
      <c r="J14" s="1">
        <v>0</v>
      </c>
    </row>
    <row r="15" spans="1:10" x14ac:dyDescent="0.3">
      <c r="A15" s="30" t="s">
        <v>220</v>
      </c>
      <c r="B15" s="1">
        <v>85526313.769999996</v>
      </c>
      <c r="C15" s="1">
        <v>87843420.25</v>
      </c>
      <c r="D15" s="1">
        <v>189465278.24000001</v>
      </c>
      <c r="E15" s="1">
        <v>262489394.63</v>
      </c>
      <c r="F15" s="1">
        <v>278175893.56</v>
      </c>
      <c r="G15" s="1">
        <v>274003964.56999999</v>
      </c>
      <c r="H15" s="1">
        <v>302023549.50999999</v>
      </c>
      <c r="I15" s="1">
        <v>302023549.50999999</v>
      </c>
      <c r="J15" s="1">
        <v>307734340.17000002</v>
      </c>
    </row>
    <row r="16" spans="1:10" x14ac:dyDescent="0.3">
      <c r="A16" s="30" t="s">
        <v>235</v>
      </c>
      <c r="B16" s="1">
        <v>85526313.769999996</v>
      </c>
      <c r="C16" s="1">
        <v>87843420.25</v>
      </c>
      <c r="D16" s="1">
        <v>90424550.209999993</v>
      </c>
      <c r="E16" s="1">
        <v>90932973.099999994</v>
      </c>
      <c r="F16" s="1">
        <v>91774471.670000002</v>
      </c>
      <c r="G16" s="1">
        <v>92766082.519999996</v>
      </c>
      <c r="H16" s="1">
        <v>94318418.930000007</v>
      </c>
      <c r="I16" s="1">
        <v>94318418.930000007</v>
      </c>
      <c r="J16" s="1">
        <v>94318418.930000007</v>
      </c>
    </row>
    <row r="17" spans="1:12" x14ac:dyDescent="0.3">
      <c r="A17" s="30" t="s">
        <v>221</v>
      </c>
      <c r="B17" s="1">
        <v>0</v>
      </c>
      <c r="C17" s="1">
        <v>-108765463.26000001</v>
      </c>
      <c r="D17" s="1">
        <v>77720119.859999999</v>
      </c>
      <c r="E17" s="1">
        <v>8622825.1099999994</v>
      </c>
      <c r="F17" s="1">
        <v>-3443947.66</v>
      </c>
      <c r="G17" s="1">
        <v>283860.19</v>
      </c>
      <c r="H17" s="1">
        <v>-10167288.359999999</v>
      </c>
      <c r="I17" s="1">
        <v>1911278.78</v>
      </c>
      <c r="J17" s="1">
        <v>6529170.54</v>
      </c>
    </row>
    <row r="18" spans="1:12" s="101" customFormat="1" x14ac:dyDescent="0.3">
      <c r="A18" s="30" t="s">
        <v>362</v>
      </c>
      <c r="B18" s="1"/>
      <c r="C18" s="1"/>
      <c r="D18" s="1"/>
      <c r="E18" s="1"/>
      <c r="F18" s="1"/>
      <c r="G18" s="1">
        <v>0</v>
      </c>
      <c r="H18" s="1">
        <v>-25582605.760000002</v>
      </c>
      <c r="I18" s="1">
        <v>-35749894.119999997</v>
      </c>
      <c r="J18" s="1">
        <v>-33838615.340000004</v>
      </c>
      <c r="K18" s="1"/>
    </row>
    <row r="19" spans="1:12" s="101" customFormat="1" x14ac:dyDescent="0.3">
      <c r="A19" s="30" t="s">
        <v>363</v>
      </c>
      <c r="B19" s="1"/>
      <c r="C19" s="1"/>
      <c r="D19" s="1"/>
      <c r="E19" s="1"/>
      <c r="F19" s="1"/>
      <c r="G19" s="1">
        <v>0</v>
      </c>
      <c r="H19" s="1">
        <v>-122828581.11</v>
      </c>
      <c r="I19" s="1">
        <v>-122828581.09999999</v>
      </c>
      <c r="J19" s="1">
        <v>-122828581.09999999</v>
      </c>
      <c r="K19" s="1"/>
    </row>
    <row r="20" spans="1:12" x14ac:dyDescent="0.3">
      <c r="A20" s="30" t="s">
        <v>222</v>
      </c>
      <c r="B20" s="1">
        <v>360000</v>
      </c>
      <c r="C20" s="1">
        <v>3383036.6</v>
      </c>
      <c r="D20" s="1">
        <v>9778402.9800000004</v>
      </c>
      <c r="E20" s="1">
        <v>15698688.99</v>
      </c>
      <c r="F20" s="1">
        <v>16581454.449999999</v>
      </c>
      <c r="G20" s="1">
        <v>11986675.49</v>
      </c>
      <c r="H20" s="1">
        <v>22755502.079999998</v>
      </c>
      <c r="I20" s="1">
        <v>39503684.5</v>
      </c>
      <c r="J20" s="1">
        <v>44151260.100000001</v>
      </c>
    </row>
    <row r="21" spans="1:12" x14ac:dyDescent="0.3">
      <c r="A21" s="30" t="s">
        <v>209</v>
      </c>
      <c r="B21" s="1">
        <v>96580677.719999999</v>
      </c>
      <c r="C21" s="1">
        <v>92167724.959999993</v>
      </c>
      <c r="D21" s="1">
        <v>88007429.569999993</v>
      </c>
      <c r="E21" s="1">
        <v>84000521.379999995</v>
      </c>
      <c r="F21" s="1">
        <v>80235675.450000003</v>
      </c>
      <c r="G21" s="1">
        <v>79873445.569999993</v>
      </c>
      <c r="H21" s="1">
        <v>79722463.560000002</v>
      </c>
      <c r="I21" s="1">
        <v>76237375.280000001</v>
      </c>
      <c r="J21" s="1">
        <v>72655735.780000001</v>
      </c>
    </row>
    <row r="22" spans="1:12" x14ac:dyDescent="0.3">
      <c r="A22" s="30" t="s">
        <v>223</v>
      </c>
      <c r="B22" s="1">
        <v>30242559.780000001</v>
      </c>
      <c r="C22" s="1">
        <v>31644958.52</v>
      </c>
      <c r="D22" s="1">
        <v>36179132.719999999</v>
      </c>
      <c r="E22" s="1">
        <v>36664638.530000001</v>
      </c>
      <c r="F22" s="1">
        <v>36959085.530000001</v>
      </c>
      <c r="G22" s="1">
        <v>34497688</v>
      </c>
      <c r="H22" s="1">
        <v>31314104.07</v>
      </c>
      <c r="I22" s="1">
        <v>31124467.789999999</v>
      </c>
      <c r="J22" s="1">
        <v>23014480.600000001</v>
      </c>
    </row>
    <row r="23" spans="1:12" x14ac:dyDescent="0.3">
      <c r="A23" s="30" t="s">
        <v>224</v>
      </c>
      <c r="B23" s="1">
        <v>5143590.05</v>
      </c>
      <c r="C23" s="1">
        <v>3551733</v>
      </c>
      <c r="D23" s="1">
        <v>3220677.95</v>
      </c>
      <c r="E23" s="1">
        <v>2933284.45</v>
      </c>
      <c r="F23" s="1">
        <v>4535813.8600000003</v>
      </c>
      <c r="G23" s="1">
        <v>6444427.3700000001</v>
      </c>
      <c r="H23" s="1">
        <v>7252465.9199999999</v>
      </c>
      <c r="I23" s="1">
        <v>8432487.1600000001</v>
      </c>
      <c r="J23" s="1">
        <v>11747848.49</v>
      </c>
    </row>
    <row r="24" spans="1:12" x14ac:dyDescent="0.3">
      <c r="A24" s="30" t="s">
        <v>225</v>
      </c>
      <c r="B24" s="1">
        <v>26455686</v>
      </c>
      <c r="C24" s="1">
        <v>25174917.09</v>
      </c>
      <c r="D24" s="1">
        <v>23953671.34</v>
      </c>
      <c r="E24" s="1">
        <v>22103305.390000001</v>
      </c>
      <c r="F24" s="1">
        <v>22246858.170000002</v>
      </c>
      <c r="G24" s="1">
        <v>21425641.25</v>
      </c>
      <c r="H24" s="1">
        <v>22884317.73</v>
      </c>
      <c r="I24" s="1">
        <v>20862010.969999999</v>
      </c>
      <c r="J24" s="1">
        <v>19904639.359999999</v>
      </c>
      <c r="K24" s="1"/>
      <c r="L24" s="1"/>
    </row>
    <row r="25" spans="1:12" x14ac:dyDescent="0.3">
      <c r="A25" s="30" t="s">
        <v>226</v>
      </c>
      <c r="B25" s="1">
        <v>224108635.31</v>
      </c>
      <c r="C25" s="1">
        <v>230637215.93000001</v>
      </c>
      <c r="D25" s="1">
        <v>167586873.69999999</v>
      </c>
      <c r="E25" s="1">
        <v>162559267.47999999</v>
      </c>
      <c r="F25" s="1">
        <v>166693189.56</v>
      </c>
      <c r="G25" s="1">
        <v>178974680.24000001</v>
      </c>
      <c r="H25" s="1">
        <v>181883170.09999999</v>
      </c>
      <c r="I25" s="1">
        <v>203985254.22</v>
      </c>
      <c r="J25" s="1">
        <v>211796631.83000001</v>
      </c>
    </row>
    <row r="26" spans="1:12" x14ac:dyDescent="0.3">
      <c r="A26" s="67" t="s">
        <v>227</v>
      </c>
      <c r="B26" s="3">
        <f t="shared" ref="B26:J26" si="3">SUM(B14:B25)-B16</f>
        <v>553140110.65999997</v>
      </c>
      <c r="C26" s="3">
        <f t="shared" si="3"/>
        <v>450360191.11999989</v>
      </c>
      <c r="D26" s="3">
        <f t="shared" si="3"/>
        <v>472828043.09999996</v>
      </c>
      <c r="E26" s="3">
        <f t="shared" si="3"/>
        <v>477192809.05999994</v>
      </c>
      <c r="F26" s="3">
        <f t="shared" si="3"/>
        <v>477882730.77000004</v>
      </c>
      <c r="G26" s="3">
        <f t="shared" ref="G26" si="4">SUM(G14:G25)-G16</f>
        <v>485108682.71000004</v>
      </c>
      <c r="H26" s="3">
        <f t="shared" ref="H26" si="5">SUM(H14:H25)-H16</f>
        <v>489257097.73999995</v>
      </c>
      <c r="I26" s="3">
        <f t="shared" ref="I26" si="6">SUM(I14:I25)-I16</f>
        <v>525501632.99000007</v>
      </c>
      <c r="J26" s="3">
        <f t="shared" si="3"/>
        <v>540866910.43000007</v>
      </c>
    </row>
    <row r="27" spans="1:12" x14ac:dyDescent="0.3">
      <c r="A27" s="10" t="s">
        <v>267</v>
      </c>
      <c r="B27" s="11">
        <f t="shared" ref="B27:J27" si="7">B14+B15+B17+B18+B19</f>
        <v>170248961.80000001</v>
      </c>
      <c r="C27" s="11">
        <f t="shared" si="7"/>
        <v>63800605.019999996</v>
      </c>
      <c r="D27" s="11">
        <f t="shared" si="7"/>
        <v>144101854.84</v>
      </c>
      <c r="E27" s="11">
        <f t="shared" si="7"/>
        <v>153233102.83999997</v>
      </c>
      <c r="F27" s="11">
        <f t="shared" si="7"/>
        <v>150630653.75</v>
      </c>
      <c r="G27" s="11">
        <f t="shared" ref="G27:I27" si="8">G14+G15+G17+G18+G19</f>
        <v>151906124.78999999</v>
      </c>
      <c r="H27" s="11">
        <f t="shared" si="8"/>
        <v>143445074.27999997</v>
      </c>
      <c r="I27" s="11">
        <f t="shared" si="8"/>
        <v>145356353.06999996</v>
      </c>
      <c r="J27" s="11">
        <f t="shared" si="7"/>
        <v>157596314.27000001</v>
      </c>
    </row>
    <row r="28" spans="1:12" x14ac:dyDescent="0.3">
      <c r="B28" s="123">
        <f>B27/B26*100</f>
        <v>30.778632487320628</v>
      </c>
      <c r="C28" s="123">
        <f t="shared" ref="C28:J28" si="9">C27/C26*100</f>
        <v>14.166572951604447</v>
      </c>
      <c r="D28" s="123">
        <f t="shared" si="9"/>
        <v>30.476588041442255</v>
      </c>
      <c r="E28" s="123">
        <f t="shared" si="9"/>
        <v>32.111360425117638</v>
      </c>
      <c r="F28" s="123">
        <f t="shared" si="9"/>
        <v>31.52042207243872</v>
      </c>
      <c r="G28" s="123">
        <f t="shared" si="9"/>
        <v>31.313833415925497</v>
      </c>
      <c r="H28" s="123">
        <f t="shared" ref="H28:I28" si="10">H27/H26*100</f>
        <v>29.318956218031051</v>
      </c>
      <c r="I28" s="123">
        <f t="shared" si="10"/>
        <v>27.66049502890241</v>
      </c>
      <c r="J28" s="123">
        <f t="shared" si="9"/>
        <v>29.13772523904407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81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  <col min="6" max="7" width="9.109375" style="101"/>
    <col min="8" max="10" width="8.88671875" style="101"/>
    <col min="11" max="11" width="9.109375" style="101"/>
  </cols>
  <sheetData>
    <row r="1" spans="1:11" x14ac:dyDescent="0.3">
      <c r="A1" s="130" t="s">
        <v>210</v>
      </c>
      <c r="B1" s="130"/>
      <c r="C1" s="2" t="s">
        <v>211</v>
      </c>
      <c r="D1" s="98">
        <v>2016</v>
      </c>
      <c r="E1" s="98">
        <v>2017</v>
      </c>
      <c r="F1" s="98">
        <v>2018</v>
      </c>
      <c r="G1" s="98">
        <v>2019</v>
      </c>
      <c r="H1" s="98">
        <v>2020</v>
      </c>
      <c r="I1" s="98">
        <v>2021</v>
      </c>
      <c r="J1" s="98">
        <v>2022</v>
      </c>
      <c r="K1" s="98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28.65</v>
      </c>
      <c r="E3" s="7">
        <v>28.9</v>
      </c>
      <c r="F3" s="102">
        <v>27.7</v>
      </c>
      <c r="G3" s="102">
        <v>27.2</v>
      </c>
      <c r="H3" s="102">
        <v>18.350000000000001</v>
      </c>
      <c r="I3" s="102">
        <v>21.23</v>
      </c>
      <c r="J3" s="102">
        <v>21.44</v>
      </c>
      <c r="K3" s="102">
        <v>19.48</v>
      </c>
    </row>
    <row r="4" spans="1:11" x14ac:dyDescent="0.3">
      <c r="A4" t="s">
        <v>80</v>
      </c>
      <c r="D4" s="7"/>
      <c r="E4" s="7"/>
      <c r="F4" s="102"/>
      <c r="G4" s="102"/>
      <c r="H4" s="102"/>
      <c r="I4" s="102"/>
      <c r="J4" s="102"/>
      <c r="K4" s="102"/>
    </row>
    <row r="5" spans="1:11" x14ac:dyDescent="0.3">
      <c r="A5" t="s">
        <v>81</v>
      </c>
      <c r="B5" t="s">
        <v>82</v>
      </c>
      <c r="D5" s="7">
        <v>93.21</v>
      </c>
      <c r="E5" s="7">
        <v>90.94</v>
      </c>
      <c r="F5" s="102">
        <v>94.57</v>
      </c>
      <c r="G5" s="102">
        <v>92.44</v>
      </c>
      <c r="H5" s="102">
        <v>101.87</v>
      </c>
      <c r="I5" s="102">
        <v>94.59</v>
      </c>
      <c r="J5" s="102">
        <v>91.34</v>
      </c>
      <c r="K5" s="102">
        <v>91.5</v>
      </c>
    </row>
    <row r="6" spans="1:11" x14ac:dyDescent="0.3">
      <c r="A6" t="s">
        <v>83</v>
      </c>
      <c r="B6" t="s">
        <v>84</v>
      </c>
      <c r="D6" s="7">
        <v>91.35</v>
      </c>
      <c r="E6" s="7">
        <v>91.99</v>
      </c>
      <c r="F6" s="102">
        <v>93.11</v>
      </c>
      <c r="G6" s="102">
        <v>89.26</v>
      </c>
      <c r="H6" s="102">
        <v>98.13</v>
      </c>
      <c r="I6" s="102">
        <v>91.37</v>
      </c>
      <c r="J6" s="102">
        <v>88.47</v>
      </c>
      <c r="K6" s="102">
        <v>88.4</v>
      </c>
    </row>
    <row r="7" spans="1:11" x14ac:dyDescent="0.3">
      <c r="A7" t="s">
        <v>85</v>
      </c>
      <c r="B7" t="s">
        <v>86</v>
      </c>
      <c r="D7" s="7">
        <v>68.569999999999993</v>
      </c>
      <c r="E7" s="7">
        <v>70.94</v>
      </c>
      <c r="F7" s="102">
        <v>70.61</v>
      </c>
      <c r="G7" s="102">
        <v>69.37</v>
      </c>
      <c r="H7" s="102">
        <v>66.92</v>
      </c>
      <c r="I7" s="102">
        <v>66.88</v>
      </c>
      <c r="J7" s="102">
        <v>61.8</v>
      </c>
      <c r="K7" s="102">
        <v>66.7</v>
      </c>
    </row>
    <row r="8" spans="1:11" x14ac:dyDescent="0.3">
      <c r="A8" t="s">
        <v>87</v>
      </c>
      <c r="B8" t="s">
        <v>88</v>
      </c>
      <c r="D8" s="7">
        <v>67.2</v>
      </c>
      <c r="E8" s="7">
        <v>71.75</v>
      </c>
      <c r="F8" s="102">
        <v>69.52</v>
      </c>
      <c r="G8" s="102">
        <v>66.989999999999995</v>
      </c>
      <c r="H8" s="102">
        <v>64.459999999999994</v>
      </c>
      <c r="I8" s="102">
        <v>64.599999999999994</v>
      </c>
      <c r="J8" s="102">
        <v>59.86</v>
      </c>
      <c r="K8" s="102">
        <v>64.45</v>
      </c>
    </row>
    <row r="9" spans="1:11" x14ac:dyDescent="0.3">
      <c r="A9" t="s">
        <v>89</v>
      </c>
      <c r="B9" t="s">
        <v>90</v>
      </c>
      <c r="D9" s="7">
        <v>56.22</v>
      </c>
      <c r="E9" s="7">
        <v>52.19</v>
      </c>
      <c r="F9" s="102">
        <v>58.03</v>
      </c>
      <c r="G9" s="102">
        <v>61.22</v>
      </c>
      <c r="H9" s="102">
        <v>58.65</v>
      </c>
      <c r="I9" s="102">
        <v>53.07</v>
      </c>
      <c r="J9" s="102">
        <v>66.2</v>
      </c>
      <c r="K9" s="102">
        <v>62.96</v>
      </c>
    </row>
    <row r="10" spans="1:11" x14ac:dyDescent="0.3">
      <c r="A10" t="s">
        <v>91</v>
      </c>
      <c r="B10" t="s">
        <v>92</v>
      </c>
      <c r="D10" s="7">
        <v>55.61</v>
      </c>
      <c r="E10" s="7">
        <v>52.35</v>
      </c>
      <c r="F10" s="102">
        <v>57.26</v>
      </c>
      <c r="G10" s="102">
        <v>60.3</v>
      </c>
      <c r="H10" s="102">
        <v>59.63</v>
      </c>
      <c r="I10" s="102">
        <v>52.39</v>
      </c>
      <c r="J10" s="102">
        <v>64.61</v>
      </c>
      <c r="K10" s="102">
        <v>61.27</v>
      </c>
    </row>
    <row r="11" spans="1:11" x14ac:dyDescent="0.3">
      <c r="A11" t="s">
        <v>93</v>
      </c>
      <c r="B11" t="s">
        <v>94</v>
      </c>
      <c r="D11" s="7">
        <v>38.32</v>
      </c>
      <c r="E11" s="7">
        <v>36.36</v>
      </c>
      <c r="F11" s="102">
        <v>43.81</v>
      </c>
      <c r="G11" s="102">
        <v>43.74</v>
      </c>
      <c r="H11" s="102">
        <v>33.369999999999997</v>
      </c>
      <c r="I11" s="102">
        <v>34.299999999999997</v>
      </c>
      <c r="J11" s="102">
        <v>44.86</v>
      </c>
      <c r="K11" s="102">
        <v>44.62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37.9</v>
      </c>
      <c r="E12" s="7">
        <v>36.47</v>
      </c>
      <c r="F12" s="102">
        <v>43.22</v>
      </c>
      <c r="G12" s="102">
        <v>43.09</v>
      </c>
      <c r="H12" s="102">
        <v>33.93</v>
      </c>
      <c r="I12" s="102">
        <v>33.86</v>
      </c>
      <c r="J12" s="102">
        <v>43.79</v>
      </c>
      <c r="K12" s="102">
        <v>43.42</v>
      </c>
    </row>
    <row r="13" spans="1:11" x14ac:dyDescent="0.3">
      <c r="A13" t="s">
        <v>97</v>
      </c>
      <c r="D13" s="7"/>
      <c r="E13" s="7"/>
      <c r="F13" s="102"/>
      <c r="G13" s="102"/>
      <c r="H13" s="102"/>
      <c r="I13" s="102"/>
      <c r="J13" s="102"/>
      <c r="K13" s="102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x14ac:dyDescent="0.3">
      <c r="A16" t="s">
        <v>102</v>
      </c>
      <c r="D16" s="7"/>
      <c r="E16" s="7"/>
      <c r="F16" s="102"/>
      <c r="G16" s="102"/>
      <c r="H16" s="102"/>
      <c r="I16" s="102"/>
      <c r="J16" s="102"/>
      <c r="K16" s="102"/>
    </row>
    <row r="17" spans="1:11" x14ac:dyDescent="0.3">
      <c r="A17" t="s">
        <v>103</v>
      </c>
      <c r="B17" t="s">
        <v>104</v>
      </c>
      <c r="D17" s="7">
        <v>24.88</v>
      </c>
      <c r="E17" s="7">
        <v>24.18</v>
      </c>
      <c r="F17" s="102">
        <v>24.62</v>
      </c>
      <c r="G17" s="102">
        <v>25.4</v>
      </c>
      <c r="H17" s="102">
        <v>23.93</v>
      </c>
      <c r="I17" s="102">
        <v>29</v>
      </c>
      <c r="J17" s="102">
        <v>25.62</v>
      </c>
      <c r="K17" s="102">
        <v>22.87</v>
      </c>
    </row>
    <row r="18" spans="1:11" x14ac:dyDescent="0.3">
      <c r="A18" t="s">
        <v>105</v>
      </c>
      <c r="B18" t="s">
        <v>106</v>
      </c>
      <c r="D18" s="7">
        <v>12.08</v>
      </c>
      <c r="E18" s="7">
        <v>12.2</v>
      </c>
      <c r="F18" s="102">
        <v>10.66</v>
      </c>
      <c r="G18" s="102">
        <v>12.64</v>
      </c>
      <c r="H18" s="102">
        <v>9.0299999999999994</v>
      </c>
      <c r="I18" s="102">
        <v>18.190000000000001</v>
      </c>
      <c r="J18" s="102">
        <v>20.420000000000002</v>
      </c>
      <c r="K18" s="102">
        <v>20.14</v>
      </c>
    </row>
    <row r="19" spans="1:11" x14ac:dyDescent="0.3">
      <c r="A19" t="s">
        <v>107</v>
      </c>
      <c r="B19" t="s">
        <v>108</v>
      </c>
      <c r="D19" s="7">
        <v>0.77</v>
      </c>
      <c r="E19" s="7">
        <v>0.78</v>
      </c>
      <c r="F19" s="102">
        <v>0.81</v>
      </c>
      <c r="G19" s="102">
        <v>1.94</v>
      </c>
      <c r="H19" s="102">
        <v>0.47</v>
      </c>
      <c r="I19" s="102">
        <v>0.86</v>
      </c>
      <c r="J19" s="102">
        <v>0.59</v>
      </c>
      <c r="K19" s="102">
        <v>0.61</v>
      </c>
    </row>
    <row r="20" spans="1:11" x14ac:dyDescent="0.3">
      <c r="A20" t="s">
        <v>109</v>
      </c>
      <c r="B20" t="s">
        <v>110</v>
      </c>
      <c r="D20" s="7">
        <v>161.47999999999999</v>
      </c>
      <c r="E20" s="7">
        <v>168.22928325681127</v>
      </c>
      <c r="F20" s="102">
        <v>161.62</v>
      </c>
      <c r="G20" s="102">
        <v>162.91999999999999</v>
      </c>
      <c r="H20" s="102">
        <v>154.87</v>
      </c>
      <c r="I20" s="102">
        <v>171.18</v>
      </c>
      <c r="J20" s="102">
        <v>171.11</v>
      </c>
      <c r="K20" s="102">
        <v>170.5</v>
      </c>
    </row>
    <row r="21" spans="1:11" x14ac:dyDescent="0.3">
      <c r="A21" t="s">
        <v>111</v>
      </c>
      <c r="D21" s="7"/>
      <c r="E21" s="7"/>
      <c r="F21" s="102"/>
      <c r="G21" s="102"/>
      <c r="H21" s="102"/>
      <c r="I21" s="102"/>
      <c r="J21" s="102"/>
      <c r="K21" s="102"/>
    </row>
    <row r="22" spans="1:11" x14ac:dyDescent="0.3">
      <c r="A22" t="s">
        <v>112</v>
      </c>
      <c r="B22" t="s">
        <v>113</v>
      </c>
      <c r="D22" s="7">
        <v>35.33</v>
      </c>
      <c r="E22" s="7">
        <v>34.136000000000003</v>
      </c>
      <c r="F22" s="102">
        <v>34.44</v>
      </c>
      <c r="G22" s="102">
        <v>34.659999999999997</v>
      </c>
      <c r="H22" s="102">
        <v>29.34</v>
      </c>
      <c r="I22" s="102">
        <v>32.17</v>
      </c>
      <c r="J22" s="102">
        <v>29.6</v>
      </c>
      <c r="K22" s="102">
        <v>28.79</v>
      </c>
    </row>
    <row r="23" spans="1:11" x14ac:dyDescent="0.3">
      <c r="A23" t="s">
        <v>114</v>
      </c>
      <c r="D23" s="7"/>
      <c r="E23" s="7"/>
      <c r="F23" s="102"/>
      <c r="G23" s="102"/>
      <c r="H23" s="102"/>
      <c r="I23" s="102"/>
      <c r="J23" s="102"/>
      <c r="K23" s="102"/>
    </row>
    <row r="24" spans="1:11" x14ac:dyDescent="0.3">
      <c r="A24" t="s">
        <v>115</v>
      </c>
      <c r="B24" t="s">
        <v>116</v>
      </c>
      <c r="D24" s="7">
        <v>4.24</v>
      </c>
      <c r="E24" s="7">
        <v>4.1500000000000004</v>
      </c>
      <c r="F24" s="102">
        <v>3.69</v>
      </c>
      <c r="G24" s="102">
        <v>2.97</v>
      </c>
      <c r="H24" s="102">
        <v>2.0499999999999998</v>
      </c>
      <c r="I24" s="102">
        <v>1.93</v>
      </c>
      <c r="J24" s="102">
        <v>1.9</v>
      </c>
      <c r="K24" s="102">
        <v>1.67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</row>
    <row r="27" spans="1:11" x14ac:dyDescent="0.3">
      <c r="A27" t="s">
        <v>121</v>
      </c>
      <c r="D27" s="7"/>
      <c r="E27" s="7"/>
      <c r="F27" s="102"/>
      <c r="G27" s="102"/>
      <c r="H27" s="102"/>
      <c r="I27" s="102"/>
      <c r="J27" s="102"/>
      <c r="K27" s="102"/>
    </row>
    <row r="28" spans="1:11" x14ac:dyDescent="0.3">
      <c r="A28" t="s">
        <v>122</v>
      </c>
      <c r="B28" t="s">
        <v>123</v>
      </c>
      <c r="D28" s="7">
        <v>7.68</v>
      </c>
      <c r="E28" s="7">
        <v>5.85</v>
      </c>
      <c r="F28" s="102">
        <v>2.17</v>
      </c>
      <c r="G28" s="102">
        <v>6.92</v>
      </c>
      <c r="H28" s="102">
        <v>5.56</v>
      </c>
      <c r="I28" s="102">
        <v>6.77</v>
      </c>
      <c r="J28" s="102">
        <v>7.49</v>
      </c>
      <c r="K28" s="102">
        <v>10.5</v>
      </c>
    </row>
    <row r="29" spans="1:11" x14ac:dyDescent="0.3">
      <c r="A29" t="s">
        <v>124</v>
      </c>
      <c r="B29" t="s">
        <v>125</v>
      </c>
      <c r="D29" s="7">
        <v>57.35</v>
      </c>
      <c r="E29" s="7">
        <v>44.51</v>
      </c>
      <c r="F29" s="102">
        <v>16.38</v>
      </c>
      <c r="G29" s="102">
        <v>52.97</v>
      </c>
      <c r="H29" s="102">
        <v>45.66</v>
      </c>
      <c r="I29" s="102">
        <v>53.06</v>
      </c>
      <c r="J29" s="102">
        <v>69.91</v>
      </c>
      <c r="K29" s="102">
        <v>111.96</v>
      </c>
    </row>
    <row r="30" spans="1:11" x14ac:dyDescent="0.3">
      <c r="A30" t="s">
        <v>126</v>
      </c>
      <c r="B30" t="s">
        <v>127</v>
      </c>
      <c r="D30" s="7">
        <v>0</v>
      </c>
      <c r="E30" s="7">
        <v>0</v>
      </c>
      <c r="F30" s="102">
        <v>0</v>
      </c>
      <c r="G30" s="102">
        <v>0</v>
      </c>
      <c r="H30" s="102">
        <v>0.11</v>
      </c>
      <c r="I30" s="102">
        <v>3.93</v>
      </c>
      <c r="J30" s="102">
        <v>0.98</v>
      </c>
      <c r="K30" s="102">
        <v>4.09</v>
      </c>
    </row>
    <row r="31" spans="1:11" x14ac:dyDescent="0.3">
      <c r="A31" t="s">
        <v>128</v>
      </c>
      <c r="B31" t="s">
        <v>129</v>
      </c>
      <c r="D31" s="7">
        <v>57.35</v>
      </c>
      <c r="E31" s="7">
        <v>44.51</v>
      </c>
      <c r="F31" s="102">
        <v>16.38</v>
      </c>
      <c r="G31" s="102">
        <v>52.97</v>
      </c>
      <c r="H31" s="102">
        <v>45.77</v>
      </c>
      <c r="I31" s="102">
        <v>56.99</v>
      </c>
      <c r="J31" s="102">
        <v>70.89</v>
      </c>
      <c r="K31" s="102">
        <v>116.05</v>
      </c>
    </row>
    <row r="32" spans="1:11" x14ac:dyDescent="0.3">
      <c r="A32" t="s">
        <v>130</v>
      </c>
      <c r="B32" t="s">
        <v>131</v>
      </c>
      <c r="D32" s="7">
        <v>203.19</v>
      </c>
      <c r="E32" s="7">
        <v>208.67</v>
      </c>
      <c r="F32" s="102">
        <v>180.5</v>
      </c>
      <c r="G32" s="102">
        <v>137.69999999999999</v>
      </c>
      <c r="H32" s="102">
        <v>-1130.78</v>
      </c>
      <c r="I32" s="102">
        <v>-87.1</v>
      </c>
      <c r="J32" s="102">
        <v>-39</v>
      </c>
      <c r="K32" s="102">
        <v>-21.42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x14ac:dyDescent="0.3">
      <c r="A34" t="s">
        <v>134</v>
      </c>
      <c r="B34" t="s">
        <v>135</v>
      </c>
      <c r="D34" s="7">
        <v>0</v>
      </c>
      <c r="E34" s="7">
        <v>5.15</v>
      </c>
      <c r="F34" s="102">
        <v>6.8</v>
      </c>
      <c r="G34" s="102">
        <v>6.3</v>
      </c>
      <c r="H34" s="102">
        <v>0</v>
      </c>
      <c r="I34" s="102">
        <v>27.03</v>
      </c>
      <c r="J34" s="102">
        <v>0</v>
      </c>
      <c r="K34" s="102">
        <v>0</v>
      </c>
    </row>
    <row r="35" spans="1:11" x14ac:dyDescent="0.3">
      <c r="A35" t="s">
        <v>136</v>
      </c>
      <c r="D35" s="7"/>
      <c r="E35" s="7"/>
      <c r="F35" s="102"/>
      <c r="G35" s="102"/>
      <c r="H35" s="102"/>
      <c r="I35" s="102"/>
      <c r="J35" s="102"/>
      <c r="K35" s="102"/>
    </row>
    <row r="36" spans="1:11" x14ac:dyDescent="0.3">
      <c r="A36" t="s">
        <v>137</v>
      </c>
      <c r="B36" t="s">
        <v>138</v>
      </c>
      <c r="D36" s="28">
        <v>35.000444006796663</v>
      </c>
      <c r="E36" s="7">
        <v>39.23926382183496</v>
      </c>
      <c r="F36" s="102">
        <v>43.854259499273809</v>
      </c>
      <c r="G36" s="102">
        <v>41.87</v>
      </c>
      <c r="H36" s="102">
        <v>44.03</v>
      </c>
      <c r="I36" s="102">
        <v>45.66</v>
      </c>
      <c r="J36" s="102">
        <v>52.61</v>
      </c>
      <c r="K36" s="102">
        <v>64.400000000000006</v>
      </c>
    </row>
    <row r="37" spans="1:11" x14ac:dyDescent="0.3">
      <c r="A37" t="s">
        <v>139</v>
      </c>
      <c r="B37" t="s">
        <v>140</v>
      </c>
      <c r="D37" s="28">
        <v>17.957954587253656</v>
      </c>
      <c r="E37" s="7">
        <v>16.617441292255048</v>
      </c>
      <c r="F37" s="102">
        <v>5.3985489279413361</v>
      </c>
      <c r="G37" s="102">
        <v>16.690000000000001</v>
      </c>
      <c r="H37" s="102">
        <v>14.5</v>
      </c>
      <c r="I37" s="102">
        <v>23.07</v>
      </c>
      <c r="J37" s="102">
        <v>21.92</v>
      </c>
      <c r="K37" s="102">
        <v>61.93</v>
      </c>
    </row>
    <row r="38" spans="1:11" x14ac:dyDescent="0.3">
      <c r="A38" t="s">
        <v>141</v>
      </c>
      <c r="B38" t="s">
        <v>142</v>
      </c>
      <c r="D38" s="28">
        <v>0</v>
      </c>
      <c r="E38" s="7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</row>
    <row r="39" spans="1:11" x14ac:dyDescent="0.3">
      <c r="A39" t="s">
        <v>143</v>
      </c>
      <c r="B39" t="s">
        <v>144</v>
      </c>
      <c r="D39" s="28">
        <v>26.091293164837037</v>
      </c>
      <c r="E39" s="7">
        <v>26.628642491428288</v>
      </c>
      <c r="F39" s="102">
        <v>25.423621920949628</v>
      </c>
      <c r="G39" s="102">
        <v>23.62</v>
      </c>
      <c r="H39" s="102">
        <v>30.75</v>
      </c>
      <c r="I39" s="102">
        <v>30.48</v>
      </c>
      <c r="J39" s="102">
        <v>23.37</v>
      </c>
      <c r="K39" s="102">
        <v>27.08</v>
      </c>
    </row>
    <row r="40" spans="1:11" x14ac:dyDescent="0.3">
      <c r="A40" t="s">
        <v>145</v>
      </c>
      <c r="B40" t="s">
        <v>146</v>
      </c>
      <c r="D40" s="28">
        <v>6.957292807099523</v>
      </c>
      <c r="E40" s="7">
        <v>3.771398403727539</v>
      </c>
      <c r="F40" s="102">
        <v>3.7244565349816661</v>
      </c>
      <c r="G40" s="102">
        <v>2.11</v>
      </c>
      <c r="H40" s="102">
        <v>11.3</v>
      </c>
      <c r="I40" s="102">
        <v>2.56</v>
      </c>
      <c r="J40" s="102">
        <v>16.260000000000002</v>
      </c>
      <c r="K40" s="102">
        <v>5.98</v>
      </c>
    </row>
    <row r="41" spans="1:11" x14ac:dyDescent="0.3">
      <c r="A41" t="s">
        <v>147</v>
      </c>
      <c r="B41" t="s">
        <v>148</v>
      </c>
      <c r="D41" s="28">
        <v>0</v>
      </c>
      <c r="E41" s="7">
        <v>17.348070624468644</v>
      </c>
      <c r="F41" s="102">
        <v>14.810203771731198</v>
      </c>
      <c r="G41" s="102">
        <v>0</v>
      </c>
      <c r="H41" s="102">
        <v>0</v>
      </c>
      <c r="I41" s="102">
        <v>42.39</v>
      </c>
      <c r="J41" s="102">
        <v>0</v>
      </c>
      <c r="K41" s="102">
        <v>0</v>
      </c>
    </row>
    <row r="42" spans="1:11" x14ac:dyDescent="0.3">
      <c r="A42" t="s">
        <v>149</v>
      </c>
      <c r="D42" s="7"/>
      <c r="E42" s="7"/>
      <c r="F42" s="102"/>
      <c r="G42" s="102"/>
      <c r="H42" s="102"/>
      <c r="I42" s="102"/>
      <c r="J42" s="102"/>
      <c r="K42" s="102"/>
    </row>
    <row r="43" spans="1:11" x14ac:dyDescent="0.3">
      <c r="A43" t="s">
        <v>150</v>
      </c>
      <c r="B43" t="s">
        <v>151</v>
      </c>
      <c r="D43" s="7">
        <v>64.56</v>
      </c>
      <c r="E43" s="7">
        <v>63.21</v>
      </c>
      <c r="F43" s="102">
        <v>66.790000000000006</v>
      </c>
      <c r="G43" s="102">
        <v>66.83</v>
      </c>
      <c r="H43" s="102">
        <v>67.34</v>
      </c>
      <c r="I43" s="102">
        <v>69.22</v>
      </c>
      <c r="J43" s="102">
        <v>71.66</v>
      </c>
      <c r="K43" s="102">
        <v>68.56</v>
      </c>
    </row>
    <row r="44" spans="1:11" x14ac:dyDescent="0.3">
      <c r="A44" t="s">
        <v>152</v>
      </c>
      <c r="B44" t="s">
        <v>153</v>
      </c>
      <c r="D44" s="7">
        <v>17.059999999999999</v>
      </c>
      <c r="E44" s="7">
        <v>20.09</v>
      </c>
      <c r="F44" s="102">
        <v>24.97</v>
      </c>
      <c r="G44" s="102">
        <v>23.4</v>
      </c>
      <c r="H44" s="102">
        <v>28.4</v>
      </c>
      <c r="I44" s="102">
        <v>30.5</v>
      </c>
      <c r="J44" s="102">
        <v>37.01</v>
      </c>
      <c r="K44" s="102">
        <v>36.06</v>
      </c>
    </row>
    <row r="45" spans="1:11" x14ac:dyDescent="0.3">
      <c r="A45" t="s">
        <v>154</v>
      </c>
      <c r="B45" t="s">
        <v>155</v>
      </c>
      <c r="D45" s="7">
        <v>63.17</v>
      </c>
      <c r="E45" s="7">
        <v>75.11</v>
      </c>
      <c r="F45" s="102">
        <v>47.51</v>
      </c>
      <c r="G45" s="102">
        <v>88.63</v>
      </c>
      <c r="H45" s="102">
        <v>35.32</v>
      </c>
      <c r="I45" s="102">
        <v>35.799999999999997</v>
      </c>
      <c r="J45" s="102">
        <v>51.17</v>
      </c>
      <c r="K45" s="102">
        <v>27.09</v>
      </c>
    </row>
    <row r="46" spans="1:11" x14ac:dyDescent="0.3">
      <c r="A46" t="s">
        <v>156</v>
      </c>
      <c r="B46" t="s">
        <v>157</v>
      </c>
      <c r="D46" s="7">
        <v>28.41</v>
      </c>
      <c r="E46" s="7">
        <v>35.840000000000003</v>
      </c>
      <c r="F46" s="102">
        <v>67.239999999999995</v>
      </c>
      <c r="G46" s="102">
        <v>52.68</v>
      </c>
      <c r="H46" s="102">
        <v>12.42</v>
      </c>
      <c r="I46" s="102">
        <v>56.19</v>
      </c>
      <c r="J46" s="102">
        <v>52.45</v>
      </c>
      <c r="K46" s="102">
        <v>52.86</v>
      </c>
    </row>
    <row r="47" spans="1:11" x14ac:dyDescent="0.3">
      <c r="A47" t="s">
        <v>158</v>
      </c>
      <c r="B47" t="s">
        <v>159</v>
      </c>
      <c r="D47" s="7">
        <v>42</v>
      </c>
      <c r="E47" s="7">
        <v>46.66</v>
      </c>
      <c r="F47" s="102">
        <v>53.74</v>
      </c>
      <c r="G47" s="102">
        <v>45.62</v>
      </c>
      <c r="H47" s="102">
        <v>31.67</v>
      </c>
      <c r="I47" s="102">
        <v>10.32</v>
      </c>
      <c r="J47" s="102">
        <v>-5.87</v>
      </c>
      <c r="K47" s="102">
        <v>-10.28</v>
      </c>
    </row>
    <row r="48" spans="1:11" x14ac:dyDescent="0.3">
      <c r="A48" t="s">
        <v>160</v>
      </c>
      <c r="D48" s="7"/>
      <c r="E48" s="7"/>
      <c r="F48" s="102"/>
      <c r="G48" s="102"/>
      <c r="H48" s="102"/>
      <c r="I48" s="102"/>
      <c r="J48" s="102"/>
      <c r="K48" s="102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102">
        <v>0</v>
      </c>
      <c r="G49" s="102">
        <v>0</v>
      </c>
      <c r="H49" s="102">
        <v>0</v>
      </c>
      <c r="I49" s="102">
        <v>0</v>
      </c>
      <c r="J49" s="102">
        <v>0</v>
      </c>
      <c r="K49" s="102">
        <v>0</v>
      </c>
    </row>
    <row r="50" spans="1:11" x14ac:dyDescent="0.3">
      <c r="A50" t="s">
        <v>163</v>
      </c>
      <c r="B50" t="s">
        <v>164</v>
      </c>
      <c r="D50" s="7">
        <v>4.55</v>
      </c>
      <c r="E50" s="7">
        <v>4.8899999999999997</v>
      </c>
      <c r="F50" s="102">
        <v>5.26</v>
      </c>
      <c r="G50" s="102">
        <v>5.0599999999999996</v>
      </c>
      <c r="H50" s="102">
        <v>0.45</v>
      </c>
      <c r="I50" s="102">
        <v>4.1399999999999997</v>
      </c>
      <c r="J50" s="102">
        <v>4.37</v>
      </c>
      <c r="K50" s="102">
        <v>4.7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8.19</v>
      </c>
      <c r="E51" s="7">
        <v>8.2899999999999991</v>
      </c>
      <c r="F51" s="102">
        <v>7.69</v>
      </c>
      <c r="G51" s="102">
        <v>6.71</v>
      </c>
      <c r="H51" s="102">
        <v>2.31</v>
      </c>
      <c r="I51" s="102">
        <v>4.3499999999999996</v>
      </c>
      <c r="J51" s="102">
        <v>4.47</v>
      </c>
      <c r="K51" s="102">
        <v>4.07</v>
      </c>
    </row>
    <row r="52" spans="1:11" x14ac:dyDescent="0.3">
      <c r="A52" t="s">
        <v>167</v>
      </c>
      <c r="B52" t="s">
        <v>168</v>
      </c>
      <c r="D52" s="7">
        <v>691.06</v>
      </c>
      <c r="E52" s="7">
        <v>648.62</v>
      </c>
      <c r="F52" s="102">
        <v>617.80999999999995</v>
      </c>
      <c r="G52" s="102">
        <v>591.94000000000005</v>
      </c>
      <c r="H52" s="102">
        <v>591.19000000000005</v>
      </c>
      <c r="I52" s="102">
        <v>624.98</v>
      </c>
      <c r="J52" s="102">
        <v>597.66</v>
      </c>
      <c r="K52" s="102">
        <v>568.87</v>
      </c>
    </row>
    <row r="53" spans="1:11" x14ac:dyDescent="0.3">
      <c r="A53" t="s">
        <v>169</v>
      </c>
      <c r="D53" s="7">
        <v>0</v>
      </c>
      <c r="E53" s="7">
        <v>0</v>
      </c>
      <c r="F53" s="102">
        <v>0</v>
      </c>
      <c r="G53" s="102">
        <v>0</v>
      </c>
      <c r="H53" s="102">
        <v>0</v>
      </c>
      <c r="I53" s="102">
        <v>0</v>
      </c>
      <c r="J53" s="102">
        <v>0</v>
      </c>
      <c r="K53" s="102">
        <v>0</v>
      </c>
    </row>
    <row r="54" spans="1:11" x14ac:dyDescent="0.3">
      <c r="A54" t="s">
        <v>170</v>
      </c>
      <c r="B54" t="s">
        <v>171</v>
      </c>
      <c r="D54" s="7">
        <v>-35.691530571305186</v>
      </c>
      <c r="E54" s="7">
        <v>-29.811878977091787</v>
      </c>
      <c r="F54" s="102">
        <v>-24.39923471489157</v>
      </c>
      <c r="G54" s="102">
        <v>-23.429694955482724</v>
      </c>
      <c r="H54" s="102">
        <v>-16.965417436175802</v>
      </c>
      <c r="I54" s="102">
        <v>-13.620596574096409</v>
      </c>
      <c r="J54" s="102">
        <v>-10.756703523257322</v>
      </c>
      <c r="K54" s="102">
        <v>-9.3351442560508016</v>
      </c>
    </row>
    <row r="55" spans="1:11" x14ac:dyDescent="0.3">
      <c r="A55" t="s">
        <v>172</v>
      </c>
      <c r="B55" t="s">
        <v>173</v>
      </c>
      <c r="D55" s="7">
        <v>0</v>
      </c>
      <c r="E55" s="7">
        <v>4.5692709549786459</v>
      </c>
      <c r="F55" s="102">
        <v>2.5614896879766169</v>
      </c>
      <c r="G55" s="102">
        <v>3.3922138915331628</v>
      </c>
      <c r="H55" s="102">
        <v>3.0338952798580809</v>
      </c>
      <c r="I55" s="102">
        <v>3.3969491013606232</v>
      </c>
      <c r="J55" s="102">
        <v>2.7064618676866954</v>
      </c>
      <c r="K55" s="102">
        <v>2.1119683631796171</v>
      </c>
    </row>
    <row r="56" spans="1:11" x14ac:dyDescent="0.3">
      <c r="A56" t="s">
        <v>174</v>
      </c>
      <c r="B56" t="s">
        <v>175</v>
      </c>
      <c r="D56" s="7">
        <v>89.80145779689164</v>
      </c>
      <c r="E56" s="7">
        <v>93.135848660068845</v>
      </c>
      <c r="F56" s="102">
        <v>93.997774479131252</v>
      </c>
      <c r="G56" s="102">
        <v>93.155731129759843</v>
      </c>
      <c r="H56" s="102">
        <v>89.580517025967737</v>
      </c>
      <c r="I56" s="102">
        <v>90.424927785009217</v>
      </c>
      <c r="J56" s="102">
        <v>81.191933803402961</v>
      </c>
      <c r="K56" s="102">
        <v>86.299039002696105</v>
      </c>
    </row>
    <row r="57" spans="1:11" x14ac:dyDescent="0.3">
      <c r="A57" t="s">
        <v>176</v>
      </c>
      <c r="B57" t="s">
        <v>177</v>
      </c>
      <c r="D57" s="7">
        <v>45.890072774413539</v>
      </c>
      <c r="E57" s="7">
        <v>32.106759362044308</v>
      </c>
      <c r="F57" s="102">
        <v>27.8399705477837</v>
      </c>
      <c r="G57" s="102">
        <v>26.881749934189713</v>
      </c>
      <c r="H57" s="102">
        <v>24.351005130349975</v>
      </c>
      <c r="I57" s="102">
        <v>19.798719687726578</v>
      </c>
      <c r="J57" s="102">
        <v>26.858307852167663</v>
      </c>
      <c r="K57" s="102">
        <v>20.92413689017507</v>
      </c>
    </row>
    <row r="58" spans="1:11" x14ac:dyDescent="0.3">
      <c r="A58" t="s">
        <v>178</v>
      </c>
      <c r="D58" s="7"/>
      <c r="E58" s="7"/>
      <c r="F58" s="102"/>
      <c r="G58" s="102"/>
      <c r="H58" s="102"/>
      <c r="I58" s="102"/>
      <c r="J58" s="102"/>
      <c r="K58" s="102"/>
    </row>
    <row r="59" spans="1:11" x14ac:dyDescent="0.3">
      <c r="A59" t="s">
        <v>179</v>
      </c>
      <c r="B59" t="s">
        <v>180</v>
      </c>
      <c r="D59" s="7">
        <v>5.0283015425334439</v>
      </c>
      <c r="E59" s="7">
        <v>-0.05</v>
      </c>
      <c r="F59" s="102">
        <v>100</v>
      </c>
      <c r="G59" s="102">
        <v>4.3341970512773589</v>
      </c>
      <c r="H59" s="102">
        <v>5.4706849449472834</v>
      </c>
      <c r="I59" s="102">
        <v>4.9538212707948102</v>
      </c>
      <c r="J59" s="102">
        <v>5.2947939865958205</v>
      </c>
      <c r="K59" s="102">
        <v>5.3111278468120773</v>
      </c>
    </row>
    <row r="60" spans="1:11" x14ac:dyDescent="0.3">
      <c r="A60" t="s">
        <v>181</v>
      </c>
      <c r="B60" t="s">
        <v>182</v>
      </c>
      <c r="D60" s="7">
        <v>-5.0283015425334439</v>
      </c>
      <c r="E60" s="7">
        <v>0.05</v>
      </c>
      <c r="F60" s="102" t="s">
        <v>355</v>
      </c>
      <c r="G60" s="102">
        <v>-4.3341970512773589</v>
      </c>
      <c r="H60" s="102">
        <v>-5.4706849449472834</v>
      </c>
      <c r="I60" s="102">
        <v>-4.9538212707948102</v>
      </c>
      <c r="J60" s="102">
        <v>-5.2947939865958205</v>
      </c>
      <c r="K60" s="102">
        <v>-5.3111278468120773</v>
      </c>
    </row>
    <row r="61" spans="1:11" x14ac:dyDescent="0.3">
      <c r="A61" t="s">
        <v>183</v>
      </c>
      <c r="B61" t="s">
        <v>184</v>
      </c>
      <c r="D61" s="7">
        <v>51.643059685204229</v>
      </c>
      <c r="E61" s="7">
        <v>21.782382076102937</v>
      </c>
      <c r="F61" s="102">
        <v>19.58569800112782</v>
      </c>
      <c r="G61" s="102">
        <v>19.060531621705213</v>
      </c>
      <c r="H61" s="102">
        <v>17.866504650500211</v>
      </c>
      <c r="I61" s="102">
        <v>17.983072816880014</v>
      </c>
      <c r="J61" s="102">
        <v>16.80696816755929</v>
      </c>
      <c r="K61" s="102">
        <v>14.678317686014259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0.01</v>
      </c>
      <c r="E62" s="7">
        <v>0.01</v>
      </c>
      <c r="F62" s="102">
        <v>0.01</v>
      </c>
      <c r="G62" s="102">
        <v>0.01</v>
      </c>
      <c r="H62" s="102">
        <v>0.01</v>
      </c>
      <c r="I62" s="102">
        <v>0.01</v>
      </c>
      <c r="J62" s="102">
        <v>0.01</v>
      </c>
      <c r="K62" s="102">
        <v>0.01</v>
      </c>
    </row>
    <row r="63" spans="1:11" x14ac:dyDescent="0.3">
      <c r="A63" t="s">
        <v>187</v>
      </c>
      <c r="D63" s="7"/>
      <c r="E63" s="7"/>
      <c r="F63" s="102"/>
      <c r="G63" s="102"/>
      <c r="H63" s="102"/>
      <c r="I63" s="102"/>
      <c r="J63" s="102"/>
      <c r="K63" s="102"/>
    </row>
    <row r="64" spans="1:11" x14ac:dyDescent="0.3">
      <c r="A64" s="8" t="s">
        <v>188</v>
      </c>
      <c r="B64" s="8" t="s">
        <v>189</v>
      </c>
      <c r="C64" s="9">
        <v>1</v>
      </c>
      <c r="D64" s="7">
        <v>1.21</v>
      </c>
      <c r="E64" s="7">
        <v>6.24</v>
      </c>
      <c r="F64" s="102">
        <v>2.0299999999999998</v>
      </c>
      <c r="G64" s="102">
        <v>4.3</v>
      </c>
      <c r="H64" s="102">
        <v>0</v>
      </c>
      <c r="I64" s="102">
        <v>1.65</v>
      </c>
      <c r="J64" s="102">
        <v>4.34</v>
      </c>
      <c r="K64" s="102">
        <v>5.61</v>
      </c>
    </row>
    <row r="65" spans="1:11" x14ac:dyDescent="0.3">
      <c r="A65" s="8" t="s">
        <v>190</v>
      </c>
      <c r="B65" s="8" t="s">
        <v>191</v>
      </c>
      <c r="C65" s="9"/>
      <c r="D65" s="7">
        <v>0.18</v>
      </c>
      <c r="E65" s="7">
        <v>0.65</v>
      </c>
      <c r="F65" s="102">
        <v>0.91</v>
      </c>
      <c r="G65" s="102">
        <v>4.4800000000000004</v>
      </c>
      <c r="H65" s="102">
        <v>0</v>
      </c>
      <c r="I65" s="102">
        <v>0.63</v>
      </c>
      <c r="J65" s="102">
        <v>0.41</v>
      </c>
      <c r="K65" s="102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102">
        <v>0</v>
      </c>
      <c r="G66" s="102">
        <v>0</v>
      </c>
      <c r="H66" s="102">
        <v>0</v>
      </c>
      <c r="I66" s="102">
        <v>0</v>
      </c>
      <c r="J66" s="102">
        <v>0</v>
      </c>
      <c r="K66" s="102">
        <v>0</v>
      </c>
    </row>
    <row r="67" spans="1:11" x14ac:dyDescent="0.3">
      <c r="A67" t="s">
        <v>194</v>
      </c>
      <c r="D67" s="7"/>
      <c r="E67" s="7"/>
      <c r="F67" s="102"/>
      <c r="G67" s="102"/>
      <c r="H67" s="102"/>
      <c r="I67" s="102"/>
      <c r="J67" s="102"/>
      <c r="K67" s="102"/>
    </row>
    <row r="68" spans="1:11" x14ac:dyDescent="0.3">
      <c r="A68" t="s">
        <v>195</v>
      </c>
      <c r="B68" t="s">
        <v>196</v>
      </c>
      <c r="D68" s="7">
        <v>7.2226933133209243</v>
      </c>
      <c r="E68" s="7">
        <v>99.05</v>
      </c>
      <c r="F68" s="107">
        <v>98.61</v>
      </c>
      <c r="G68" s="107">
        <v>96.53</v>
      </c>
      <c r="H68" s="107">
        <v>96.79</v>
      </c>
      <c r="I68" s="107">
        <v>88.5</v>
      </c>
      <c r="J68" s="107">
        <v>91.86</v>
      </c>
      <c r="K68" s="107">
        <v>97.02</v>
      </c>
    </row>
    <row r="69" spans="1:11" x14ac:dyDescent="0.3">
      <c r="A69" t="s">
        <v>197</v>
      </c>
      <c r="D69" s="7"/>
      <c r="E69" s="7"/>
      <c r="F69" s="102"/>
      <c r="G69" s="102"/>
      <c r="H69" s="102"/>
      <c r="I69" s="102"/>
      <c r="J69" s="102"/>
      <c r="K69" s="102"/>
    </row>
    <row r="70" spans="1:11" x14ac:dyDescent="0.3">
      <c r="A70" t="s">
        <v>198</v>
      </c>
      <c r="B70" t="s">
        <v>199</v>
      </c>
      <c r="D70" s="7">
        <v>10.27</v>
      </c>
      <c r="E70" s="28">
        <v>9.94</v>
      </c>
      <c r="F70" s="102">
        <v>12.13</v>
      </c>
      <c r="G70" s="102">
        <v>12.58</v>
      </c>
      <c r="H70" s="102">
        <v>9.0299999999999994</v>
      </c>
      <c r="I70" s="102">
        <v>8.64</v>
      </c>
      <c r="J70" s="102">
        <v>9.16</v>
      </c>
      <c r="K70" s="102">
        <v>8.8000000000000007</v>
      </c>
    </row>
    <row r="71" spans="1:11" x14ac:dyDescent="0.3">
      <c r="A71" t="s">
        <v>200</v>
      </c>
      <c r="B71" t="s">
        <v>201</v>
      </c>
      <c r="D71" s="7">
        <v>12.49</v>
      </c>
      <c r="E71" s="28">
        <v>11.34</v>
      </c>
      <c r="F71" s="102">
        <v>14.5</v>
      </c>
      <c r="G71" s="102">
        <v>14.96</v>
      </c>
      <c r="H71" s="102">
        <v>11.92</v>
      </c>
      <c r="I71" s="102">
        <v>11.83</v>
      </c>
      <c r="J71" s="102">
        <v>11.31</v>
      </c>
      <c r="K71" s="102">
        <v>10.39</v>
      </c>
    </row>
    <row r="72" spans="1:11" x14ac:dyDescent="0.3">
      <c r="A72" t="s">
        <v>305</v>
      </c>
      <c r="D72" s="7"/>
      <c r="E72" s="7"/>
      <c r="F72" s="102"/>
      <c r="G72" s="102"/>
      <c r="H72" s="102"/>
      <c r="I72" s="102"/>
      <c r="J72" s="102"/>
      <c r="K72" s="102"/>
    </row>
    <row r="73" spans="1:11" x14ac:dyDescent="0.3">
      <c r="B73" t="s">
        <v>202</v>
      </c>
      <c r="D73" s="7">
        <v>50.3</v>
      </c>
      <c r="E73" s="7">
        <v>42.91</v>
      </c>
      <c r="F73" s="102">
        <v>45.52</v>
      </c>
      <c r="G73" s="102">
        <v>43.78</v>
      </c>
      <c r="H73" s="102">
        <v>34.9</v>
      </c>
      <c r="I73" s="102">
        <v>34.36</v>
      </c>
      <c r="J73" s="102">
        <v>38.64513778372514</v>
      </c>
      <c r="K73" s="102">
        <v>34.398394354624806</v>
      </c>
    </row>
    <row r="74" spans="1:11" x14ac:dyDescent="0.3">
      <c r="B74" t="s">
        <v>203</v>
      </c>
      <c r="D74" s="7">
        <v>70.86</v>
      </c>
      <c r="E74" s="7">
        <v>60.4</v>
      </c>
      <c r="F74" s="102">
        <v>66.17</v>
      </c>
      <c r="G74" s="102">
        <v>67.400000000000006</v>
      </c>
      <c r="H74" s="102">
        <v>52.5</v>
      </c>
      <c r="I74" s="102">
        <v>52.57</v>
      </c>
      <c r="J74" s="102">
        <v>65.104240736233649</v>
      </c>
      <c r="K74" s="102">
        <v>60.419295424572653</v>
      </c>
    </row>
    <row r="75" spans="1:11" x14ac:dyDescent="0.3">
      <c r="B75" t="s">
        <v>204</v>
      </c>
      <c r="D75" s="7">
        <v>24.36</v>
      </c>
      <c r="E75" s="7">
        <v>22.29</v>
      </c>
      <c r="F75" s="102">
        <v>25.79</v>
      </c>
      <c r="G75" s="102">
        <v>19.71</v>
      </c>
      <c r="H75" s="102">
        <v>17.489999999999998</v>
      </c>
      <c r="I75" s="102">
        <v>19.8</v>
      </c>
      <c r="J75" s="102">
        <v>21.084385428198551</v>
      </c>
      <c r="K75" s="102">
        <v>15.571203544451572</v>
      </c>
    </row>
    <row r="76" spans="1:11" x14ac:dyDescent="0.3">
      <c r="A76" s="8" t="s">
        <v>37</v>
      </c>
      <c r="B76" s="8"/>
      <c r="C76" s="9">
        <v>47</v>
      </c>
      <c r="D76" s="7">
        <v>51.568269368875875</v>
      </c>
      <c r="E76" s="7">
        <v>34.105249454183557</v>
      </c>
      <c r="F76" s="107">
        <v>33.72469797551134</v>
      </c>
      <c r="G76" s="107">
        <v>33.644706111231606</v>
      </c>
      <c r="H76" s="107">
        <v>30.222028102709999</v>
      </c>
      <c r="I76" s="107">
        <v>30.230587845665223</v>
      </c>
      <c r="J76" s="107">
        <v>33.228792772273088</v>
      </c>
      <c r="K76" s="107">
        <v>29.647435526200884</v>
      </c>
    </row>
    <row r="77" spans="1:11" x14ac:dyDescent="0.3">
      <c r="A77" s="29" t="s">
        <v>338</v>
      </c>
      <c r="B77" s="29"/>
      <c r="C77" s="58"/>
      <c r="D77" s="28">
        <v>33.006880837283738</v>
      </c>
      <c r="E77" s="28">
        <v>30.671598358634505</v>
      </c>
      <c r="F77" s="107">
        <v>31.356660129598435</v>
      </c>
      <c r="G77" s="107">
        <v>31.359287395056061</v>
      </c>
      <c r="H77" s="107">
        <v>28.245733473493818</v>
      </c>
      <c r="I77" s="107">
        <v>28.488006163989972</v>
      </c>
      <c r="J77" s="107">
        <v>31.600773923271802</v>
      </c>
      <c r="K77" s="107">
        <v>27.808355286914914</v>
      </c>
    </row>
    <row r="78" spans="1:11" x14ac:dyDescent="0.3">
      <c r="A78" t="s">
        <v>268</v>
      </c>
      <c r="D78" s="7"/>
      <c r="E78" s="7"/>
      <c r="F78" s="102"/>
      <c r="G78" s="102"/>
      <c r="H78" s="102"/>
      <c r="I78" s="102"/>
      <c r="J78" s="102"/>
      <c r="K78" s="102"/>
    </row>
    <row r="79" spans="1:11" x14ac:dyDescent="0.3">
      <c r="A79">
        <v>4</v>
      </c>
      <c r="B79" t="s">
        <v>205</v>
      </c>
      <c r="D79" s="7">
        <v>3.6833990063388731</v>
      </c>
      <c r="E79" s="7">
        <v>4.5879634723291884</v>
      </c>
      <c r="F79" s="107">
        <v>5.0653244806168356</v>
      </c>
      <c r="G79" s="107">
        <v>5.1301274499303844</v>
      </c>
      <c r="H79" s="107">
        <v>3.9995767643635589</v>
      </c>
      <c r="I79" s="107">
        <v>3.7353592909148468</v>
      </c>
      <c r="J79" s="107">
        <v>3.263969578535967</v>
      </c>
      <c r="K79" s="107">
        <v>2.736266049252789</v>
      </c>
    </row>
    <row r="80" spans="1:11" x14ac:dyDescent="0.3">
      <c r="A80">
        <v>9</v>
      </c>
      <c r="B80" t="s">
        <v>350</v>
      </c>
      <c r="D80" s="7">
        <v>14.630803494946033</v>
      </c>
      <c r="E80" s="7">
        <v>15.018153812300582</v>
      </c>
      <c r="F80" s="107">
        <v>15.056757335617906</v>
      </c>
      <c r="G80" s="107">
        <v>14.22298382778194</v>
      </c>
      <c r="H80" s="107">
        <v>14.707438366310443</v>
      </c>
      <c r="I80" s="107">
        <v>14.99419647567796</v>
      </c>
      <c r="J80" s="107">
        <v>15.168479983099187</v>
      </c>
      <c r="K80" s="107">
        <v>18.417175331509156</v>
      </c>
    </row>
    <row r="81" spans="1:11" x14ac:dyDescent="0.3">
      <c r="A81">
        <v>10</v>
      </c>
      <c r="B81" t="s">
        <v>206</v>
      </c>
      <c r="D81" s="7">
        <v>46.016789446633545</v>
      </c>
      <c r="E81" s="7">
        <v>45.109472989327756</v>
      </c>
      <c r="F81" s="107">
        <v>43.928035982009</v>
      </c>
      <c r="G81" s="107">
        <v>44.414694227267852</v>
      </c>
      <c r="H81" s="107">
        <v>45.138080626388735</v>
      </c>
      <c r="I81" s="107">
        <v>41.046744750448454</v>
      </c>
      <c r="J81" s="107">
        <v>41.216858561318261</v>
      </c>
      <c r="K81" s="107">
        <v>35.908229846348135</v>
      </c>
    </row>
    <row r="82" spans="1:11" x14ac:dyDescent="0.3">
      <c r="A82">
        <v>12</v>
      </c>
      <c r="B82" t="s">
        <v>207</v>
      </c>
      <c r="D82" s="7">
        <v>9.9880075381188966</v>
      </c>
      <c r="E82" s="7">
        <v>9.3849708438772126</v>
      </c>
      <c r="F82" s="107">
        <v>9.4559862925680029</v>
      </c>
      <c r="G82" s="107">
        <v>10.624397558102174</v>
      </c>
      <c r="H82" s="107">
        <v>10.993545656544281</v>
      </c>
      <c r="I82" s="107">
        <v>13.78073229925082</v>
      </c>
      <c r="J82" s="107">
        <v>13.615717756417029</v>
      </c>
      <c r="K82" s="107">
        <v>12.94464323300358</v>
      </c>
    </row>
    <row r="83" spans="1:11" x14ac:dyDescent="0.3">
      <c r="A83" t="s">
        <v>208</v>
      </c>
      <c r="D83" s="7"/>
      <c r="E83" s="7"/>
      <c r="F83" s="102"/>
      <c r="G83" s="102"/>
      <c r="H83" s="102"/>
      <c r="I83" s="102"/>
      <c r="J83" s="102"/>
      <c r="K83" s="102"/>
    </row>
    <row r="84" spans="1:11" x14ac:dyDescent="0.3">
      <c r="A84">
        <v>4</v>
      </c>
      <c r="B84" t="s">
        <v>205</v>
      </c>
      <c r="D84" s="7">
        <v>51.572885183521024</v>
      </c>
      <c r="E84" s="7">
        <v>53.366051853278051</v>
      </c>
      <c r="F84" s="102">
        <v>57.503107651645749</v>
      </c>
      <c r="G84" s="102">
        <v>61.955305940023166</v>
      </c>
      <c r="H84" s="102">
        <v>66.085049146687098</v>
      </c>
      <c r="I84" s="102">
        <v>69.857748871095396</v>
      </c>
      <c r="J84" s="102">
        <v>77.434630630590561</v>
      </c>
      <c r="K84" s="102">
        <v>84.457571312863081</v>
      </c>
    </row>
    <row r="85" spans="1:11" x14ac:dyDescent="0.3">
      <c r="A85">
        <v>9</v>
      </c>
      <c r="B85" t="s">
        <v>350</v>
      </c>
      <c r="D85" s="7">
        <v>54.650489015081263</v>
      </c>
      <c r="E85" s="7">
        <v>58.327544933471707</v>
      </c>
      <c r="F85" s="102">
        <v>54.773018703394527</v>
      </c>
      <c r="G85" s="102">
        <v>57.470372055635508</v>
      </c>
      <c r="H85" s="102">
        <v>56.954333109488772</v>
      </c>
      <c r="I85" s="102">
        <v>62.678799041429755</v>
      </c>
      <c r="J85" s="102">
        <v>60.462384072871544</v>
      </c>
      <c r="K85" s="102">
        <v>74.594169890935447</v>
      </c>
    </row>
    <row r="86" spans="1:11" x14ac:dyDescent="0.3">
      <c r="A86">
        <v>10</v>
      </c>
      <c r="B86" t="s">
        <v>206</v>
      </c>
      <c r="D86" s="7">
        <v>43.372940825169728</v>
      </c>
      <c r="E86" s="7">
        <v>33.964073708368936</v>
      </c>
      <c r="F86" s="102">
        <v>35.749467642773503</v>
      </c>
      <c r="G86" s="102">
        <v>37.353569660648411</v>
      </c>
      <c r="H86" s="102">
        <v>39.911767488163861</v>
      </c>
      <c r="I86" s="102">
        <v>49.283729626035644</v>
      </c>
      <c r="J86" s="102">
        <v>50.782885465643623</v>
      </c>
      <c r="K86" s="102">
        <v>55.616554927737006</v>
      </c>
    </row>
    <row r="87" spans="1:11" x14ac:dyDescent="0.3">
      <c r="A87">
        <v>12</v>
      </c>
      <c r="B87" t="s">
        <v>207</v>
      </c>
      <c r="D87" s="7">
        <v>50.867323071643291</v>
      </c>
      <c r="E87" s="7">
        <v>49.582307588726053</v>
      </c>
      <c r="F87" s="102">
        <v>60.20041398029803</v>
      </c>
      <c r="G87" s="102">
        <v>53.946249995115814</v>
      </c>
      <c r="H87" s="102">
        <v>57.980847478395539</v>
      </c>
      <c r="I87" s="102">
        <v>53.994546527831631</v>
      </c>
      <c r="J87" s="102">
        <v>70.395163237760102</v>
      </c>
      <c r="K87" s="102">
        <v>67.112231062788851</v>
      </c>
    </row>
    <row r="88" spans="1:11" x14ac:dyDescent="0.3">
      <c r="B88" s="63" t="s">
        <v>306</v>
      </c>
      <c r="D88" s="7"/>
      <c r="E88" s="7"/>
      <c r="F88" s="102"/>
      <c r="G88" s="102"/>
      <c r="H88" s="102"/>
      <c r="I88" s="102"/>
      <c r="J88" s="102"/>
      <c r="K88" s="102"/>
    </row>
    <row r="89" spans="1:11" x14ac:dyDescent="0.3">
      <c r="B89" t="s">
        <v>110</v>
      </c>
      <c r="D89" s="7">
        <v>367.13226833883101</v>
      </c>
      <c r="E89" s="7">
        <v>350.14826884227551</v>
      </c>
      <c r="F89" s="102">
        <v>362.58510068602214</v>
      </c>
      <c r="G89" s="102">
        <v>355.01394750014094</v>
      </c>
      <c r="H89" s="102">
        <v>354.72657825926274</v>
      </c>
      <c r="I89" s="102">
        <v>352.25227220007974</v>
      </c>
      <c r="J89" s="102">
        <v>369.77947768871218</v>
      </c>
      <c r="K89" s="102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102">
        <v>170.92035541980178</v>
      </c>
      <c r="G90" s="102">
        <v>180.492157874811</v>
      </c>
      <c r="H90" s="102">
        <v>204.57029658165237</v>
      </c>
      <c r="I90" s="102">
        <v>209.21258224469867</v>
      </c>
      <c r="J90" s="102">
        <v>229.38618194069946</v>
      </c>
      <c r="K90" s="102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102">
        <v>36.521612903225808</v>
      </c>
      <c r="G91" s="102">
        <v>24.474374999999998</v>
      </c>
      <c r="H91" s="102">
        <v>18.420312500000001</v>
      </c>
      <c r="I91" s="102">
        <v>10.619375</v>
      </c>
      <c r="J91" s="102">
        <v>3.849687499999999</v>
      </c>
      <c r="K91" s="102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102">
        <v>1723.4313709635639</v>
      </c>
      <c r="G92" s="102">
        <v>1688.3834954123995</v>
      </c>
      <c r="H92" s="102">
        <v>1744.0187221199872</v>
      </c>
      <c r="I92" s="102">
        <v>1744.7789254873785</v>
      </c>
      <c r="J92" s="102">
        <v>1726.9557160967668</v>
      </c>
      <c r="K92" s="102">
        <v>1697.0701833805592</v>
      </c>
    </row>
    <row r="93" spans="1:11" x14ac:dyDescent="0.3">
      <c r="D93" s="7"/>
      <c r="E93" s="7"/>
      <c r="F93" s="102"/>
      <c r="G93" s="102"/>
      <c r="H93" s="102"/>
      <c r="I93" s="102"/>
      <c r="J93" s="102"/>
      <c r="K93" s="102"/>
    </row>
    <row r="94" spans="1:11" x14ac:dyDescent="0.3">
      <c r="B94" s="37" t="s">
        <v>303</v>
      </c>
      <c r="D94" s="7"/>
      <c r="E94" s="7"/>
      <c r="F94" s="102"/>
      <c r="G94" s="102"/>
      <c r="H94" s="102"/>
      <c r="I94" s="102"/>
      <c r="J94" s="102"/>
      <c r="K94" s="102"/>
    </row>
    <row r="95" spans="1:11" x14ac:dyDescent="0.3">
      <c r="D95" s="7"/>
      <c r="E95" s="7"/>
      <c r="F95" s="102"/>
      <c r="G95" s="102"/>
      <c r="H95" s="102"/>
      <c r="I95" s="102"/>
      <c r="J95" s="102"/>
      <c r="K95" s="102"/>
    </row>
    <row r="96" spans="1:11" x14ac:dyDescent="0.3">
      <c r="D96" s="7"/>
      <c r="E96" s="7"/>
      <c r="F96" s="102"/>
      <c r="G96" s="102"/>
      <c r="H96" s="102"/>
      <c r="I96" s="102"/>
      <c r="J96" s="102"/>
      <c r="K96" s="102"/>
    </row>
    <row r="97" spans="4:11" x14ac:dyDescent="0.3">
      <c r="D97" s="7"/>
      <c r="E97" s="7"/>
      <c r="F97" s="102"/>
      <c r="G97" s="102"/>
      <c r="H97" s="102"/>
      <c r="I97" s="102"/>
      <c r="J97" s="102"/>
      <c r="K97" s="102"/>
    </row>
    <row r="98" spans="4:11" x14ac:dyDescent="0.3">
      <c r="D98" s="7"/>
      <c r="E98" s="7"/>
      <c r="F98" s="102"/>
      <c r="G98" s="102"/>
      <c r="H98" s="102"/>
      <c r="I98" s="102"/>
      <c r="J98" s="102"/>
      <c r="K98" s="102"/>
    </row>
    <row r="99" spans="4:11" x14ac:dyDescent="0.3">
      <c r="D99" s="7"/>
      <c r="E99" s="7"/>
      <c r="F99" s="102"/>
      <c r="G99" s="102"/>
      <c r="H99" s="102"/>
      <c r="I99" s="102"/>
      <c r="J99" s="102"/>
      <c r="K99" s="102"/>
    </row>
    <row r="100" spans="4:11" x14ac:dyDescent="0.3">
      <c r="D100" s="7"/>
      <c r="E100" s="7"/>
      <c r="F100" s="102"/>
      <c r="G100" s="102"/>
      <c r="H100" s="102"/>
      <c r="I100" s="102"/>
      <c r="J100" s="102"/>
      <c r="K100" s="102"/>
    </row>
    <row r="101" spans="4:11" x14ac:dyDescent="0.3">
      <c r="D101" s="7"/>
      <c r="E101" s="7"/>
      <c r="F101" s="102"/>
      <c r="G101" s="102"/>
      <c r="H101" s="102"/>
      <c r="I101" s="102"/>
      <c r="J101" s="102"/>
      <c r="K101" s="102"/>
    </row>
    <row r="102" spans="4:11" x14ac:dyDescent="0.3">
      <c r="D102" s="7"/>
      <c r="E102" s="7"/>
      <c r="F102" s="102"/>
      <c r="G102" s="102"/>
      <c r="H102" s="102"/>
      <c r="I102" s="102"/>
      <c r="J102" s="102"/>
      <c r="K102" s="102"/>
    </row>
    <row r="103" spans="4:11" x14ac:dyDescent="0.3">
      <c r="D103" s="7"/>
      <c r="E103" s="7"/>
      <c r="F103" s="102"/>
      <c r="G103" s="102"/>
      <c r="H103" s="102"/>
      <c r="I103" s="102"/>
      <c r="J103" s="102"/>
      <c r="K103" s="102"/>
    </row>
    <row r="104" spans="4:11" x14ac:dyDescent="0.3">
      <c r="D104" s="7"/>
      <c r="E104" s="7"/>
      <c r="F104" s="102"/>
      <c r="G104" s="102"/>
      <c r="H104" s="102"/>
      <c r="I104" s="102"/>
      <c r="J104" s="102"/>
      <c r="K104" s="102"/>
    </row>
    <row r="105" spans="4:11" x14ac:dyDescent="0.3">
      <c r="D105" s="7"/>
      <c r="E105" s="7"/>
      <c r="F105" s="102"/>
      <c r="G105" s="102"/>
      <c r="H105" s="102"/>
      <c r="I105" s="102"/>
      <c r="J105" s="102"/>
      <c r="K105" s="102"/>
    </row>
    <row r="106" spans="4:11" x14ac:dyDescent="0.3">
      <c r="D106" s="7"/>
      <c r="E106" s="7"/>
      <c r="F106" s="102"/>
      <c r="G106" s="102"/>
      <c r="H106" s="102"/>
      <c r="I106" s="102"/>
      <c r="J106" s="102"/>
      <c r="K106" s="102"/>
    </row>
    <row r="107" spans="4:11" x14ac:dyDescent="0.3">
      <c r="D107" s="7"/>
      <c r="E107" s="7"/>
      <c r="F107" s="102"/>
      <c r="G107" s="102"/>
      <c r="H107" s="102"/>
      <c r="I107" s="102"/>
      <c r="J107" s="102"/>
      <c r="K107" s="102"/>
    </row>
    <row r="108" spans="4:11" x14ac:dyDescent="0.3">
      <c r="D108" s="7"/>
      <c r="E108" s="7"/>
      <c r="F108" s="102"/>
      <c r="G108" s="102"/>
      <c r="H108" s="102"/>
      <c r="I108" s="102"/>
      <c r="J108" s="102"/>
      <c r="K108" s="102"/>
    </row>
    <row r="109" spans="4:11" x14ac:dyDescent="0.3">
      <c r="D109" s="7"/>
      <c r="E109" s="7"/>
      <c r="F109" s="102"/>
      <c r="G109" s="102"/>
      <c r="H109" s="102"/>
      <c r="I109" s="102"/>
      <c r="J109" s="102"/>
      <c r="K109" s="102"/>
    </row>
    <row r="110" spans="4:11" x14ac:dyDescent="0.3">
      <c r="D110" s="7"/>
      <c r="E110" s="7"/>
      <c r="F110" s="102"/>
      <c r="G110" s="102"/>
      <c r="H110" s="102"/>
      <c r="I110" s="102"/>
      <c r="J110" s="102"/>
      <c r="K110" s="102"/>
    </row>
    <row r="111" spans="4:11" x14ac:dyDescent="0.3">
      <c r="D111" s="7"/>
      <c r="E111" s="7"/>
      <c r="F111" s="102"/>
      <c r="G111" s="102"/>
      <c r="H111" s="102"/>
      <c r="I111" s="102"/>
      <c r="J111" s="102"/>
      <c r="K111" s="102"/>
    </row>
    <row r="112" spans="4:11" x14ac:dyDescent="0.3">
      <c r="D112" s="7"/>
      <c r="E112" s="7"/>
      <c r="F112" s="102"/>
      <c r="G112" s="102"/>
      <c r="H112" s="102"/>
      <c r="I112" s="102"/>
      <c r="J112" s="102"/>
      <c r="K112" s="102"/>
    </row>
    <row r="113" spans="2:11" x14ac:dyDescent="0.3">
      <c r="D113" s="7"/>
      <c r="E113" s="7"/>
      <c r="F113" s="102"/>
      <c r="G113" s="102"/>
      <c r="H113" s="102"/>
      <c r="I113" s="102"/>
      <c r="J113" s="102"/>
      <c r="K113" s="102"/>
    </row>
    <row r="114" spans="2:11" x14ac:dyDescent="0.3">
      <c r="D114" s="7"/>
      <c r="E114" s="7"/>
      <c r="F114" s="102"/>
      <c r="G114" s="102"/>
      <c r="H114" s="102"/>
      <c r="I114" s="102"/>
      <c r="J114" s="102"/>
      <c r="K114" s="102"/>
    </row>
    <row r="115" spans="2:11" x14ac:dyDescent="0.3">
      <c r="B115" s="37" t="s">
        <v>304</v>
      </c>
      <c r="D115" s="7"/>
      <c r="E115" s="7"/>
      <c r="F115" s="102"/>
      <c r="G115" s="102"/>
      <c r="H115" s="102"/>
      <c r="I115" s="102"/>
      <c r="J115" s="102"/>
      <c r="K115" s="102"/>
    </row>
    <row r="116" spans="2:11" x14ac:dyDescent="0.3">
      <c r="D116" s="7"/>
      <c r="E116" s="7"/>
      <c r="F116" s="102"/>
      <c r="G116" s="102"/>
      <c r="H116" s="102"/>
      <c r="I116" s="102"/>
      <c r="J116" s="102"/>
      <c r="K116" s="102"/>
    </row>
    <row r="117" spans="2:11" x14ac:dyDescent="0.3">
      <c r="D117" s="7"/>
      <c r="E117" s="7"/>
      <c r="F117" s="102"/>
      <c r="G117" s="102"/>
      <c r="H117" s="102"/>
      <c r="I117" s="102"/>
      <c r="J117" s="102"/>
      <c r="K117" s="102"/>
    </row>
    <row r="118" spans="2:11" x14ac:dyDescent="0.3">
      <c r="D118" s="7"/>
      <c r="E118" s="7"/>
      <c r="F118" s="102"/>
      <c r="G118" s="102"/>
      <c r="H118" s="102"/>
      <c r="I118" s="102"/>
      <c r="J118" s="102"/>
      <c r="K118" s="102"/>
    </row>
    <row r="119" spans="2:11" x14ac:dyDescent="0.3">
      <c r="D119" s="7"/>
      <c r="E119" s="7"/>
      <c r="F119" s="102"/>
      <c r="G119" s="102"/>
      <c r="H119" s="102"/>
      <c r="I119" s="102"/>
      <c r="J119" s="102"/>
      <c r="K119" s="102"/>
    </row>
    <row r="120" spans="2:11" x14ac:dyDescent="0.3">
      <c r="D120" s="7"/>
      <c r="E120" s="7"/>
      <c r="F120" s="102"/>
      <c r="G120" s="102"/>
      <c r="H120" s="102"/>
      <c r="I120" s="102"/>
      <c r="J120" s="102"/>
      <c r="K120" s="102"/>
    </row>
    <row r="121" spans="2:11" x14ac:dyDescent="0.3">
      <c r="D121" s="7"/>
      <c r="E121" s="7"/>
      <c r="F121" s="102"/>
      <c r="G121" s="102"/>
      <c r="H121" s="102"/>
      <c r="I121" s="102"/>
      <c r="J121" s="102"/>
      <c r="K121" s="102"/>
    </row>
    <row r="122" spans="2:11" x14ac:dyDescent="0.3">
      <c r="D122" s="7"/>
      <c r="E122" s="7"/>
      <c r="F122" s="102"/>
      <c r="G122" s="102"/>
      <c r="H122" s="102"/>
      <c r="I122" s="102"/>
      <c r="J122" s="102"/>
      <c r="K122" s="102"/>
    </row>
    <row r="123" spans="2:11" x14ac:dyDescent="0.3">
      <c r="D123" s="7"/>
      <c r="E123" s="7"/>
      <c r="F123" s="102"/>
      <c r="G123" s="102"/>
      <c r="H123" s="102"/>
      <c r="I123" s="102"/>
      <c r="J123" s="102"/>
      <c r="K123" s="102"/>
    </row>
    <row r="124" spans="2:11" x14ac:dyDescent="0.3">
      <c r="D124" s="7"/>
      <c r="E124" s="7"/>
      <c r="F124" s="102"/>
      <c r="G124" s="102"/>
      <c r="H124" s="102"/>
      <c r="I124" s="102"/>
      <c r="J124" s="102"/>
      <c r="K124" s="102"/>
    </row>
    <row r="125" spans="2:11" x14ac:dyDescent="0.3">
      <c r="D125" s="7"/>
      <c r="E125" s="7"/>
      <c r="F125" s="102"/>
      <c r="G125" s="102"/>
      <c r="H125" s="102"/>
      <c r="I125" s="102"/>
      <c r="J125" s="102"/>
      <c r="K125" s="102"/>
    </row>
    <row r="126" spans="2:11" x14ac:dyDescent="0.3">
      <c r="D126" s="7"/>
      <c r="E126" s="7"/>
      <c r="F126" s="102"/>
      <c r="G126" s="102"/>
      <c r="H126" s="102"/>
      <c r="I126" s="102"/>
      <c r="J126" s="102"/>
      <c r="K126" s="102"/>
    </row>
    <row r="127" spans="2:11" x14ac:dyDescent="0.3">
      <c r="D127" s="7"/>
      <c r="E127" s="7"/>
      <c r="F127" s="102"/>
      <c r="G127" s="102"/>
      <c r="H127" s="102"/>
      <c r="I127" s="102"/>
      <c r="J127" s="102"/>
      <c r="K127" s="102"/>
    </row>
    <row r="128" spans="2:11" x14ac:dyDescent="0.3">
      <c r="D128" s="7"/>
      <c r="E128" s="7"/>
      <c r="F128" s="102"/>
      <c r="G128" s="102"/>
      <c r="H128" s="102"/>
      <c r="I128" s="102"/>
      <c r="J128" s="102"/>
      <c r="K128" s="102"/>
    </row>
    <row r="129" spans="2:11" x14ac:dyDescent="0.3">
      <c r="D129" s="7"/>
      <c r="E129" s="7"/>
      <c r="F129" s="102"/>
      <c r="G129" s="102"/>
      <c r="H129" s="102"/>
      <c r="I129" s="102"/>
      <c r="J129" s="102"/>
      <c r="K129" s="102"/>
    </row>
    <row r="130" spans="2:11" x14ac:dyDescent="0.3">
      <c r="D130" s="7"/>
      <c r="E130" s="7"/>
      <c r="F130" s="102"/>
      <c r="G130" s="102"/>
      <c r="H130" s="102"/>
      <c r="I130" s="102"/>
      <c r="J130" s="102"/>
      <c r="K130" s="102"/>
    </row>
    <row r="131" spans="2:11" x14ac:dyDescent="0.3">
      <c r="D131" s="7"/>
      <c r="E131" s="7"/>
      <c r="F131" s="102"/>
      <c r="G131" s="102"/>
      <c r="H131" s="102"/>
      <c r="I131" s="102"/>
      <c r="J131" s="102"/>
      <c r="K131" s="102"/>
    </row>
    <row r="132" spans="2:11" x14ac:dyDescent="0.3">
      <c r="D132" s="7"/>
      <c r="E132" s="7"/>
      <c r="F132" s="102"/>
      <c r="G132" s="102"/>
      <c r="H132" s="102"/>
      <c r="I132" s="102"/>
      <c r="J132" s="102"/>
      <c r="K132" s="102"/>
    </row>
    <row r="133" spans="2:11" x14ac:dyDescent="0.3">
      <c r="D133" s="7"/>
      <c r="E133" s="7"/>
      <c r="F133" s="102"/>
      <c r="G133" s="102"/>
      <c r="H133" s="102"/>
      <c r="I133" s="102"/>
      <c r="J133" s="102"/>
      <c r="K133" s="102"/>
    </row>
    <row r="134" spans="2:11" x14ac:dyDescent="0.3">
      <c r="D134" s="7"/>
      <c r="E134" s="7"/>
      <c r="F134" s="102"/>
      <c r="G134" s="102"/>
      <c r="H134" s="102"/>
      <c r="I134" s="102"/>
      <c r="J134" s="102"/>
      <c r="K134" s="102"/>
    </row>
    <row r="135" spans="2:11" x14ac:dyDescent="0.3">
      <c r="D135" s="7"/>
      <c r="E135" s="7"/>
      <c r="F135" s="102"/>
      <c r="G135" s="102"/>
      <c r="H135" s="102"/>
      <c r="I135" s="102"/>
      <c r="J135" s="102"/>
      <c r="K135" s="102"/>
    </row>
    <row r="136" spans="2:11" x14ac:dyDescent="0.3">
      <c r="B136" s="37" t="s">
        <v>159</v>
      </c>
      <c r="D136" s="7"/>
      <c r="E136" s="7"/>
      <c r="F136" s="102"/>
      <c r="G136" s="102"/>
      <c r="H136" s="102"/>
      <c r="I136" s="102"/>
      <c r="J136" s="102"/>
      <c r="K136" s="102"/>
    </row>
    <row r="137" spans="2:11" x14ac:dyDescent="0.3">
      <c r="D137" s="7"/>
      <c r="E137" s="7"/>
      <c r="F137" s="102"/>
      <c r="G137" s="102"/>
      <c r="H137" s="102"/>
      <c r="I137" s="102"/>
      <c r="J137" s="102"/>
      <c r="K137" s="102"/>
    </row>
    <row r="138" spans="2:11" x14ac:dyDescent="0.3">
      <c r="D138" s="7"/>
      <c r="E138" s="7"/>
      <c r="F138" s="102"/>
      <c r="G138" s="102"/>
      <c r="H138" s="102"/>
      <c r="I138" s="102"/>
      <c r="J138" s="102"/>
      <c r="K138" s="102"/>
    </row>
    <row r="139" spans="2:11" x14ac:dyDescent="0.3">
      <c r="D139" s="7"/>
      <c r="E139" s="7"/>
      <c r="F139" s="102"/>
      <c r="G139" s="102"/>
      <c r="H139" s="102"/>
      <c r="I139" s="102"/>
      <c r="J139" s="102"/>
      <c r="K139" s="102"/>
    </row>
    <row r="140" spans="2:11" x14ac:dyDescent="0.3">
      <c r="D140" s="7"/>
      <c r="E140" s="7"/>
      <c r="F140" s="102"/>
      <c r="G140" s="102"/>
      <c r="H140" s="102"/>
      <c r="I140" s="102"/>
      <c r="J140" s="102"/>
      <c r="K140" s="102"/>
    </row>
    <row r="141" spans="2:11" x14ac:dyDescent="0.3">
      <c r="D141" s="7"/>
      <c r="E141" s="7"/>
      <c r="F141" s="102"/>
      <c r="G141" s="102"/>
      <c r="H141" s="102"/>
      <c r="I141" s="102"/>
      <c r="J141" s="102"/>
      <c r="K141" s="102"/>
    </row>
    <row r="142" spans="2:11" x14ac:dyDescent="0.3">
      <c r="D142" s="7"/>
      <c r="E142" s="7"/>
      <c r="F142" s="102"/>
      <c r="G142" s="102"/>
      <c r="H142" s="102"/>
      <c r="I142" s="102"/>
      <c r="J142" s="102"/>
      <c r="K142" s="102"/>
    </row>
    <row r="143" spans="2:11" x14ac:dyDescent="0.3">
      <c r="D143" s="7"/>
      <c r="E143" s="7"/>
      <c r="F143" s="102"/>
      <c r="G143" s="102"/>
      <c r="H143" s="102"/>
      <c r="I143" s="102"/>
      <c r="J143" s="102"/>
      <c r="K143" s="102"/>
    </row>
    <row r="144" spans="2:11" x14ac:dyDescent="0.3">
      <c r="D144" s="7"/>
      <c r="E144" s="7"/>
      <c r="F144" s="102"/>
      <c r="G144" s="102"/>
      <c r="H144" s="102"/>
      <c r="I144" s="102"/>
      <c r="J144" s="102"/>
      <c r="K144" s="102"/>
    </row>
    <row r="145" spans="2:11" x14ac:dyDescent="0.3">
      <c r="D145" s="7"/>
      <c r="E145" s="7"/>
      <c r="F145" s="102"/>
      <c r="G145" s="102"/>
      <c r="H145" s="102"/>
      <c r="I145" s="102"/>
      <c r="J145" s="102"/>
      <c r="K145" s="102"/>
    </row>
    <row r="146" spans="2:11" x14ac:dyDescent="0.3">
      <c r="D146" s="7"/>
      <c r="E146" s="7"/>
      <c r="F146" s="102"/>
      <c r="G146" s="102"/>
      <c r="H146" s="102"/>
      <c r="I146" s="102"/>
      <c r="J146" s="102"/>
      <c r="K146" s="102"/>
    </row>
    <row r="147" spans="2:11" x14ac:dyDescent="0.3">
      <c r="D147" s="7"/>
      <c r="E147" s="7"/>
      <c r="F147" s="102"/>
      <c r="G147" s="102"/>
      <c r="H147" s="102"/>
      <c r="I147" s="102"/>
      <c r="J147" s="102"/>
      <c r="K147" s="102"/>
    </row>
    <row r="148" spans="2:11" x14ac:dyDescent="0.3">
      <c r="D148" s="7"/>
      <c r="E148" s="7"/>
      <c r="F148" s="102"/>
      <c r="G148" s="102"/>
      <c r="H148" s="102"/>
      <c r="I148" s="102"/>
      <c r="J148" s="102"/>
      <c r="K148" s="102"/>
    </row>
    <row r="149" spans="2:11" x14ac:dyDescent="0.3">
      <c r="D149" s="7"/>
      <c r="E149" s="7"/>
      <c r="F149" s="102"/>
      <c r="G149" s="102"/>
      <c r="H149" s="102"/>
      <c r="I149" s="102"/>
      <c r="J149" s="102"/>
      <c r="K149" s="102"/>
    </row>
    <row r="150" spans="2:11" x14ac:dyDescent="0.3">
      <c r="D150" s="7"/>
      <c r="E150" s="7"/>
      <c r="F150" s="102"/>
      <c r="G150" s="102"/>
      <c r="H150" s="102"/>
      <c r="I150" s="102"/>
      <c r="J150" s="102"/>
      <c r="K150" s="102"/>
    </row>
    <row r="151" spans="2:11" x14ac:dyDescent="0.3">
      <c r="D151" s="7"/>
      <c r="E151" s="7"/>
      <c r="F151" s="102"/>
      <c r="G151" s="102"/>
      <c r="H151" s="102"/>
      <c r="I151" s="102"/>
      <c r="J151" s="102"/>
      <c r="K151" s="102"/>
    </row>
    <row r="152" spans="2:11" x14ac:dyDescent="0.3">
      <c r="D152" s="7"/>
      <c r="E152" s="7"/>
      <c r="F152" s="102"/>
      <c r="G152" s="102"/>
      <c r="H152" s="102"/>
      <c r="I152" s="102"/>
      <c r="J152" s="102"/>
      <c r="K152" s="102"/>
    </row>
    <row r="153" spans="2:11" x14ac:dyDescent="0.3">
      <c r="D153" s="7"/>
      <c r="E153" s="7"/>
      <c r="F153" s="102"/>
      <c r="G153" s="102"/>
      <c r="H153" s="102"/>
      <c r="I153" s="102"/>
      <c r="J153" s="102"/>
      <c r="K153" s="102"/>
    </row>
    <row r="154" spans="2:11" x14ac:dyDescent="0.3">
      <c r="D154" s="7"/>
      <c r="E154" s="7"/>
      <c r="F154" s="102"/>
      <c r="G154" s="102"/>
      <c r="H154" s="102"/>
      <c r="I154" s="102"/>
      <c r="J154" s="102"/>
      <c r="K154" s="102"/>
    </row>
    <row r="155" spans="2:11" x14ac:dyDescent="0.3">
      <c r="D155" s="7"/>
      <c r="E155" s="7"/>
      <c r="F155" s="102"/>
      <c r="G155" s="102"/>
      <c r="H155" s="102"/>
      <c r="I155" s="102"/>
      <c r="J155" s="102"/>
      <c r="K155" s="102"/>
    </row>
    <row r="156" spans="2:11" x14ac:dyDescent="0.3">
      <c r="D156" s="7"/>
      <c r="E156" s="7"/>
      <c r="F156" s="102"/>
      <c r="G156" s="102"/>
      <c r="H156" s="102"/>
      <c r="I156" s="102"/>
      <c r="J156" s="102"/>
      <c r="K156" s="102"/>
    </row>
    <row r="157" spans="2:11" x14ac:dyDescent="0.3">
      <c r="B157" s="37" t="s">
        <v>168</v>
      </c>
      <c r="D157" s="7"/>
      <c r="E157" s="7"/>
      <c r="F157" s="102"/>
      <c r="G157" s="102"/>
      <c r="H157" s="102"/>
      <c r="I157" s="102"/>
      <c r="J157" s="102"/>
      <c r="K157" s="102"/>
    </row>
    <row r="158" spans="2:11" x14ac:dyDescent="0.3">
      <c r="D158" s="7"/>
      <c r="E158" s="7"/>
      <c r="F158" s="102"/>
      <c r="G158" s="102"/>
      <c r="H158" s="102"/>
      <c r="I158" s="102"/>
      <c r="J158" s="102"/>
      <c r="K158" s="102"/>
    </row>
    <row r="159" spans="2:11" x14ac:dyDescent="0.3">
      <c r="D159" s="7"/>
      <c r="E159" s="7"/>
      <c r="F159" s="102"/>
      <c r="G159" s="102"/>
      <c r="H159" s="102"/>
      <c r="I159" s="102"/>
      <c r="J159" s="102"/>
      <c r="K159" s="102"/>
    </row>
    <row r="160" spans="2:11" x14ac:dyDescent="0.3">
      <c r="D160" s="7"/>
      <c r="E160" s="7"/>
      <c r="F160" s="102"/>
      <c r="G160" s="102"/>
      <c r="H160" s="102"/>
      <c r="I160" s="102"/>
      <c r="J160" s="102"/>
      <c r="K160" s="102"/>
    </row>
    <row r="161" spans="4:11" x14ac:dyDescent="0.3">
      <c r="D161" s="7"/>
      <c r="E161" s="7"/>
      <c r="F161" s="102"/>
      <c r="G161" s="102"/>
      <c r="H161" s="102"/>
      <c r="I161" s="102"/>
      <c r="J161" s="102"/>
      <c r="K161" s="102"/>
    </row>
    <row r="162" spans="4:11" x14ac:dyDescent="0.3">
      <c r="D162" s="7"/>
      <c r="E162" s="7"/>
      <c r="F162" s="102"/>
      <c r="G162" s="102"/>
      <c r="H162" s="102"/>
      <c r="I162" s="102"/>
      <c r="J162" s="102"/>
      <c r="K162" s="102"/>
    </row>
    <row r="163" spans="4:11" x14ac:dyDescent="0.3">
      <c r="D163" s="7"/>
      <c r="E163" s="7"/>
      <c r="F163" s="102"/>
      <c r="G163" s="102"/>
      <c r="H163" s="102"/>
      <c r="I163" s="102"/>
      <c r="J163" s="102"/>
      <c r="K163" s="102"/>
    </row>
    <row r="164" spans="4:11" x14ac:dyDescent="0.3">
      <c r="D164" s="7"/>
      <c r="E164" s="7"/>
      <c r="F164" s="102"/>
      <c r="G164" s="102"/>
      <c r="H164" s="102"/>
      <c r="I164" s="102"/>
      <c r="J164" s="102"/>
      <c r="K164" s="102"/>
    </row>
    <row r="165" spans="4:11" x14ac:dyDescent="0.3">
      <c r="D165" s="7"/>
      <c r="E165" s="7"/>
      <c r="F165" s="102"/>
      <c r="G165" s="102"/>
      <c r="H165" s="102"/>
      <c r="I165" s="102"/>
      <c r="J165" s="102"/>
      <c r="K165" s="102"/>
    </row>
    <row r="166" spans="4:11" x14ac:dyDescent="0.3">
      <c r="D166" s="7"/>
      <c r="E166" s="7"/>
      <c r="F166" s="102"/>
      <c r="G166" s="102"/>
      <c r="H166" s="102"/>
      <c r="I166" s="102"/>
      <c r="J166" s="102"/>
      <c r="K166" s="102"/>
    </row>
    <row r="167" spans="4:11" x14ac:dyDescent="0.3">
      <c r="D167" s="7"/>
      <c r="E167" s="7"/>
      <c r="F167" s="102"/>
      <c r="G167" s="102"/>
      <c r="H167" s="102"/>
      <c r="I167" s="102"/>
      <c r="J167" s="102"/>
      <c r="K167" s="102"/>
    </row>
    <row r="168" spans="4:11" x14ac:dyDescent="0.3">
      <c r="D168" s="7"/>
      <c r="E168" s="7"/>
      <c r="F168" s="102"/>
      <c r="G168" s="102"/>
      <c r="H168" s="102"/>
      <c r="I168" s="102"/>
      <c r="J168" s="102"/>
      <c r="K168" s="102"/>
    </row>
    <row r="169" spans="4:11" x14ac:dyDescent="0.3">
      <c r="D169" s="7"/>
      <c r="E169" s="7"/>
      <c r="F169" s="102"/>
      <c r="G169" s="102"/>
      <c r="H169" s="102"/>
      <c r="I169" s="102"/>
      <c r="J169" s="102"/>
      <c r="K169" s="102"/>
    </row>
    <row r="170" spans="4:11" x14ac:dyDescent="0.3">
      <c r="D170" s="7"/>
      <c r="E170" s="7"/>
      <c r="F170" s="102"/>
      <c r="G170" s="102"/>
      <c r="H170" s="102"/>
      <c r="I170" s="102"/>
      <c r="J170" s="102"/>
      <c r="K170" s="102"/>
    </row>
    <row r="171" spans="4:11" x14ac:dyDescent="0.3">
      <c r="D171" s="7"/>
      <c r="E171" s="7"/>
      <c r="F171" s="102"/>
      <c r="G171" s="102"/>
      <c r="H171" s="102"/>
      <c r="I171" s="102"/>
      <c r="J171" s="102"/>
      <c r="K171" s="102"/>
    </row>
    <row r="172" spans="4:11" x14ac:dyDescent="0.3">
      <c r="D172" s="7"/>
      <c r="E172" s="7"/>
      <c r="F172" s="102"/>
      <c r="G172" s="102"/>
      <c r="H172" s="102"/>
      <c r="I172" s="102"/>
      <c r="J172" s="102"/>
      <c r="K172" s="102"/>
    </row>
    <row r="173" spans="4:11" x14ac:dyDescent="0.3">
      <c r="D173" s="7"/>
      <c r="E173" s="7"/>
      <c r="F173" s="102"/>
      <c r="G173" s="102"/>
      <c r="H173" s="102"/>
      <c r="I173" s="102"/>
      <c r="J173" s="102"/>
      <c r="K173" s="102"/>
    </row>
    <row r="174" spans="4:11" x14ac:dyDescent="0.3">
      <c r="D174" s="7"/>
      <c r="E174" s="7"/>
      <c r="F174" s="102"/>
      <c r="G174" s="102"/>
      <c r="H174" s="102"/>
      <c r="I174" s="102"/>
      <c r="J174" s="102"/>
      <c r="K174" s="102"/>
    </row>
    <row r="175" spans="4:11" x14ac:dyDescent="0.3">
      <c r="D175" s="7"/>
      <c r="E175" s="7"/>
      <c r="F175" s="102"/>
      <c r="G175" s="102"/>
      <c r="H175" s="102"/>
      <c r="I175" s="102"/>
      <c r="J175" s="102"/>
      <c r="K175" s="102"/>
    </row>
    <row r="176" spans="4:11" x14ac:dyDescent="0.3">
      <c r="D176" s="7"/>
      <c r="E176" s="7"/>
      <c r="F176" s="102"/>
      <c r="G176" s="102"/>
      <c r="H176" s="102"/>
      <c r="I176" s="102"/>
      <c r="J176" s="102"/>
      <c r="K176" s="102"/>
    </row>
    <row r="177" spans="2:11" x14ac:dyDescent="0.3">
      <c r="D177" s="7"/>
      <c r="E177" s="7"/>
      <c r="F177" s="102"/>
      <c r="G177" s="102"/>
      <c r="H177" s="102"/>
      <c r="I177" s="102"/>
      <c r="J177" s="102"/>
      <c r="K177" s="102"/>
    </row>
    <row r="178" spans="2:11" x14ac:dyDescent="0.3">
      <c r="B178" s="37" t="s">
        <v>302</v>
      </c>
    </row>
    <row r="179" spans="2:11" x14ac:dyDescent="0.3">
      <c r="E179" s="29"/>
    </row>
    <row r="199" spans="2:2" x14ac:dyDescent="0.3">
      <c r="B199" s="37" t="s">
        <v>268</v>
      </c>
    </row>
    <row r="218" spans="2:2" x14ac:dyDescent="0.3">
      <c r="B218" s="37" t="s">
        <v>208</v>
      </c>
    </row>
  </sheetData>
  <mergeCells count="1">
    <mergeCell ref="A1:B1"/>
  </mergeCells>
  <conditionalFormatting sqref="D3">
    <cfRule type="cellIs" dxfId="67" priority="51" operator="greaterThan">
      <formula>$C3</formula>
    </cfRule>
  </conditionalFormatting>
  <conditionalFormatting sqref="D12">
    <cfRule type="cellIs" dxfId="66" priority="49" operator="lessThan">
      <formula>$C12</formula>
    </cfRule>
  </conditionalFormatting>
  <conditionalFormatting sqref="D15:G15 K15">
    <cfRule type="cellIs" dxfId="65" priority="47" operator="greaterThan">
      <formula>$C$15</formula>
    </cfRule>
  </conditionalFormatting>
  <conditionalFormatting sqref="E3:G3 K3">
    <cfRule type="cellIs" dxfId="64" priority="43" operator="greaterThan">
      <formula>$C3</formula>
    </cfRule>
  </conditionalFormatting>
  <conditionalFormatting sqref="D51:G51 K51">
    <cfRule type="cellIs" dxfId="63" priority="42" operator="greaterThan">
      <formula>$C51</formula>
    </cfRule>
  </conditionalFormatting>
  <conditionalFormatting sqref="D62:G62 K62">
    <cfRule type="cellIs" dxfId="62" priority="41" operator="greaterThan">
      <formula>$C62</formula>
    </cfRule>
  </conditionalFormatting>
  <conditionalFormatting sqref="D64:G64 K64">
    <cfRule type="cellIs" dxfId="61" priority="40" operator="greaterThan">
      <formula>$C64</formula>
    </cfRule>
  </conditionalFormatting>
  <conditionalFormatting sqref="E12:G12 K12">
    <cfRule type="cellIs" dxfId="60" priority="39" operator="lessThan">
      <formula>$C12</formula>
    </cfRule>
  </conditionalFormatting>
  <conditionalFormatting sqref="D76:G77">
    <cfRule type="cellIs" dxfId="59" priority="38" operator="lessThan">
      <formula>$C76</formula>
    </cfRule>
  </conditionalFormatting>
  <conditionalFormatting sqref="E76:G77 K76:K77">
    <cfRule type="cellIs" dxfId="58" priority="37" operator="lessThan">
      <formula>$C76</formula>
    </cfRule>
  </conditionalFormatting>
  <conditionalFormatting sqref="D65 E65:G66 K65:K66">
    <cfRule type="expression" dxfId="57" priority="28">
      <formula>D$65+D$66&gt;=$C$66</formula>
    </cfRule>
  </conditionalFormatting>
  <conditionalFormatting sqref="D66">
    <cfRule type="expression" dxfId="56" priority="26">
      <formula>D$65+D$66&gt;=$C$66</formula>
    </cfRule>
  </conditionalFormatting>
  <conditionalFormatting sqref="H15">
    <cfRule type="cellIs" dxfId="55" priority="24" operator="greaterThan">
      <formula>$C$15</formula>
    </cfRule>
  </conditionalFormatting>
  <conditionalFormatting sqref="H3">
    <cfRule type="cellIs" dxfId="54" priority="23" operator="greaterThan">
      <formula>$C3</formula>
    </cfRule>
  </conditionalFormatting>
  <conditionalFormatting sqref="H51">
    <cfRule type="cellIs" dxfId="53" priority="22" operator="greaterThan">
      <formula>$C51</formula>
    </cfRule>
  </conditionalFormatting>
  <conditionalFormatting sqref="H62">
    <cfRule type="cellIs" dxfId="52" priority="21" operator="greaterThan">
      <formula>$C62</formula>
    </cfRule>
  </conditionalFormatting>
  <conditionalFormatting sqref="H64">
    <cfRule type="cellIs" dxfId="51" priority="20" operator="greaterThan">
      <formula>$C64</formula>
    </cfRule>
  </conditionalFormatting>
  <conditionalFormatting sqref="H12">
    <cfRule type="cellIs" dxfId="50" priority="19" operator="lessThan">
      <formula>$C12</formula>
    </cfRule>
  </conditionalFormatting>
  <conditionalFormatting sqref="H76:H77">
    <cfRule type="cellIs" dxfId="49" priority="18" operator="lessThan">
      <formula>$C76</formula>
    </cfRule>
  </conditionalFormatting>
  <conditionalFormatting sqref="H65:H66">
    <cfRule type="expression" dxfId="48" priority="17">
      <formula>H$65+H$66&gt;=$C$66</formula>
    </cfRule>
  </conditionalFormatting>
  <conditionalFormatting sqref="I15">
    <cfRule type="cellIs" dxfId="47" priority="16" operator="greaterThan">
      <formula>$C$15</formula>
    </cfRule>
  </conditionalFormatting>
  <conditionalFormatting sqref="I3">
    <cfRule type="cellIs" dxfId="46" priority="15" operator="greaterThan">
      <formula>$C3</formula>
    </cfRule>
  </conditionalFormatting>
  <conditionalFormatting sqref="I51">
    <cfRule type="cellIs" dxfId="45" priority="14" operator="greaterThan">
      <formula>$C51</formula>
    </cfRule>
  </conditionalFormatting>
  <conditionalFormatting sqref="I62">
    <cfRule type="cellIs" dxfId="44" priority="13" operator="greaterThan">
      <formula>$C62</formula>
    </cfRule>
  </conditionalFormatting>
  <conditionalFormatting sqref="I64">
    <cfRule type="cellIs" dxfId="43" priority="12" operator="greaterThan">
      <formula>$C64</formula>
    </cfRule>
  </conditionalFormatting>
  <conditionalFormatting sqref="I12">
    <cfRule type="cellIs" dxfId="42" priority="11" operator="lessThan">
      <formula>$C12</formula>
    </cfRule>
  </conditionalFormatting>
  <conditionalFormatting sqref="I76:I77">
    <cfRule type="cellIs" dxfId="41" priority="10" operator="lessThan">
      <formula>$C76</formula>
    </cfRule>
  </conditionalFormatting>
  <conditionalFormatting sqref="I65:I66">
    <cfRule type="expression" dxfId="40" priority="9">
      <formula>I$65+I$66&gt;=$C$66</formula>
    </cfRule>
  </conditionalFormatting>
  <conditionalFormatting sqref="J15">
    <cfRule type="cellIs" dxfId="39" priority="8" operator="greaterThan">
      <formula>$C$15</formula>
    </cfRule>
  </conditionalFormatting>
  <conditionalFormatting sqref="J3">
    <cfRule type="cellIs" dxfId="38" priority="7" operator="greaterThan">
      <formula>$C3</formula>
    </cfRule>
  </conditionalFormatting>
  <conditionalFormatting sqref="J51">
    <cfRule type="cellIs" dxfId="37" priority="6" operator="greaterThan">
      <formula>$C51</formula>
    </cfRule>
  </conditionalFormatting>
  <conditionalFormatting sqref="J62">
    <cfRule type="cellIs" dxfId="36" priority="5" operator="greaterThan">
      <formula>$C62</formula>
    </cfRule>
  </conditionalFormatting>
  <conditionalFormatting sqref="J64">
    <cfRule type="cellIs" dxfId="35" priority="4" operator="greaterThan">
      <formula>$C64</formula>
    </cfRule>
  </conditionalFormatting>
  <conditionalFormatting sqref="J12">
    <cfRule type="cellIs" dxfId="34" priority="3" operator="lessThan">
      <formula>$C12</formula>
    </cfRule>
  </conditionalFormatting>
  <conditionalFormatting sqref="J76:J77">
    <cfRule type="cellIs" dxfId="33" priority="2" operator="lessThan">
      <formula>$C76</formula>
    </cfRule>
  </conditionalFormatting>
  <conditionalFormatting sqref="J65: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2024-12-27T12:01:55Z</dcterms:modified>
</cp:coreProperties>
</file>