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7" activeTab="10"/>
  </bookViews>
  <sheets>
    <sheet name="Entrate_Uscite" sheetId="2" r:id="rId1"/>
    <sheet name="Tav_Entrate" sheetId="7" r:id="rId2"/>
    <sheet name="Tav_Uscite" sheetId="8" r:id="rId3"/>
    <sheet name="Tav_Saldi" sheetId="9" r:id="rId4"/>
    <sheet name="Missione12_Programmi" sheetId="14" r:id="rId5"/>
    <sheet name="Missione12_Macroaggregati" sheetId="15" r:id="rId6"/>
    <sheet name="Risultato_amministrazione" sheetId="1" r:id="rId7"/>
    <sheet name="Conto_economico" sheetId="6" r:id="rId8"/>
    <sheet name="Tav_contoeconomico" sheetId="10" r:id="rId9"/>
    <sheet name="Stato_patrimoniale" sheetId="5" r:id="rId10"/>
    <sheet name="Piano_indicatori" sheetId="4" r:id="rId11"/>
    <sheet name="Tav_indicatori" sheetId="12" r:id="rId12"/>
    <sheet name="Popolazione" sheetId="13" r:id="rId13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H6" i="9"/>
  <c r="H5" i="9"/>
  <c r="H4" i="9"/>
  <c r="H3" i="9"/>
  <c r="H2" i="9"/>
  <c r="H29" i="8"/>
  <c r="H28" i="8"/>
  <c r="K28" i="8" s="1"/>
  <c r="H26" i="8"/>
  <c r="K26" i="8" s="1"/>
  <c r="H25" i="8"/>
  <c r="K25" i="8" s="1"/>
  <c r="H24" i="8"/>
  <c r="H23" i="8"/>
  <c r="K23" i="8" s="1"/>
  <c r="H22" i="8"/>
  <c r="H19" i="8"/>
  <c r="H18" i="8"/>
  <c r="K18" i="8" s="1"/>
  <c r="H17" i="8"/>
  <c r="H16" i="8"/>
  <c r="H14" i="8"/>
  <c r="H13" i="8"/>
  <c r="K13" i="8" s="1"/>
  <c r="H12" i="8"/>
  <c r="H11" i="8"/>
  <c r="H9" i="8"/>
  <c r="H8" i="8"/>
  <c r="H7" i="8"/>
  <c r="K7" i="8" s="1"/>
  <c r="H6" i="8"/>
  <c r="H5" i="8"/>
  <c r="H4" i="8"/>
  <c r="H3" i="8"/>
  <c r="H2" i="8"/>
  <c r="K8" i="7"/>
  <c r="H19" i="7"/>
  <c r="H18" i="7"/>
  <c r="K18" i="7" s="1"/>
  <c r="H17" i="7"/>
  <c r="H14" i="7"/>
  <c r="H13" i="7"/>
  <c r="H12" i="7"/>
  <c r="H15" i="7" s="1"/>
  <c r="H10" i="7"/>
  <c r="H9" i="7"/>
  <c r="H8" i="7"/>
  <c r="H7" i="7"/>
  <c r="H6" i="7"/>
  <c r="K6" i="7" s="1"/>
  <c r="H4" i="7"/>
  <c r="H3" i="7"/>
  <c r="H2" i="7"/>
  <c r="W53" i="2"/>
  <c r="X52" i="2"/>
  <c r="W52" i="2"/>
  <c r="W51" i="2"/>
  <c r="Z51" i="2" s="1"/>
  <c r="X50" i="2"/>
  <c r="W50" i="2"/>
  <c r="X49" i="2"/>
  <c r="W49" i="2"/>
  <c r="X48" i="2"/>
  <c r="X54" i="2" s="1"/>
  <c r="W48" i="2"/>
  <c r="W54" i="2" s="1"/>
  <c r="X16" i="2"/>
  <c r="W16" i="2"/>
  <c r="X15" i="2"/>
  <c r="W15" i="2"/>
  <c r="X14" i="2"/>
  <c r="X20" i="2" s="1"/>
  <c r="W14" i="2"/>
  <c r="W20" i="2" s="1"/>
  <c r="AA59" i="2"/>
  <c r="AA58" i="2"/>
  <c r="AA57" i="2"/>
  <c r="Z57" i="2"/>
  <c r="AA53" i="2"/>
  <c r="Z53" i="2"/>
  <c r="AA52" i="2"/>
  <c r="Z52" i="2"/>
  <c r="AA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19" i="2"/>
  <c r="Z19" i="2"/>
  <c r="AA18" i="2"/>
  <c r="Z18" i="2"/>
  <c r="AA17" i="2"/>
  <c r="Z17" i="2"/>
  <c r="AA16" i="2"/>
  <c r="Z16" i="2"/>
  <c r="AA15" i="2"/>
  <c r="Z15" i="2"/>
  <c r="AA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0" i="8" l="1"/>
  <c r="H15" i="8"/>
  <c r="H27" i="8"/>
  <c r="H20" i="8"/>
  <c r="H5" i="7"/>
  <c r="H16" i="7" s="1"/>
  <c r="H11" i="7"/>
  <c r="Z20" i="2"/>
  <c r="W21" i="2"/>
  <c r="Z21" i="2" s="1"/>
  <c r="AA20" i="2"/>
  <c r="X21" i="2"/>
  <c r="AA21" i="2" s="1"/>
  <c r="W55" i="2"/>
  <c r="Z55" i="2" s="1"/>
  <c r="Z54" i="2"/>
  <c r="X55" i="2"/>
  <c r="AA55" i="2" s="1"/>
  <c r="AA54" i="2"/>
  <c r="Z14" i="2"/>
  <c r="H21" i="8" l="1"/>
  <c r="H30" i="8"/>
  <c r="H20" i="7"/>
  <c r="T53" i="2"/>
  <c r="V53" i="2" s="1"/>
  <c r="U52" i="2"/>
  <c r="T52" i="2"/>
  <c r="V52" i="2" s="1"/>
  <c r="T51" i="2"/>
  <c r="V51" i="2" s="1"/>
  <c r="V50" i="2"/>
  <c r="U50" i="2"/>
  <c r="T50" i="2"/>
  <c r="U49" i="2"/>
  <c r="T49" i="2"/>
  <c r="V49" i="2" s="1"/>
  <c r="U48" i="2"/>
  <c r="U61" i="2" s="1"/>
  <c r="T48" i="2"/>
  <c r="V48" i="2" s="1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19" i="2"/>
  <c r="V18" i="2"/>
  <c r="V17" i="2"/>
  <c r="U16" i="2"/>
  <c r="T16" i="2"/>
  <c r="V16" i="2" s="1"/>
  <c r="U15" i="2"/>
  <c r="U57" i="2" s="1"/>
  <c r="T15" i="2"/>
  <c r="T57" i="2" s="1"/>
  <c r="U14" i="2"/>
  <c r="U56" i="2" s="1"/>
  <c r="T14" i="2"/>
  <c r="V14" i="2" s="1"/>
  <c r="V13" i="2"/>
  <c r="V12" i="2"/>
  <c r="V11" i="2"/>
  <c r="V10" i="2"/>
  <c r="V9" i="2"/>
  <c r="V8" i="2"/>
  <c r="V7" i="2"/>
  <c r="V6" i="2"/>
  <c r="V5" i="2"/>
  <c r="V4" i="2"/>
  <c r="V3" i="2"/>
  <c r="J27" i="5"/>
  <c r="J28" i="5" s="1"/>
  <c r="J26" i="5"/>
  <c r="J13" i="5"/>
  <c r="J15" i="10"/>
  <c r="J13" i="10"/>
  <c r="J12" i="10"/>
  <c r="J11" i="10"/>
  <c r="J9" i="10"/>
  <c r="J8" i="10"/>
  <c r="J7" i="10"/>
  <c r="J6" i="10"/>
  <c r="J5" i="10"/>
  <c r="J4" i="10"/>
  <c r="J3" i="10"/>
  <c r="J2" i="10"/>
  <c r="J10" i="10" s="1"/>
  <c r="M27" i="6"/>
  <c r="M26" i="6"/>
  <c r="M25" i="6"/>
  <c r="M24" i="6"/>
  <c r="M23" i="6"/>
  <c r="M22" i="6"/>
  <c r="M20" i="6"/>
  <c r="M19" i="6"/>
  <c r="M18" i="6"/>
  <c r="M17" i="6"/>
  <c r="M16" i="6"/>
  <c r="M15" i="6"/>
  <c r="M14" i="6"/>
  <c r="M13" i="6"/>
  <c r="M12" i="6"/>
  <c r="M11" i="6"/>
  <c r="M9" i="6"/>
  <c r="M8" i="6"/>
  <c r="M7" i="6"/>
  <c r="M6" i="6"/>
  <c r="M5" i="6"/>
  <c r="M4" i="6"/>
  <c r="M3" i="6"/>
  <c r="M2" i="6"/>
  <c r="K21" i="6"/>
  <c r="K10" i="6"/>
  <c r="K29" i="6" s="1"/>
  <c r="J23" i="1"/>
  <c r="J19" i="1"/>
  <c r="J13" i="1"/>
  <c r="J7" i="1"/>
  <c r="J21" i="1" s="1"/>
  <c r="I17" i="15"/>
  <c r="I16" i="15"/>
  <c r="I15" i="15"/>
  <c r="J17" i="15" s="1"/>
  <c r="H114" i="14"/>
  <c r="H113" i="14"/>
  <c r="H111" i="14"/>
  <c r="H110" i="14"/>
  <c r="H109" i="14"/>
  <c r="H108" i="14"/>
  <c r="H107" i="14"/>
  <c r="H112" i="14"/>
  <c r="H106" i="14"/>
  <c r="C24" i="14"/>
  <c r="B24" i="14"/>
  <c r="F25" i="14" s="1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J14" i="10" l="1"/>
  <c r="J16" i="10" s="1"/>
  <c r="H31" i="8"/>
  <c r="H21" i="7"/>
  <c r="T54" i="2"/>
  <c r="T20" i="2"/>
  <c r="U54" i="2"/>
  <c r="U55" i="2" s="1"/>
  <c r="V15" i="2"/>
  <c r="U20" i="2"/>
  <c r="U21" i="2" s="1"/>
  <c r="U59" i="2" s="1"/>
  <c r="T58" i="2"/>
  <c r="U58" i="2"/>
  <c r="T56" i="2"/>
  <c r="U60" i="2"/>
  <c r="K28" i="6"/>
  <c r="J3" i="15"/>
  <c r="J4" i="15"/>
  <c r="J5" i="15"/>
  <c r="J6" i="15"/>
  <c r="J10" i="15"/>
  <c r="I18" i="15"/>
  <c r="J11" i="15"/>
  <c r="J12" i="15"/>
  <c r="J2" i="15"/>
  <c r="J13" i="15"/>
  <c r="J14" i="15"/>
  <c r="J7" i="15"/>
  <c r="J15" i="15"/>
  <c r="J8" i="15"/>
  <c r="J16" i="15"/>
  <c r="J9" i="15"/>
  <c r="H115" i="14"/>
  <c r="D24" i="14"/>
  <c r="E24" i="14"/>
  <c r="T21" i="2" l="1"/>
  <c r="V20" i="2"/>
  <c r="T55" i="2"/>
  <c r="V55" i="2" s="1"/>
  <c r="V54" i="2"/>
  <c r="V21" i="2" l="1"/>
  <c r="T59" i="2"/>
  <c r="G3" i="13" l="1"/>
  <c r="C9" i="10" l="1"/>
  <c r="D9" i="10"/>
  <c r="E9" i="10"/>
  <c r="F9" i="10"/>
  <c r="G9" i="10"/>
  <c r="H9" i="10"/>
  <c r="I9" i="10"/>
  <c r="B9" i="10"/>
  <c r="J29" i="6"/>
  <c r="I29" i="6"/>
  <c r="H29" i="6"/>
  <c r="G29" i="6"/>
  <c r="F29" i="6"/>
  <c r="E29" i="6"/>
  <c r="D29" i="6"/>
  <c r="C29" i="6"/>
  <c r="H17" i="15" l="1"/>
  <c r="G17" i="15"/>
  <c r="F17" i="15"/>
  <c r="E17" i="15"/>
  <c r="D17" i="15"/>
  <c r="C17" i="15"/>
  <c r="B17" i="15"/>
  <c r="H16" i="15"/>
  <c r="H18" i="15" s="1"/>
  <c r="G16" i="15"/>
  <c r="F16" i="15"/>
  <c r="F18" i="15" s="1"/>
  <c r="E16" i="15"/>
  <c r="D16" i="15"/>
  <c r="D18" i="15" s="1"/>
  <c r="C16" i="15"/>
  <c r="C18" i="15" s="1"/>
  <c r="B16" i="15"/>
  <c r="H15" i="15"/>
  <c r="G15" i="15"/>
  <c r="F15" i="15"/>
  <c r="E15" i="15"/>
  <c r="D15" i="15"/>
  <c r="C15" i="15"/>
  <c r="B15" i="15"/>
  <c r="I114" i="14"/>
  <c r="G114" i="14"/>
  <c r="F114" i="14"/>
  <c r="E114" i="14"/>
  <c r="D114" i="14"/>
  <c r="C114" i="14"/>
  <c r="B114" i="14"/>
  <c r="I113" i="14"/>
  <c r="G113" i="14"/>
  <c r="F113" i="14"/>
  <c r="E113" i="14"/>
  <c r="D113" i="14"/>
  <c r="C113" i="14"/>
  <c r="B113" i="14"/>
  <c r="I112" i="14"/>
  <c r="G112" i="14"/>
  <c r="F112" i="14"/>
  <c r="E112" i="14"/>
  <c r="D112" i="14"/>
  <c r="C112" i="14"/>
  <c r="B112" i="14"/>
  <c r="I111" i="14"/>
  <c r="G111" i="14"/>
  <c r="F111" i="14"/>
  <c r="E111" i="14"/>
  <c r="D111" i="14"/>
  <c r="C111" i="14"/>
  <c r="B111" i="14"/>
  <c r="I110" i="14"/>
  <c r="G110" i="14"/>
  <c r="F110" i="14"/>
  <c r="E110" i="14"/>
  <c r="D110" i="14"/>
  <c r="C110" i="14"/>
  <c r="B110" i="14"/>
  <c r="I109" i="14"/>
  <c r="G109" i="14"/>
  <c r="F109" i="14"/>
  <c r="E109" i="14"/>
  <c r="D109" i="14"/>
  <c r="C109" i="14"/>
  <c r="B109" i="14"/>
  <c r="I108" i="14"/>
  <c r="G108" i="14"/>
  <c r="F108" i="14"/>
  <c r="E108" i="14"/>
  <c r="D108" i="14"/>
  <c r="C108" i="14"/>
  <c r="B108" i="14"/>
  <c r="I107" i="14"/>
  <c r="G107" i="14"/>
  <c r="G115" i="14" s="1"/>
  <c r="F107" i="14"/>
  <c r="E107" i="14"/>
  <c r="D107" i="14"/>
  <c r="C107" i="14"/>
  <c r="B107" i="14"/>
  <c r="I106" i="14"/>
  <c r="G106" i="14"/>
  <c r="F106" i="14"/>
  <c r="F115" i="14" s="1"/>
  <c r="E106" i="14"/>
  <c r="D106" i="14"/>
  <c r="D115" i="14" s="1"/>
  <c r="C106" i="14"/>
  <c r="B106" i="14"/>
  <c r="B115" i="14" s="1"/>
  <c r="C102" i="14"/>
  <c r="B102" i="14"/>
  <c r="F103" i="14" s="1"/>
  <c r="E101" i="14"/>
  <c r="D101" i="14"/>
  <c r="E100" i="14"/>
  <c r="D100" i="14"/>
  <c r="E99" i="14"/>
  <c r="D99" i="14"/>
  <c r="F98" i="14"/>
  <c r="E98" i="14"/>
  <c r="D98" i="14"/>
  <c r="E97" i="14"/>
  <c r="D97" i="14"/>
  <c r="E96" i="14"/>
  <c r="D96" i="14"/>
  <c r="E95" i="14"/>
  <c r="D95" i="14"/>
  <c r="F94" i="14"/>
  <c r="E94" i="14"/>
  <c r="D94" i="14"/>
  <c r="E93" i="14"/>
  <c r="D93" i="14"/>
  <c r="C89" i="14"/>
  <c r="E89" i="14" s="1"/>
  <c r="B89" i="14"/>
  <c r="F89" i="14" s="1"/>
  <c r="F88" i="14"/>
  <c r="E88" i="14"/>
  <c r="D88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C76" i="14"/>
  <c r="B76" i="14"/>
  <c r="F77" i="14" s="1"/>
  <c r="E75" i="14"/>
  <c r="D75" i="14"/>
  <c r="E74" i="14"/>
  <c r="D74" i="14"/>
  <c r="E73" i="14"/>
  <c r="D73" i="14"/>
  <c r="F72" i="14"/>
  <c r="E72" i="14"/>
  <c r="D72" i="14"/>
  <c r="E71" i="14"/>
  <c r="D71" i="14"/>
  <c r="E70" i="14"/>
  <c r="D70" i="14"/>
  <c r="E69" i="14"/>
  <c r="D69" i="14"/>
  <c r="F68" i="14"/>
  <c r="E68" i="14"/>
  <c r="D68" i="14"/>
  <c r="E67" i="14"/>
  <c r="D67" i="14"/>
  <c r="C63" i="14"/>
  <c r="E63" i="14" s="1"/>
  <c r="B63" i="14"/>
  <c r="F63" i="14" s="1"/>
  <c r="E62" i="14"/>
  <c r="D62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C50" i="14"/>
  <c r="B50" i="14"/>
  <c r="F51" i="14" s="1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B38" i="14"/>
  <c r="C37" i="14"/>
  <c r="B37" i="14"/>
  <c r="E37" i="14" s="1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C11" i="14"/>
  <c r="E11" i="14" s="1"/>
  <c r="B11" i="14"/>
  <c r="F48" i="14" s="1"/>
  <c r="E10" i="14"/>
  <c r="D10" i="14"/>
  <c r="E9" i="14"/>
  <c r="D9" i="14"/>
  <c r="E8" i="14"/>
  <c r="D8" i="14"/>
  <c r="F7" i="14"/>
  <c r="E7" i="14"/>
  <c r="D7" i="14"/>
  <c r="E6" i="14"/>
  <c r="D6" i="14"/>
  <c r="E5" i="14"/>
  <c r="D5" i="14"/>
  <c r="E4" i="14"/>
  <c r="D4" i="14"/>
  <c r="F3" i="14"/>
  <c r="E3" i="14"/>
  <c r="D3" i="14"/>
  <c r="F2" i="14"/>
  <c r="E2" i="14"/>
  <c r="D2" i="14"/>
  <c r="B18" i="15" l="1"/>
  <c r="E18" i="15"/>
  <c r="G18" i="15"/>
  <c r="F74" i="14"/>
  <c r="F62" i="14"/>
  <c r="F90" i="14"/>
  <c r="C115" i="14"/>
  <c r="F64" i="14"/>
  <c r="F87" i="14"/>
  <c r="F96" i="14"/>
  <c r="E115" i="14"/>
  <c r="F61" i="14"/>
  <c r="F70" i="14"/>
  <c r="F100" i="14"/>
  <c r="F9" i="14"/>
  <c r="F4" i="14"/>
  <c r="I115" i="14"/>
  <c r="F31" i="14"/>
  <c r="F35" i="14"/>
  <c r="F5" i="14"/>
  <c r="F44" i="14"/>
  <c r="F10" i="14"/>
  <c r="F29" i="14"/>
  <c r="F49" i="14"/>
  <c r="F21" i="14"/>
  <c r="F15" i="14"/>
  <c r="F17" i="14"/>
  <c r="F18" i="14"/>
  <c r="F16" i="14"/>
  <c r="F23" i="14"/>
  <c r="F19" i="14"/>
  <c r="F20" i="14"/>
  <c r="F22" i="14"/>
  <c r="F24" i="14"/>
  <c r="F42" i="14"/>
  <c r="F33" i="14"/>
  <c r="F12" i="14"/>
  <c r="F46" i="14"/>
  <c r="F8" i="14"/>
  <c r="F6" i="14"/>
  <c r="D37" i="14"/>
  <c r="F37" i="14"/>
  <c r="F38" i="14"/>
  <c r="D50" i="14"/>
  <c r="F50" i="14"/>
  <c r="D76" i="14"/>
  <c r="F76" i="14"/>
  <c r="D102" i="14"/>
  <c r="F102" i="14"/>
  <c r="D11" i="14"/>
  <c r="F11" i="14"/>
  <c r="F28" i="14"/>
  <c r="F30" i="14"/>
  <c r="F32" i="14"/>
  <c r="F34" i="14"/>
  <c r="F36" i="14"/>
  <c r="F41" i="14"/>
  <c r="F43" i="14"/>
  <c r="F45" i="14"/>
  <c r="F47" i="14"/>
  <c r="E50" i="14"/>
  <c r="D63" i="14"/>
  <c r="F67" i="14"/>
  <c r="F69" i="14"/>
  <c r="F71" i="14"/>
  <c r="F73" i="14"/>
  <c r="F75" i="14"/>
  <c r="E76" i="14"/>
  <c r="D89" i="14"/>
  <c r="F93" i="14"/>
  <c r="F95" i="14"/>
  <c r="F97" i="14"/>
  <c r="F99" i="14"/>
  <c r="F101" i="14"/>
  <c r="E102" i="14"/>
  <c r="J9" i="12" l="1"/>
  <c r="J8" i="12"/>
  <c r="J7" i="12"/>
  <c r="J6" i="12"/>
  <c r="J5" i="12"/>
  <c r="J4" i="12"/>
  <c r="J3" i="12"/>
  <c r="J2" i="12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5" i="7" s="1"/>
  <c r="G10" i="7"/>
  <c r="G9" i="7"/>
  <c r="G8" i="7"/>
  <c r="G7" i="7"/>
  <c r="G6" i="7"/>
  <c r="G4" i="7"/>
  <c r="G3" i="7"/>
  <c r="G2" i="7"/>
  <c r="G15" i="8" l="1"/>
  <c r="G5" i="7"/>
  <c r="G27" i="8"/>
  <c r="G10" i="8"/>
  <c r="G20" i="8"/>
  <c r="G11" i="7"/>
  <c r="G20" i="7" l="1"/>
  <c r="G16" i="7"/>
  <c r="G21" i="8"/>
  <c r="Q53" i="2"/>
  <c r="R52" i="2"/>
  <c r="Q52" i="2"/>
  <c r="R51" i="2"/>
  <c r="Q51" i="2"/>
  <c r="R50" i="2"/>
  <c r="Q50" i="2"/>
  <c r="R49" i="2"/>
  <c r="Q49" i="2"/>
  <c r="R48" i="2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Q14" i="2"/>
  <c r="S13" i="2"/>
  <c r="S12" i="2"/>
  <c r="S11" i="2"/>
  <c r="S10" i="2"/>
  <c r="S9" i="2"/>
  <c r="S8" i="2"/>
  <c r="S7" i="2"/>
  <c r="S6" i="2"/>
  <c r="S5" i="2"/>
  <c r="S4" i="2"/>
  <c r="S3" i="2"/>
  <c r="G4" i="13"/>
  <c r="I27" i="5"/>
  <c r="I26" i="5"/>
  <c r="I13" i="5"/>
  <c r="I15" i="10"/>
  <c r="I13" i="10"/>
  <c r="I12" i="10"/>
  <c r="I11" i="10"/>
  <c r="I8" i="10"/>
  <c r="I7" i="10"/>
  <c r="I6" i="10"/>
  <c r="I5" i="10"/>
  <c r="I4" i="10"/>
  <c r="I3" i="10"/>
  <c r="J21" i="6"/>
  <c r="J10" i="6"/>
  <c r="J28" i="6" s="1"/>
  <c r="I23" i="1"/>
  <c r="I19" i="1"/>
  <c r="I13" i="1"/>
  <c r="I7" i="1"/>
  <c r="I21" i="1" l="1"/>
  <c r="Q56" i="2"/>
  <c r="G2" i="9" s="1"/>
  <c r="S15" i="2"/>
  <c r="S16" i="2"/>
  <c r="G4" i="9"/>
  <c r="S48" i="2"/>
  <c r="S49" i="2"/>
  <c r="S50" i="2"/>
  <c r="G29" i="8"/>
  <c r="R54" i="2"/>
  <c r="R55" i="2" s="1"/>
  <c r="G21" i="7"/>
  <c r="I2" i="10"/>
  <c r="I10" i="10" s="1"/>
  <c r="I14" i="10" s="1"/>
  <c r="I16" i="10" s="1"/>
  <c r="I28" i="5"/>
  <c r="R60" i="2"/>
  <c r="S51" i="2"/>
  <c r="G28" i="8"/>
  <c r="S52" i="2"/>
  <c r="S53" i="2"/>
  <c r="R57" i="2"/>
  <c r="R56" i="2"/>
  <c r="R61" i="2"/>
  <c r="Q20" i="2"/>
  <c r="Q54" i="2"/>
  <c r="Q57" i="2"/>
  <c r="G3" i="9" s="1"/>
  <c r="R20" i="2"/>
  <c r="Q58" i="2"/>
  <c r="G5" i="9" s="1"/>
  <c r="R58" i="2"/>
  <c r="S14" i="2"/>
  <c r="G11" i="13"/>
  <c r="G10" i="13"/>
  <c r="G9" i="13"/>
  <c r="G8" i="13"/>
  <c r="G7" i="13"/>
  <c r="G6" i="13"/>
  <c r="G5" i="13"/>
  <c r="R21" i="2" l="1"/>
  <c r="G30" i="8"/>
  <c r="Q21" i="2"/>
  <c r="S20" i="2"/>
  <c r="Q55" i="2"/>
  <c r="S55" i="2" s="1"/>
  <c r="S54" i="2"/>
  <c r="B27" i="5"/>
  <c r="C27" i="5"/>
  <c r="D27" i="5"/>
  <c r="E27" i="5"/>
  <c r="F27" i="5"/>
  <c r="G27" i="5"/>
  <c r="H27" i="5"/>
  <c r="K27" i="5"/>
  <c r="G31" i="8" l="1"/>
  <c r="R59" i="2"/>
  <c r="S21" i="2"/>
  <c r="Q59" i="2"/>
  <c r="G6" i="9" s="1"/>
  <c r="I9" i="12" l="1"/>
  <c r="I8" i="12"/>
  <c r="I7" i="12"/>
  <c r="I6" i="12"/>
  <c r="I5" i="12"/>
  <c r="I4" i="12"/>
  <c r="I3" i="12"/>
  <c r="I2" i="12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2" i="7"/>
  <c r="F10" i="7"/>
  <c r="F9" i="7"/>
  <c r="F8" i="7"/>
  <c r="F7" i="7"/>
  <c r="F6" i="7"/>
  <c r="F4" i="7"/>
  <c r="F3" i="7"/>
  <c r="F2" i="7"/>
  <c r="F15" i="8" l="1"/>
  <c r="F27" i="8"/>
  <c r="F10" i="8"/>
  <c r="F20" i="8"/>
  <c r="F5" i="7"/>
  <c r="F11" i="7"/>
  <c r="F21" i="8" l="1"/>
  <c r="N53" i="2"/>
  <c r="F29" i="8" s="1"/>
  <c r="O52" i="2"/>
  <c r="N52" i="2"/>
  <c r="O51" i="2"/>
  <c r="N51" i="2"/>
  <c r="P51" i="2" s="1"/>
  <c r="O50" i="2"/>
  <c r="N50" i="2"/>
  <c r="P50" i="2" s="1"/>
  <c r="O49" i="2"/>
  <c r="P49" i="2" s="1"/>
  <c r="N49" i="2"/>
  <c r="O48" i="2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5" i="2"/>
  <c r="N15" i="2"/>
  <c r="O14" i="2"/>
  <c r="N14" i="2"/>
  <c r="P13" i="2"/>
  <c r="O12" i="2"/>
  <c r="O16" i="2" s="1"/>
  <c r="N12" i="2"/>
  <c r="P11" i="2"/>
  <c r="P10" i="2"/>
  <c r="P9" i="2"/>
  <c r="P8" i="2"/>
  <c r="P7" i="2"/>
  <c r="P6" i="2"/>
  <c r="P5" i="2"/>
  <c r="P4" i="2"/>
  <c r="P3" i="2"/>
  <c r="H26" i="5"/>
  <c r="H13" i="5"/>
  <c r="H15" i="10"/>
  <c r="H13" i="10"/>
  <c r="H12" i="10"/>
  <c r="H11" i="10"/>
  <c r="H8" i="10"/>
  <c r="H7" i="10"/>
  <c r="H6" i="10"/>
  <c r="H4" i="10"/>
  <c r="H3" i="10"/>
  <c r="I21" i="6"/>
  <c r="H5" i="10" s="1"/>
  <c r="I10" i="6"/>
  <c r="H2" i="10" s="1"/>
  <c r="N16" i="2" l="1"/>
  <c r="F13" i="7"/>
  <c r="F15" i="7" s="1"/>
  <c r="P48" i="2"/>
  <c r="P53" i="2"/>
  <c r="P52" i="2"/>
  <c r="F28" i="8"/>
  <c r="F30" i="8" s="1"/>
  <c r="F31" i="8" s="1"/>
  <c r="O60" i="2"/>
  <c r="O58" i="2"/>
  <c r="O57" i="2"/>
  <c r="P16" i="2"/>
  <c r="F4" i="9"/>
  <c r="P15" i="2"/>
  <c r="O56" i="2"/>
  <c r="N56" i="2"/>
  <c r="F2" i="9" s="1"/>
  <c r="H10" i="10"/>
  <c r="H14" i="10" s="1"/>
  <c r="H16" i="10" s="1"/>
  <c r="I28" i="6"/>
  <c r="H28" i="5"/>
  <c r="N20" i="2"/>
  <c r="N54" i="2"/>
  <c r="N57" i="2"/>
  <c r="O61" i="2"/>
  <c r="O20" i="2"/>
  <c r="O54" i="2"/>
  <c r="O55" i="2" s="1"/>
  <c r="P12" i="2"/>
  <c r="N58" i="2"/>
  <c r="F5" i="9" s="1"/>
  <c r="P14" i="2"/>
  <c r="K23" i="1"/>
  <c r="K19" i="1"/>
  <c r="K13" i="1"/>
  <c r="K7" i="1"/>
  <c r="F20" i="7" l="1"/>
  <c r="F21" i="7" s="1"/>
  <c r="F16" i="7"/>
  <c r="O21" i="2"/>
  <c r="O59" i="2" s="1"/>
  <c r="F3" i="9"/>
  <c r="P20" i="2"/>
  <c r="N21" i="2"/>
  <c r="N55" i="2"/>
  <c r="P55" i="2" s="1"/>
  <c r="P54" i="2"/>
  <c r="K21" i="1"/>
  <c r="H9" i="12"/>
  <c r="H8" i="12"/>
  <c r="H7" i="12"/>
  <c r="H6" i="12"/>
  <c r="H5" i="12"/>
  <c r="H4" i="12"/>
  <c r="H3" i="12"/>
  <c r="H2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P21" i="2" l="1"/>
  <c r="N59" i="2"/>
  <c r="F6" i="9" s="1"/>
  <c r="E5" i="7"/>
  <c r="E10" i="8"/>
  <c r="E15" i="8"/>
  <c r="E20" i="8"/>
  <c r="E27" i="8"/>
  <c r="E11" i="7"/>
  <c r="E15" i="7"/>
  <c r="E20" i="7" l="1"/>
  <c r="E21" i="7"/>
  <c r="E16" i="7"/>
  <c r="E21" i="8"/>
  <c r="L28" i="8"/>
  <c r="Y52" i="2"/>
  <c r="X61" i="2"/>
  <c r="M53" i="2"/>
  <c r="K53" i="2"/>
  <c r="L52" i="2"/>
  <c r="K52" i="2"/>
  <c r="L51" i="2"/>
  <c r="K51" i="2"/>
  <c r="M51" i="2" s="1"/>
  <c r="L50" i="2"/>
  <c r="K50" i="2"/>
  <c r="M50" i="2" s="1"/>
  <c r="L49" i="2"/>
  <c r="K49" i="2"/>
  <c r="L48" i="2"/>
  <c r="K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6" i="2"/>
  <c r="K16" i="2"/>
  <c r="L15" i="2"/>
  <c r="K15" i="2"/>
  <c r="L14" i="2"/>
  <c r="K14" i="2"/>
  <c r="M13" i="2"/>
  <c r="M12" i="2"/>
  <c r="M11" i="2"/>
  <c r="M10" i="2"/>
  <c r="M9" i="2"/>
  <c r="M8" i="2"/>
  <c r="M7" i="2"/>
  <c r="M6" i="2"/>
  <c r="M5" i="2"/>
  <c r="M4" i="2"/>
  <c r="M3" i="2"/>
  <c r="K26" i="5"/>
  <c r="K13" i="5"/>
  <c r="K15" i="10"/>
  <c r="L15" i="10" s="1"/>
  <c r="K13" i="10"/>
  <c r="L13" i="10" s="1"/>
  <c r="K12" i="10"/>
  <c r="L12" i="10" s="1"/>
  <c r="K11" i="10"/>
  <c r="L11" i="10" s="1"/>
  <c r="K8" i="10"/>
  <c r="L8" i="10" s="1"/>
  <c r="K7" i="10"/>
  <c r="L7" i="10" s="1"/>
  <c r="K6" i="10"/>
  <c r="L6" i="10" s="1"/>
  <c r="K4" i="10"/>
  <c r="L4" i="10" s="1"/>
  <c r="K3" i="10"/>
  <c r="L3" i="10" s="1"/>
  <c r="L21" i="6"/>
  <c r="M21" i="6" s="1"/>
  <c r="L10" i="6"/>
  <c r="H23" i="1"/>
  <c r="H19" i="1"/>
  <c r="H13" i="1"/>
  <c r="H7" i="1"/>
  <c r="L9" i="12"/>
  <c r="L8" i="12"/>
  <c r="L7" i="12"/>
  <c r="L6" i="12"/>
  <c r="L5" i="12"/>
  <c r="L4" i="12"/>
  <c r="L3" i="12"/>
  <c r="L2" i="12"/>
  <c r="L29" i="8"/>
  <c r="L26" i="8"/>
  <c r="L25" i="8"/>
  <c r="L24" i="8"/>
  <c r="L23" i="8"/>
  <c r="L22" i="8"/>
  <c r="L19" i="8"/>
  <c r="L18" i="8"/>
  <c r="L17" i="8"/>
  <c r="L16" i="8"/>
  <c r="L14" i="8"/>
  <c r="L13" i="8"/>
  <c r="L12" i="8"/>
  <c r="L11" i="8"/>
  <c r="L9" i="8"/>
  <c r="L8" i="8"/>
  <c r="L7" i="8"/>
  <c r="L6" i="8"/>
  <c r="L5" i="8"/>
  <c r="L4" i="8"/>
  <c r="L3" i="8"/>
  <c r="L2" i="8"/>
  <c r="I29" i="8"/>
  <c r="K29" i="8" s="1"/>
  <c r="I28" i="8"/>
  <c r="M28" i="8" s="1"/>
  <c r="I26" i="8"/>
  <c r="M26" i="8" s="1"/>
  <c r="I25" i="8"/>
  <c r="I24" i="8"/>
  <c r="K24" i="8" s="1"/>
  <c r="I23" i="8"/>
  <c r="I22" i="8"/>
  <c r="K22" i="8" s="1"/>
  <c r="I19" i="8"/>
  <c r="K19" i="8" s="1"/>
  <c r="I18" i="8"/>
  <c r="I17" i="8"/>
  <c r="K17" i="8" s="1"/>
  <c r="I16" i="8"/>
  <c r="K16" i="8" s="1"/>
  <c r="I14" i="8"/>
  <c r="K14" i="8" s="1"/>
  <c r="I13" i="8"/>
  <c r="I12" i="8"/>
  <c r="K12" i="8" s="1"/>
  <c r="I11" i="8"/>
  <c r="K11" i="8" s="1"/>
  <c r="I9" i="8"/>
  <c r="K9" i="8" s="1"/>
  <c r="I8" i="8"/>
  <c r="K8" i="8" s="1"/>
  <c r="I7" i="8"/>
  <c r="M7" i="8" s="1"/>
  <c r="I6" i="8"/>
  <c r="K6" i="8" s="1"/>
  <c r="I5" i="8"/>
  <c r="K5" i="8" s="1"/>
  <c r="I4" i="8"/>
  <c r="K4" i="8" s="1"/>
  <c r="I3" i="8"/>
  <c r="K3" i="8" s="1"/>
  <c r="I2" i="8"/>
  <c r="K2" i="8" s="1"/>
  <c r="L19" i="7"/>
  <c r="L18" i="7"/>
  <c r="L17" i="7"/>
  <c r="L14" i="7"/>
  <c r="L12" i="7"/>
  <c r="L10" i="7"/>
  <c r="L9" i="7"/>
  <c r="L8" i="7"/>
  <c r="L7" i="7"/>
  <c r="L6" i="7"/>
  <c r="L4" i="7"/>
  <c r="L3" i="7"/>
  <c r="L2" i="7"/>
  <c r="I19" i="7"/>
  <c r="K19" i="7" s="1"/>
  <c r="I18" i="7"/>
  <c r="M18" i="7" s="1"/>
  <c r="I17" i="7"/>
  <c r="K17" i="7" s="1"/>
  <c r="I14" i="7"/>
  <c r="K14" i="7" s="1"/>
  <c r="I13" i="7"/>
  <c r="K13" i="7" s="1"/>
  <c r="I12" i="7"/>
  <c r="K12" i="7" s="1"/>
  <c r="I10" i="7"/>
  <c r="K10" i="7" s="1"/>
  <c r="I9" i="7"/>
  <c r="K9" i="7" s="1"/>
  <c r="I8" i="7"/>
  <c r="M8" i="7" s="1"/>
  <c r="I7" i="7"/>
  <c r="K7" i="7" s="1"/>
  <c r="I6" i="7"/>
  <c r="M6" i="7" s="1"/>
  <c r="I4" i="7"/>
  <c r="K4" i="7" s="1"/>
  <c r="I3" i="7"/>
  <c r="K3" i="7" s="1"/>
  <c r="I2" i="7"/>
  <c r="K2" i="7" s="1"/>
  <c r="Y51" i="2"/>
  <c r="Y53" i="2"/>
  <c r="Y49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1" i="2"/>
  <c r="Y10" i="2"/>
  <c r="Y9" i="2"/>
  <c r="Y8" i="2"/>
  <c r="Y7" i="2"/>
  <c r="Y6" i="2"/>
  <c r="Y5" i="2"/>
  <c r="Y4" i="2"/>
  <c r="Y3" i="2"/>
  <c r="G26" i="5"/>
  <c r="G13" i="5"/>
  <c r="G15" i="10"/>
  <c r="G13" i="10"/>
  <c r="G12" i="10"/>
  <c r="G11" i="10"/>
  <c r="G8" i="10"/>
  <c r="G7" i="10"/>
  <c r="G6" i="10"/>
  <c r="G4" i="10"/>
  <c r="G3" i="10"/>
  <c r="H21" i="6"/>
  <c r="G5" i="10" s="1"/>
  <c r="H10" i="6"/>
  <c r="G2" i="10" s="1"/>
  <c r="M23" i="8" l="1"/>
  <c r="M10" i="6"/>
  <c r="L29" i="6"/>
  <c r="G10" i="10"/>
  <c r="G14" i="10" s="1"/>
  <c r="K2" i="10"/>
  <c r="L2" i="10" s="1"/>
  <c r="M16" i="8"/>
  <c r="K57" i="2"/>
  <c r="K54" i="2"/>
  <c r="E29" i="8"/>
  <c r="K20" i="2"/>
  <c r="L57" i="2"/>
  <c r="L54" i="2"/>
  <c r="W56" i="2"/>
  <c r="Z56" i="2" s="1"/>
  <c r="K5" i="10"/>
  <c r="L5" i="10" s="1"/>
  <c r="L20" i="2"/>
  <c r="M16" i="2"/>
  <c r="E4" i="9"/>
  <c r="M49" i="2"/>
  <c r="M52" i="2"/>
  <c r="E28" i="8"/>
  <c r="L56" i="2"/>
  <c r="M14" i="2"/>
  <c r="L58" i="2"/>
  <c r="L61" i="2"/>
  <c r="I4" i="9"/>
  <c r="J4" i="9" s="1"/>
  <c r="M3" i="8"/>
  <c r="M12" i="8"/>
  <c r="M19" i="8"/>
  <c r="M3" i="7"/>
  <c r="M4" i="7"/>
  <c r="M2" i="7"/>
  <c r="M19" i="7"/>
  <c r="W58" i="2"/>
  <c r="Z58" i="2" s="1"/>
  <c r="K4" i="9"/>
  <c r="X60" i="2"/>
  <c r="W57" i="2"/>
  <c r="M9" i="7"/>
  <c r="M14" i="7"/>
  <c r="M7" i="7"/>
  <c r="M12" i="7"/>
  <c r="M4" i="8"/>
  <c r="M8" i="8"/>
  <c r="M24" i="8"/>
  <c r="M29" i="8"/>
  <c r="M14" i="8"/>
  <c r="Y12" i="2"/>
  <c r="X56" i="2"/>
  <c r="AA56" i="2" s="1"/>
  <c r="X57" i="2"/>
  <c r="K3" i="9" s="1"/>
  <c r="X58" i="2"/>
  <c r="M10" i="7"/>
  <c r="M17" i="7"/>
  <c r="L13" i="7"/>
  <c r="M13" i="7" s="1"/>
  <c r="M2" i="8"/>
  <c r="M6" i="8"/>
  <c r="M11" i="8"/>
  <c r="M22" i="8"/>
  <c r="M54" i="2"/>
  <c r="K55" i="2"/>
  <c r="M18" i="8"/>
  <c r="K56" i="2"/>
  <c r="L60" i="2"/>
  <c r="M5" i="8"/>
  <c r="M9" i="8"/>
  <c r="M13" i="8"/>
  <c r="M17" i="8"/>
  <c r="M25" i="8"/>
  <c r="M15" i="2"/>
  <c r="M48" i="2"/>
  <c r="K58" i="2"/>
  <c r="K28" i="5"/>
  <c r="L28" i="6"/>
  <c r="M28" i="6" s="1"/>
  <c r="H21" i="1"/>
  <c r="I10" i="8"/>
  <c r="K10" i="8" s="1"/>
  <c r="I15" i="8"/>
  <c r="K15" i="8" s="1"/>
  <c r="I20" i="8"/>
  <c r="K20" i="8" s="1"/>
  <c r="I27" i="8"/>
  <c r="K27" i="8" s="1"/>
  <c r="I5" i="7"/>
  <c r="K5" i="7" s="1"/>
  <c r="I11" i="7"/>
  <c r="K11" i="7" s="1"/>
  <c r="I15" i="7"/>
  <c r="K15" i="7" s="1"/>
  <c r="Y50" i="2"/>
  <c r="Y14" i="2"/>
  <c r="Y16" i="2"/>
  <c r="Y15" i="2"/>
  <c r="Y54" i="2"/>
  <c r="Y48" i="2"/>
  <c r="G28" i="5"/>
  <c r="H28" i="6"/>
  <c r="M29" i="6" l="1"/>
  <c r="K9" i="10"/>
  <c r="L9" i="10" s="1"/>
  <c r="M20" i="2"/>
  <c r="I3" i="9"/>
  <c r="J3" i="9" s="1"/>
  <c r="K21" i="2"/>
  <c r="K59" i="2" s="1"/>
  <c r="E6" i="9" s="1"/>
  <c r="I5" i="9"/>
  <c r="J5" i="9" s="1"/>
  <c r="K5" i="9"/>
  <c r="K2" i="9"/>
  <c r="I2" i="9"/>
  <c r="J2" i="9" s="1"/>
  <c r="K10" i="10"/>
  <c r="L10" i="10" s="1"/>
  <c r="E30" i="8"/>
  <c r="E5" i="9"/>
  <c r="L21" i="2"/>
  <c r="M21" i="2" s="1"/>
  <c r="L55" i="2"/>
  <c r="E2" i="9"/>
  <c r="E3" i="9"/>
  <c r="I21" i="8"/>
  <c r="K21" i="8" s="1"/>
  <c r="I30" i="8"/>
  <c r="K30" i="8" s="1"/>
  <c r="I20" i="7"/>
  <c r="K20" i="7" s="1"/>
  <c r="I16" i="7"/>
  <c r="K16" i="7" s="1"/>
  <c r="G16" i="10"/>
  <c r="Y20" i="2"/>
  <c r="K14" i="10" l="1"/>
  <c r="L14" i="10" s="1"/>
  <c r="E31" i="8"/>
  <c r="L59" i="2"/>
  <c r="M55" i="2"/>
  <c r="X59" i="2"/>
  <c r="K6" i="9" s="1"/>
  <c r="Y55" i="2"/>
  <c r="I31" i="8"/>
  <c r="K31" i="8" s="1"/>
  <c r="I21" i="7"/>
  <c r="K21" i="7" s="1"/>
  <c r="Y21" i="2"/>
  <c r="K16" i="10" l="1"/>
  <c r="L16" i="10" s="1"/>
  <c r="W59" i="2"/>
  <c r="J12" i="7"/>
  <c r="J8" i="7"/>
  <c r="J21" i="7"/>
  <c r="J2" i="7"/>
  <c r="J13" i="7"/>
  <c r="J6" i="7"/>
  <c r="J4" i="7"/>
  <c r="J17" i="7"/>
  <c r="J18" i="7"/>
  <c r="J9" i="7"/>
  <c r="J3" i="7"/>
  <c r="J7" i="7"/>
  <c r="J10" i="7"/>
  <c r="J14" i="7"/>
  <c r="J11" i="7"/>
  <c r="J15" i="7"/>
  <c r="J5" i="7"/>
  <c r="J31" i="8"/>
  <c r="J12" i="8"/>
  <c r="J19" i="8"/>
  <c r="J11" i="8"/>
  <c r="J16" i="8"/>
  <c r="J18" i="8"/>
  <c r="J23" i="8"/>
  <c r="J22" i="8"/>
  <c r="J14" i="8"/>
  <c r="J28" i="8"/>
  <c r="J24" i="8"/>
  <c r="J13" i="8"/>
  <c r="J17" i="8"/>
  <c r="J6" i="8"/>
  <c r="J9" i="8"/>
  <c r="J8" i="8"/>
  <c r="J4" i="8"/>
  <c r="J7" i="8"/>
  <c r="J2" i="8"/>
  <c r="J5" i="8"/>
  <c r="J26" i="8"/>
  <c r="J25" i="8"/>
  <c r="J3" i="8"/>
  <c r="J21" i="8"/>
  <c r="J20" i="8"/>
  <c r="J10" i="8"/>
  <c r="J15" i="8"/>
  <c r="J27" i="8"/>
  <c r="J16" i="7"/>
  <c r="G23" i="1"/>
  <c r="F23" i="1"/>
  <c r="E23" i="1"/>
  <c r="D23" i="1"/>
  <c r="C23" i="1"/>
  <c r="B23" i="1"/>
  <c r="I6" i="9" l="1"/>
  <c r="J6" i="9" s="1"/>
  <c r="Z59" i="2"/>
  <c r="G19" i="1"/>
  <c r="G13" i="1"/>
  <c r="G7" i="1"/>
  <c r="B26" i="5"/>
  <c r="B13" i="5"/>
  <c r="H53" i="2"/>
  <c r="I52" i="2"/>
  <c r="H52" i="2"/>
  <c r="I51" i="2"/>
  <c r="H51" i="2"/>
  <c r="I50" i="2"/>
  <c r="H50" i="2"/>
  <c r="I49" i="2"/>
  <c r="H49" i="2"/>
  <c r="I48" i="2"/>
  <c r="H48" i="2"/>
  <c r="I16" i="2"/>
  <c r="H16" i="2"/>
  <c r="D4" i="9" s="1"/>
  <c r="I15" i="2"/>
  <c r="H15" i="2"/>
  <c r="I14" i="2"/>
  <c r="H14" i="2"/>
  <c r="E53" i="2"/>
  <c r="F52" i="2"/>
  <c r="E52" i="2"/>
  <c r="F51" i="2"/>
  <c r="E51" i="2"/>
  <c r="F50" i="2"/>
  <c r="E50" i="2"/>
  <c r="F49" i="2"/>
  <c r="E49" i="2"/>
  <c r="F48" i="2"/>
  <c r="E48" i="2"/>
  <c r="F16" i="2"/>
  <c r="E16" i="2"/>
  <c r="C4" i="9" s="1"/>
  <c r="F15" i="2"/>
  <c r="E15" i="2"/>
  <c r="E57" i="2" s="1"/>
  <c r="C3" i="9" s="1"/>
  <c r="F14" i="2"/>
  <c r="E14" i="2"/>
  <c r="B53" i="2"/>
  <c r="C52" i="2"/>
  <c r="B52" i="2"/>
  <c r="C51" i="2"/>
  <c r="B51" i="2"/>
  <c r="C50" i="2"/>
  <c r="B50" i="2"/>
  <c r="C49" i="2"/>
  <c r="B49" i="2"/>
  <c r="C48" i="2"/>
  <c r="B48" i="2"/>
  <c r="C16" i="2"/>
  <c r="B16" i="2"/>
  <c r="C15" i="2"/>
  <c r="C57" i="2" s="1"/>
  <c r="B15" i="2"/>
  <c r="B57" i="2" s="1"/>
  <c r="B3" i="9" s="1"/>
  <c r="C14" i="2"/>
  <c r="B14" i="2"/>
  <c r="H58" i="2" l="1"/>
  <c r="D5" i="9" s="1"/>
  <c r="H56" i="2"/>
  <c r="D2" i="9" s="1"/>
  <c r="C61" i="2"/>
  <c r="I60" i="2"/>
  <c r="I58" i="2"/>
  <c r="I56" i="2"/>
  <c r="F20" i="2"/>
  <c r="F21" i="2" s="1"/>
  <c r="F56" i="2"/>
  <c r="F58" i="2"/>
  <c r="F60" i="2"/>
  <c r="B4" i="9"/>
  <c r="F57" i="2"/>
  <c r="F61" i="2"/>
  <c r="H57" i="2"/>
  <c r="D3" i="9" s="1"/>
  <c r="B58" i="2"/>
  <c r="B5" i="9" s="1"/>
  <c r="B56" i="2"/>
  <c r="B2" i="9" s="1"/>
  <c r="C20" i="2"/>
  <c r="C21" i="2" s="1"/>
  <c r="C60" i="2"/>
  <c r="C58" i="2"/>
  <c r="C56" i="2"/>
  <c r="E20" i="2"/>
  <c r="E21" i="2" s="1"/>
  <c r="E58" i="2"/>
  <c r="C5" i="9" s="1"/>
  <c r="E56" i="2"/>
  <c r="C2" i="9" s="1"/>
  <c r="I20" i="2"/>
  <c r="I21" i="2" s="1"/>
  <c r="I57" i="2"/>
  <c r="I61" i="2"/>
  <c r="B20" i="2"/>
  <c r="B21" i="2" s="1"/>
  <c r="H20" i="2"/>
  <c r="H21" i="2" s="1"/>
  <c r="G21" i="1"/>
  <c r="F21" i="6" l="1"/>
  <c r="G21" i="6"/>
  <c r="E21" i="6"/>
  <c r="G10" i="6"/>
  <c r="F10" i="6"/>
  <c r="E10" i="6"/>
  <c r="C26" i="5" l="1"/>
  <c r="C13" i="5"/>
  <c r="C19" i="1"/>
  <c r="E19" i="1"/>
  <c r="B19" i="1"/>
  <c r="D19" i="1"/>
  <c r="F19" i="1"/>
  <c r="B13" i="1"/>
  <c r="C13" i="1"/>
  <c r="D13" i="1"/>
  <c r="E13" i="1"/>
  <c r="F13" i="1"/>
  <c r="B7" i="1"/>
  <c r="C7" i="1"/>
  <c r="D7" i="1"/>
  <c r="E7" i="1"/>
  <c r="F7" i="1"/>
  <c r="B15" i="10" l="1"/>
  <c r="B13" i="10"/>
  <c r="B12" i="10"/>
  <c r="B11" i="10"/>
  <c r="B8" i="10"/>
  <c r="B7" i="10"/>
  <c r="B6" i="10"/>
  <c r="B4" i="10"/>
  <c r="B3" i="10"/>
  <c r="C10" i="6"/>
  <c r="B2" i="10" s="1"/>
  <c r="C21" i="6"/>
  <c r="B5" i="10" s="1"/>
  <c r="C28" i="6"/>
  <c r="B10" i="10" l="1"/>
  <c r="B14" i="10" s="1"/>
  <c r="B16" i="10" s="1"/>
  <c r="F26" i="5"/>
  <c r="E26" i="5"/>
  <c r="D26" i="5"/>
  <c r="F13" i="5"/>
  <c r="E13" i="5"/>
  <c r="D13" i="5"/>
  <c r="F28" i="6"/>
  <c r="G28" i="6"/>
  <c r="E28" i="6"/>
  <c r="B21" i="1"/>
  <c r="F28" i="5" l="1"/>
  <c r="D10" i="6"/>
  <c r="C21" i="1"/>
  <c r="D21" i="1"/>
  <c r="E21" i="1"/>
  <c r="F21" i="1"/>
  <c r="C6" i="10" l="1"/>
  <c r="D6" i="10"/>
  <c r="E6" i="10"/>
  <c r="F6" i="10"/>
  <c r="C7" i="10"/>
  <c r="D7" i="10"/>
  <c r="E7" i="10"/>
  <c r="F7" i="10"/>
  <c r="C8" i="10"/>
  <c r="D8" i="10"/>
  <c r="E8" i="10"/>
  <c r="F8" i="10"/>
  <c r="C3" i="10"/>
  <c r="D3" i="10"/>
  <c r="E3" i="10"/>
  <c r="F3" i="10"/>
  <c r="C4" i="10"/>
  <c r="D4" i="10"/>
  <c r="E4" i="10"/>
  <c r="F4" i="10"/>
  <c r="D28" i="6" l="1"/>
  <c r="D21" i="6"/>
  <c r="G6" i="12" l="1"/>
  <c r="F2" i="12"/>
  <c r="G2" i="12"/>
  <c r="F3" i="12"/>
  <c r="G3" i="12"/>
  <c r="F4" i="12"/>
  <c r="G4" i="12"/>
  <c r="F5" i="12"/>
  <c r="G5" i="12"/>
  <c r="F6" i="12"/>
  <c r="F7" i="12"/>
  <c r="G7" i="12"/>
  <c r="F8" i="12"/>
  <c r="G8" i="12"/>
  <c r="F9" i="12"/>
  <c r="G9" i="12"/>
  <c r="E9" i="12"/>
  <c r="E8" i="12"/>
  <c r="E7" i="12"/>
  <c r="E6" i="12"/>
  <c r="E5" i="12"/>
  <c r="E4" i="12"/>
  <c r="E3" i="12"/>
  <c r="E2" i="12"/>
  <c r="D11" i="10"/>
  <c r="E11" i="10"/>
  <c r="F11" i="10"/>
  <c r="D12" i="10"/>
  <c r="E12" i="10"/>
  <c r="F12" i="10"/>
  <c r="D13" i="10"/>
  <c r="E13" i="10"/>
  <c r="F13" i="10"/>
  <c r="D15" i="10"/>
  <c r="E15" i="10"/>
  <c r="F15" i="10"/>
  <c r="C15" i="10"/>
  <c r="C13" i="10"/>
  <c r="C12" i="10"/>
  <c r="C11" i="10"/>
  <c r="D26" i="8" l="1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L20" i="8" l="1"/>
  <c r="M20" i="8" s="1"/>
  <c r="L11" i="7"/>
  <c r="M11" i="7" s="1"/>
  <c r="D15" i="8"/>
  <c r="B5" i="7"/>
  <c r="L15" i="7"/>
  <c r="M15" i="7" s="1"/>
  <c r="B11" i="7"/>
  <c r="B27" i="8"/>
  <c r="B15" i="7"/>
  <c r="D27" i="8"/>
  <c r="L27" i="8"/>
  <c r="M27" i="8" s="1"/>
  <c r="L15" i="8"/>
  <c r="M15" i="8" s="1"/>
  <c r="C27" i="8"/>
  <c r="L10" i="8"/>
  <c r="M10" i="8" s="1"/>
  <c r="D10" i="8"/>
  <c r="D20" i="8"/>
  <c r="C10" i="8"/>
  <c r="C15" i="8"/>
  <c r="C20" i="8"/>
  <c r="B20" i="8"/>
  <c r="B15" i="8"/>
  <c r="B10" i="8"/>
  <c r="L5" i="7"/>
  <c r="M5" i="7" s="1"/>
  <c r="C15" i="7"/>
  <c r="C11" i="7"/>
  <c r="D11" i="7"/>
  <c r="D5" i="7"/>
  <c r="D15" i="7"/>
  <c r="C5" i="7"/>
  <c r="D21" i="8" l="1"/>
  <c r="B21" i="8"/>
  <c r="C21" i="8"/>
  <c r="L21" i="8"/>
  <c r="M21" i="8" s="1"/>
  <c r="C16" i="7"/>
  <c r="L16" i="7"/>
  <c r="M16" i="7" s="1"/>
  <c r="D16" i="7"/>
  <c r="B16" i="7"/>
  <c r="B20" i="7"/>
  <c r="B21" i="7" s="1"/>
  <c r="L20" i="7"/>
  <c r="C30" i="8"/>
  <c r="C31" i="8" s="1"/>
  <c r="B30" i="8"/>
  <c r="B31" i="8" s="1"/>
  <c r="C20" i="7"/>
  <c r="C21" i="7" s="1"/>
  <c r="D20" i="7"/>
  <c r="D21" i="7" l="1"/>
  <c r="L21" i="7"/>
  <c r="M21" i="7" s="1"/>
  <c r="M20" i="7"/>
  <c r="L30" i="8"/>
  <c r="L31" i="8" l="1"/>
  <c r="M31" i="8" s="1"/>
  <c r="M30" i="8"/>
  <c r="C5" i="10"/>
  <c r="C2" i="10"/>
  <c r="C10" i="10" l="1"/>
  <c r="C14" i="10" l="1"/>
  <c r="C16" i="10" s="1"/>
  <c r="E5" i="10" l="1"/>
  <c r="F5" i="10"/>
  <c r="D5" i="10"/>
  <c r="E2" i="10"/>
  <c r="F2" i="10"/>
  <c r="D2" i="10"/>
  <c r="E10" i="10" l="1"/>
  <c r="E14" i="10" s="1"/>
  <c r="E16" i="10" s="1"/>
  <c r="D10" i="10"/>
  <c r="D14" i="10" s="1"/>
  <c r="D16" i="10" s="1"/>
  <c r="F10" i="10"/>
  <c r="E54" i="2"/>
  <c r="E55" i="2" s="1"/>
  <c r="E59" i="2" s="1"/>
  <c r="C6" i="9" s="1"/>
  <c r="F54" i="2"/>
  <c r="F55" i="2" s="1"/>
  <c r="F59" i="2" s="1"/>
  <c r="F14" i="10" l="1"/>
  <c r="F16" i="10" l="1"/>
  <c r="J47" i="2" l="1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J13" i="2"/>
  <c r="J12" i="2"/>
  <c r="J11" i="2"/>
  <c r="J10" i="2"/>
  <c r="J9" i="2"/>
  <c r="J8" i="2"/>
  <c r="J7" i="2"/>
  <c r="J6" i="2"/>
  <c r="J5" i="2"/>
  <c r="J4" i="2"/>
  <c r="J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D28" i="8" l="1"/>
  <c r="J53" i="2" l="1"/>
  <c r="D29" i="8"/>
  <c r="J49" i="2"/>
  <c r="J52" i="2"/>
  <c r="J51" i="2"/>
  <c r="J50" i="2"/>
  <c r="J48" i="2"/>
  <c r="J16" i="2"/>
  <c r="J14" i="2"/>
  <c r="J15" i="2"/>
  <c r="I54" i="2"/>
  <c r="I55" i="2" s="1"/>
  <c r="I59" i="2" s="1"/>
  <c r="H54" i="2"/>
  <c r="D30" i="8" l="1"/>
  <c r="J21" i="2"/>
  <c r="J20" i="2"/>
  <c r="H55" i="2"/>
  <c r="J54" i="2"/>
  <c r="G12" i="2"/>
  <c r="D53" i="2"/>
  <c r="D52" i="2"/>
  <c r="J55" i="2" l="1"/>
  <c r="H59" i="2"/>
  <c r="D6" i="9" s="1"/>
  <c r="D31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G20" i="2" l="1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<sst xmlns="http://schemas.openxmlformats.org/spreadsheetml/2006/main" count="645" uniqueCount="387">
  <si>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</si>
  <si>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</si>
  <si>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</si>
  <si>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</si>
  <si>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</si>
  <si>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</si>
  <si>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</si>
  <si>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</si>
  <si>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</si>
  <si>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</si>
  <si>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</si>
  <si>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</si>
  <si>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</si>
  <si>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</si>
  <si>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</si>
  <si>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</si>
  <si>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</si>
  <si>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</si>
  <si>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</si>
  <si>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</si>
  <si>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</si>
  <si>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</si>
  <si>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</si>
  <si>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</si>
  <si>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</si>
  <si>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</si>
  <si>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</si>
  <si>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</si>
  <si>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</si>
  <si>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</si>
  <si>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</si>
  <si>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</si>
  <si>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</si>
  <si>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</si>
  <si>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</si>
  <si>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</si>
  <si>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</si>
  <si>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</si>
  <si>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</si>
  <si>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</si>
  <si>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</si>
  <si>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</si>
  <si>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</si>
  <si>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</si>
  <si>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</si>
  <si>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</si>
  <si>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</si>
  <si>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</si>
  <si>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</si>
  <si>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</si>
  <si>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</si>
  <si>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</si>
  <si>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</si>
  <si>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</si>
  <si>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</si>
  <si>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</si>
  <si>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</si>
  <si>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</si>
  <si>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</si>
  <si>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</si>
  <si>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</si>
  <si>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</si>
  <si>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</si>
  <si>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</si>
  <si>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</si>
  <si>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</si>
  <si>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</si>
  <si>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</si>
  <si>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</si>
  <si>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</si>
  <si>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</si>
  <si>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</si>
  <si>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</si>
  <si>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</si>
  <si>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</si>
  <si>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</si>
  <si>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</si>
  <si>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</si>
  <si>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</si>
  <si>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</si>
  <si>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</si>
  <si>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</si>
  <si>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</si>
  <si>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</si>
  <si>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</si>
  <si>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</si>
  <si>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</si>
  <si>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</si>
  <si>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</si>
  <si>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</si>
  <si>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</si>
  <si>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</si>
  <si>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</si>
  <si>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</si>
  <si>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</si>
  <si>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</si>
  <si>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</si>
  <si>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</si>
  <si>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</si>
  <si>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</si>
  <si>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</si>
  <si>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</si>
  <si>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</si>
  <si>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</si>
  <si>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</si>
  <si>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</si>
  <si>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</si>
  <si>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</si>
  <si>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</si>
  <si>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</si>
  <si>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</si>
  <si>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</si>
  <si>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</si>
  <si>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</si>
  <si>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</si>
  <si>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</si>
  <si>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</si>
  <si>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</si>
  <si>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</si>
  <si>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</si>
  <si>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</si>
  <si>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</si>
  <si>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</si>
  <si>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</si>
  <si>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</si>
  <si>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</si>
  <si>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</si>
  <si>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</si>
  <si>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</si>
  <si>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</si>
  <si>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</si>
  <si>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</si>
  <si>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</si>
  <si>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</si>
  <si>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</si>
  <si>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</si>
  <si>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</si>
  <si>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</si>
  <si>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</si>
  <si>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</si>
  <si>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</si>
  <si>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</si>
  <si>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</si>
  <si>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</si>
  <si>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</si>
  <si>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</si>
  <si>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</si>
  <si>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</si>
  <si>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</si>
  <si>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</si>
  <si>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</si>
  <si>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</si>
  <si>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</si>
  <si>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</si>
  <si>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</si>
  <si>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</si>
  <si>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</si>
  <si>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</si>
  <si>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</si>
  <si>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</si>
  <si>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</si>
  <si>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</si>
  <si>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</si>
  <si>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</si>
  <si>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</si>
  <si>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</si>
  <si>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</si>
  <si>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</si>
  <si>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</si>
  <si>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</si>
  <si>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</si>
  <si>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</si>
  <si>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</si>
  <si>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</si>
  <si>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</si>
  <si>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</si>
  <si>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</si>
  <si>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</si>
  <si>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</si>
  <si>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</si>
  <si>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</si>
  <si>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</si>
  <si>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</si>
  <si>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</si>
  <si>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</si>
  <si>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</si>
  <si>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</si>
  <si>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</si>
  <si>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</si>
  <si>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</si>
  <si>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</si>
  <si>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</si>
  <si>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</si>
  <si>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</si>
  <si>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</si>
  <si>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</si>
  <si>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</si>
  <si>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</si>
  <si>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</si>
  <si>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</si>
  <si>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</si>
  <si>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</si>
  <si>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</si>
  <si>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</si>
  <si>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</si>
  <si>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</si>
  <si>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</si>
  <si>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</si>
  <si>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</si>
  <si>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</si>
  <si>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</si>
  <si>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</si>
  <si>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</si>
  <si>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</si>
  <si>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</si>
  <si>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</si>
  <si>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</si>
  <si>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</si>
  <si>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</si>
  <si>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</si>
  <si>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</si>
  <si>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</si>
  <si>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</si>
  <si>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</si>
  <si>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</si>
  <si>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</si>
  <si>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</si>
  <si>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</si>
  <si>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</si>
  <si>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</si>
  <si>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</si>
  <si>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</si>
  <si>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</si>
  <si>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</si>
  <si>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</si>
  <si>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</si>
  <si>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</si>
  <si>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</si>
  <si>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</si>
  <si>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</si>
  <si>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</si>
  <si>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</si>
  <si>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</si>
  <si>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</si>
  <si>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</si>
  <si>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</si>
  <si>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</si>
  <si>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</si>
  <si>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</si>
  <si>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</si>
  <si>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</si>
  <si>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</si>
  <si>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</si>
  <si>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</si>
  <si>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</si>
  <si>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</si>
  <si>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</si>
  <si>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</si>
  <si>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</si>
  <si>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</si>
  <si>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</si>
  <si>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</si>
  <si>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</si>
  <si>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</si>
  <si>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</si>
  <si>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</si>
  <si>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</si>
  <si>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</si>
  <si>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</si>
  <si>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</si>
  <si>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</si>
  <si>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</si>
  <si>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</si>
  <si>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</si>
  <si>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</si>
  <si>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</si>
  <si>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</si>
  <si>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</si>
  <si>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</si>
  <si>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</si>
  <si>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</si>
  <si>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</si>
  <si>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</si>
  <si>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</si>
  <si>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</si>
  <si>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</si>
  <si>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</si>
  <si>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</si>
  <si>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</si>
  <si>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</si>
  <si>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</si>
  <si>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</si>
  <si>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</si>
  <si>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</si>
  <si>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</si>
  <si>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</si>
  <si>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</si>
  <si>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</si>
  <si>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</si>
  <si>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</si>
  <si>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</si>
  <si>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</si>
  <si>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</si>
  <si>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</si>
  <si>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</si>
  <si>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</si>
  <si>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</si>
  <si>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</si>
  <si>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</si>
  <si>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</si>
  <si>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</si>
  <si>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</si>
  <si>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</si>
  <si>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</si>
  <si>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</si>
  <si>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</si>
  <si>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</si>
  <si>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</si>
  <si>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</si>
  <si>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</si>
  <si>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</si>
  <si>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</si>
  <si>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</si>
  <si>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</si>
  <si>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</si>
  <si>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</si>
  <si>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</si>
  <si>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</si>
  <si>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</si>
  <si>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</si>
  <si>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</si>
  <si>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</si>
  <si>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</si>
  <si>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</si>
  <si>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</si>
  <si>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</si>
  <si>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</si>
  <si>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</si>
  <si>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</si>
  <si>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</si>
  <si>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</si>
  <si>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</si>
  <si>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</si>
  <si>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</si>
  <si>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</si>
  <si>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</si>
  <si>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</si>
  <si>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</si>
  <si>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</si>
  <si>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</si>
  <si>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</si>
  <si>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</si>
  <si>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</si>
  <si>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/>
  </si>
  <si>
    <t>Città metro-politana</t>
  </si>
  <si>
    <t>Verifica</t>
  </si>
  <si>
    <t>Rapporto Fcde/Residui attivi (scala dx)</t>
  </si>
  <si>
    <t>Riaccertamento residui attivi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</si>
  <si>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</si>
  <si>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</si>
  <si>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</si>
  <si>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</si>
  <si>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</si>
  <si>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</si>
  <si>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</si>
  <si>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Impegni</t>
  </si>
  <si>
    <t>Pagamenti</t>
  </si>
  <si>
    <t>Residui</t>
  </si>
  <si>
    <t>Cap. pagamento</t>
  </si>
  <si>
    <t>Composizione spesa</t>
  </si>
  <si>
    <t>Infanzia, minori, asili nido</t>
  </si>
  <si>
    <t>Disabilità</t>
  </si>
  <si>
    <t>Anziani</t>
  </si>
  <si>
    <t>Soggetti a rischio esclusione sociale</t>
  </si>
  <si>
    <t>Famiglie</t>
  </si>
  <si>
    <t>Diritto alla casa</t>
  </si>
  <si>
    <t>Rete dei servizi sociosanitari e sociali</t>
  </si>
  <si>
    <t>Cooperazione e associazionismo</t>
  </si>
  <si>
    <t>Servizio necroscopico e cimiteriale</t>
  </si>
  <si>
    <t>Spesa finale</t>
  </si>
  <si>
    <t>Totale</t>
  </si>
  <si>
    <t>Spesa corrente</t>
  </si>
  <si>
    <t>Spesa in conto capitale</t>
  </si>
  <si>
    <t>%Spesa corrente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</si>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</sst>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_ ;\-#,##0.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45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3" fontId="0" fillId="0" borderId="0" xfId="0" applyNumberFormat="1" applyFill="1" applyBorder="1"/>
    <xf numFmtId="3" fontId="2" fillId="0" borderId="1" xfId="0" applyNumberFormat="1" applyFont="1" applyFill="1" applyBorder="1"/>
    <xf numFmtId="166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2" borderId="0" xfId="1" applyNumberFormat="1" applyFont="1" applyFill="1" applyBorder="1"/>
    <xf numFmtId="0" fontId="0" fillId="0" borderId="0" xfId="0" applyAlignment="1">
      <alignment wrapText="1"/>
    </xf>
    <xf numFmtId="4" fontId="0" fillId="0" borderId="0" xfId="0" applyNumberFormat="1"/>
    <xf numFmtId="0" fontId="1" fillId="0" borderId="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167" fontId="9" fillId="4" borderId="0" xfId="0" applyNumberFormat="1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0" fontId="1" fillId="0" borderId="0" xfId="0" applyFont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65" fontId="0" fillId="0" borderId="0" xfId="0" applyNumberFormat="1" applyAlignment="1">
      <alignment horizontal="right"/>
    </xf>
    <xf numFmtId="165" fontId="1" fillId="0" borderId="0" xfId="0" applyNumberFormat="1" applyFont="1"/>
    <xf numFmtId="3" fontId="2" fillId="0" borderId="0" xfId="0" applyNumberFormat="1" applyFont="1"/>
    <xf numFmtId="165" fontId="2" fillId="0" borderId="0" xfId="0" applyNumberFormat="1" applyFont="1"/>
    <xf numFmtId="0" fontId="0" fillId="0" borderId="0" xfId="0" applyAlignment="1">
      <alignment vertical="center"/>
    </xf>
    <xf numFmtId="0" fontId="11" fillId="0" borderId="0" xfId="2" applyFont="1" applyFill="1" applyBorder="1" applyAlignment="1" applyProtection="1">
      <alignment vertical="center" readingOrder="1"/>
    </xf>
    <xf numFmtId="0" fontId="12" fillId="0" borderId="0" xfId="2" applyFont="1" applyFill="1" applyBorder="1" applyAlignment="1" applyProtection="1">
      <alignment vertical="center" readingOrder="1"/>
    </xf>
    <xf numFmtId="165" fontId="13" fillId="0" borderId="0" xfId="0" applyNumberFormat="1" applyFont="1"/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10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360116429587997E-2"/>
          <c:y val="5.2090612906515517E-2"/>
          <c:w val="0.54691650385807045"/>
          <c:h val="0.89251404924077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5A-4C1C-B9B4-1921804C40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5A-4C1C-B9B4-1921804C40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5A-4C1C-B9B4-1921804C40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5A-4C1C-B9B4-1921804C40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45A-4C1C-B9B4-1921804C40F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45A-4C1C-B9B4-1921804C40F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45A-4C1C-B9B4-1921804C40F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45A-4C1C-B9B4-1921804C40FC}"/>
              </c:ext>
            </c:extLst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645A-4C1C-B9B4-1921804C40FC}"/>
              </c:ext>
            </c:extLst>
          </c:dPt>
          <c:dLbls>
            <c:dLbl>
              <c:idx val="0"/>
              <c:layout>
                <c:manualLayout>
                  <c:x val="-0.18566699432841166"/>
                  <c:y val="0.101741795218376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5A-4C1C-B9B4-1921804C40F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7532470603336747E-2"/>
                  <c:y val="-9.21595972165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45A-4C1C-B9B4-1921804C40F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9171995392467834E-2"/>
                  <c:y val="-6.4385633675899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45A-4C1C-B9B4-1921804C40F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96856136226215"/>
                  <c:y val="-0.115564948114455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45A-4C1C-B9B4-1921804C40F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45A-4C1C-B9B4-1921804C40F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9.5008394220992651E-2"/>
                  <c:y val="0.158023128580317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45A-4C1C-B9B4-1921804C40FC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2006081391887828E-2"/>
                  <c:y val="9.2707660743684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45A-4C1C-B9B4-1921804C40FC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45A-4C1C-B9B4-1921804C40FC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671480254157415E-2"/>
                  <c:y val="0.10163003062117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45A-4C1C-B9B4-1921804C40F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Missione12_Programmi!$A$2:$A$10</c:f>
              <c:strCache>
                <c:ptCount val="9"/>
                <c:pt idx="0">
                  <c:v>Infanzia, minori, asili nido</c:v>
                </c:pt>
                <c:pt idx="1">
                  <c:v>Disabilità</c:v>
                </c:pt>
                <c:pt idx="2">
                  <c:v>Anziani</c:v>
                </c:pt>
                <c:pt idx="3">
                  <c:v>Soggetti a rischio esclusione sociale</c:v>
                </c:pt>
                <c:pt idx="4">
                  <c:v>Famiglie</c:v>
                </c:pt>
                <c:pt idx="5">
                  <c:v>Diritto alla casa</c:v>
                </c:pt>
                <c:pt idx="6">
                  <c:v>Rete dei servizi sociosanitari e sociali</c:v>
                </c:pt>
                <c:pt idx="7">
                  <c:v>Cooperazione e associazionismo</c:v>
                </c:pt>
                <c:pt idx="8">
                  <c:v>Servizio necroscopico e cimiteriale</c:v>
                </c:pt>
              </c:strCache>
            </c:strRef>
          </c:cat>
          <c:val>
            <c:numRef>
              <c:f>Missione12_Programmi!$B$2:$B$10</c:f>
              <c:numCache>
                <c:formatCode>#,##0</c:formatCode>
                <c:ptCount val="9"/>
                <c:pt idx="0">
                  <c:v>56800008.600000001</c:v>
                </c:pt>
                <c:pt idx="1">
                  <c:v>4995747.93</c:v>
                </c:pt>
                <c:pt idx="2">
                  <c:v>10283548.49</c:v>
                </c:pt>
                <c:pt idx="3">
                  <c:v>42407775.280000001</c:v>
                </c:pt>
                <c:pt idx="4">
                  <c:v>0</c:v>
                </c:pt>
                <c:pt idx="5">
                  <c:v>25512651.550000001</c:v>
                </c:pt>
                <c:pt idx="6">
                  <c:v>1655757.32</c:v>
                </c:pt>
                <c:pt idx="7">
                  <c:v>0</c:v>
                </c:pt>
                <c:pt idx="8">
                  <c:v>6767667.7199999997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645A-4C1C-B9B4-1921804C4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905368777131741"/>
          <c:y val="3.1215427490599516E-2"/>
          <c:w val="0.37732233402704773"/>
          <c:h val="0.92108789244360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2E-2"/>
          <c:w val="0.9122665336936"/>
          <c:h val="0.73334226838666439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78.81</c:v>
                </c:pt>
                <c:pt idx="1">
                  <c:v>76.13</c:v>
                </c:pt>
                <c:pt idx="2">
                  <c:v>74.59</c:v>
                </c:pt>
                <c:pt idx="3">
                  <c:v>79.91</c:v>
                </c:pt>
                <c:pt idx="4">
                  <c:v>77.650000000000006</c:v>
                </c:pt>
                <c:pt idx="5">
                  <c:v>75.91</c:v>
                </c:pt>
                <c:pt idx="6">
                  <c:v>77.34</c:v>
                </c:pt>
                <c:pt idx="7">
                  <c:v>77.814529388489007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94.13</c:v>
                </c:pt>
                <c:pt idx="1">
                  <c:v>92.21</c:v>
                </c:pt>
                <c:pt idx="2">
                  <c:v>85.95</c:v>
                </c:pt>
                <c:pt idx="3">
                  <c:v>92.64</c:v>
                </c:pt>
                <c:pt idx="4">
                  <c:v>85.87</c:v>
                </c:pt>
                <c:pt idx="5">
                  <c:v>94.69</c:v>
                </c:pt>
                <c:pt idx="6">
                  <c:v>92.35</c:v>
                </c:pt>
                <c:pt idx="7">
                  <c:v>95.65003849990778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86.9</c:v>
                </c:pt>
                <c:pt idx="1">
                  <c:v>84.64</c:v>
                </c:pt>
                <c:pt idx="2">
                  <c:v>82.55</c:v>
                </c:pt>
                <c:pt idx="3">
                  <c:v>79.25</c:v>
                </c:pt>
                <c:pt idx="4">
                  <c:v>75.47</c:v>
                </c:pt>
                <c:pt idx="5">
                  <c:v>83.29</c:v>
                </c:pt>
                <c:pt idx="6">
                  <c:v>77.5</c:v>
                </c:pt>
                <c:pt idx="7">
                  <c:v>84.140501907832046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82.03</c:v>
                </c:pt>
                <c:pt idx="1">
                  <c:v>81.020831187113757</c:v>
                </c:pt>
                <c:pt idx="2">
                  <c:v>74.849999999999994</c:v>
                </c:pt>
                <c:pt idx="3">
                  <c:v>74.150000000000006</c:v>
                </c:pt>
                <c:pt idx="4">
                  <c:v>73.2</c:v>
                </c:pt>
                <c:pt idx="5">
                  <c:v>80.819999999999993</c:v>
                </c:pt>
                <c:pt idx="6">
                  <c:v>78.83</c:v>
                </c:pt>
                <c:pt idx="7">
                  <c:v>78.414615229378441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099312"/>
        <c:axId val="1661102576"/>
      </c:lineChart>
      <c:catAx>
        <c:axId val="166109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1102576"/>
        <c:crosses val="autoZero"/>
        <c:auto val="1"/>
        <c:lblAlgn val="ctr"/>
        <c:lblOffset val="100"/>
        <c:noMultiLvlLbl val="0"/>
      </c:catAx>
      <c:valAx>
        <c:axId val="1661102576"/>
        <c:scaling>
          <c:orientation val="minMax"/>
          <c:max val="99"/>
          <c:min val="7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66109931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4.0261462162590475E-3"/>
          <c:y val="0.85943904618305844"/>
          <c:w val="0.96867943053510519"/>
          <c:h val="0.1131635673200424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06E-2"/>
          <c:y val="7.1340490978731519E-2"/>
          <c:w val="0.956799214531183"/>
          <c:h val="0.734470741647772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365.51</c:v>
                </c:pt>
                <c:pt idx="1">
                  <c:v>356.32</c:v>
                </c:pt>
                <c:pt idx="2">
                  <c:v>368.1</c:v>
                </c:pt>
                <c:pt idx="3">
                  <c:v>376.72</c:v>
                </c:pt>
                <c:pt idx="4">
                  <c:v>381.15</c:v>
                </c:pt>
                <c:pt idx="5">
                  <c:v>397.88</c:v>
                </c:pt>
                <c:pt idx="6">
                  <c:v>403.66</c:v>
                </c:pt>
                <c:pt idx="7">
                  <c:v>435.88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7.6343162515507207E-3"/>
                  <c:y val="-4.4078480350905917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922-4DF8-B272-AE5914B993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5428953144383651E-3"/>
                  <c:y val="1.538757453356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922-4DF8-B272-AE5914B993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72573718866297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922-4DF8-B272-AE5914B993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3431625155072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922-4DF8-B272-AE5914B993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6343162515505802E-3"/>
                  <c:y val="3.84689363339102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922-4DF8-B272-AE5914B993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7257371886630408E-3"/>
                  <c:y val="1.1540680900173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922-4DF8-B272-AE5914B993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72573718866304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8171581257752203E-3"/>
                  <c:y val="3.846893633391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099856"/>
        <c:axId val="1661098768"/>
      </c:barChart>
      <c:catAx>
        <c:axId val="166109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61098768"/>
        <c:crosses val="autoZero"/>
        <c:auto val="1"/>
        <c:lblAlgn val="ctr"/>
        <c:lblOffset val="100"/>
        <c:noMultiLvlLbl val="0"/>
      </c:catAx>
      <c:valAx>
        <c:axId val="1661098768"/>
        <c:scaling>
          <c:orientation val="minMax"/>
          <c:max val="4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crossAx val="166109985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5.6168887717656171E-2"/>
          <c:w val="0.95679921453118366"/>
          <c:h val="0.75739853060779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7.6343162515507207E-3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4514743773260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268.16000000000003</c:v>
                </c:pt>
                <c:pt idx="1">
                  <c:v>132.31</c:v>
                </c:pt>
                <c:pt idx="2">
                  <c:v>171.06</c:v>
                </c:pt>
                <c:pt idx="3">
                  <c:v>270.11</c:v>
                </c:pt>
                <c:pt idx="4">
                  <c:v>271.93</c:v>
                </c:pt>
                <c:pt idx="5">
                  <c:v>334.59</c:v>
                </c:pt>
                <c:pt idx="6">
                  <c:v>399.18</c:v>
                </c:pt>
                <c:pt idx="7">
                  <c:v>645.73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9.5428953144383998E-3"/>
                  <c:y val="-7.05255685614494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343162515506505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72573718866304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6343162515505802E-3"/>
                  <c:y val="-7.05255685614494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451474377326082E-2"/>
                  <c:y val="-3.52627842807247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098224"/>
        <c:axId val="1661097680"/>
      </c:barChart>
      <c:catAx>
        <c:axId val="166109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61097680"/>
        <c:crosses val="autoZero"/>
        <c:auto val="1"/>
        <c:lblAlgn val="ctr"/>
        <c:lblOffset val="100"/>
        <c:noMultiLvlLbl val="0"/>
      </c:catAx>
      <c:valAx>
        <c:axId val="1661097680"/>
        <c:scaling>
          <c:orientation val="minMax"/>
          <c:max val="65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66109822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2E-2"/>
          <c:y val="3.6934441366574477E-3"/>
          <c:w val="0.95679921453118366"/>
          <c:h val="0.86158221912011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-5.58</c:v>
                </c:pt>
                <c:pt idx="1">
                  <c:v>-8.17</c:v>
                </c:pt>
                <c:pt idx="2">
                  <c:v>-11.82</c:v>
                </c:pt>
                <c:pt idx="3">
                  <c:v>-12.78</c:v>
                </c:pt>
                <c:pt idx="4">
                  <c:v>-14.07</c:v>
                </c:pt>
                <c:pt idx="5">
                  <c:v>-14.16</c:v>
                </c:pt>
                <c:pt idx="6">
                  <c:v>-14.43</c:v>
                </c:pt>
                <c:pt idx="7">
                  <c:v>-12.78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100400"/>
        <c:axId val="1661102032"/>
      </c:barChart>
      <c:catAx>
        <c:axId val="166110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61102032"/>
        <c:crosses val="autoZero"/>
        <c:auto val="1"/>
        <c:lblAlgn val="ctr"/>
        <c:lblOffset val="100"/>
        <c:noMultiLvlLbl val="0"/>
      </c:catAx>
      <c:valAx>
        <c:axId val="1661102032"/>
        <c:scaling>
          <c:orientation val="minMax"/>
          <c:max val="50"/>
          <c:min val="-20"/>
        </c:scaling>
        <c:delete val="1"/>
        <c:axPos val="l"/>
        <c:numFmt formatCode="0" sourceLinked="0"/>
        <c:majorTickMark val="none"/>
        <c:minorTickMark val="none"/>
        <c:tickLblPos val="none"/>
        <c:crossAx val="166110040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2E-2"/>
          <c:y val="3.6934441366574477E-3"/>
          <c:w val="0.9567992145311836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-3.81715812577536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2010.34</c:v>
                </c:pt>
                <c:pt idx="1">
                  <c:v>1950.52</c:v>
                </c:pt>
                <c:pt idx="2">
                  <c:v>1925.88</c:v>
                </c:pt>
                <c:pt idx="3">
                  <c:v>1917.49</c:v>
                </c:pt>
                <c:pt idx="4">
                  <c:v>1917.28</c:v>
                </c:pt>
                <c:pt idx="5">
                  <c:v>1822.65</c:v>
                </c:pt>
                <c:pt idx="6">
                  <c:v>1803.75</c:v>
                </c:pt>
                <c:pt idx="7">
                  <c:v>1727.18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5599252498247338E-2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200-4CC3-B665-EA9931C82D5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4714137686696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00-4CC3-B665-EA9931C82D5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37999283155731E-2"/>
                  <c:y val="-3.6933207930658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00-4CC3-B665-EA9931C82D5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507831561135018E-2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00-4CC3-B665-EA9931C82D5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177211565989121E-2"/>
                  <c:y val="1.1540680900173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B32-4B9D-8E6F-62766BFD2B8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0857906288768E-2"/>
                  <c:y val="2.3081361800346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B32-4B9D-8E6F-62766BFD2B8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5268632503101441E-2"/>
                  <c:y val="2.3081361800346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0994369691764481E-2"/>
                  <c:y val="1.923446816695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103664"/>
        <c:axId val="1661101488"/>
      </c:barChart>
      <c:catAx>
        <c:axId val="166110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61101488"/>
        <c:crosses val="autoZero"/>
        <c:auto val="1"/>
        <c:lblAlgn val="ctr"/>
        <c:lblOffset val="100"/>
        <c:noMultiLvlLbl val="0"/>
      </c:catAx>
      <c:valAx>
        <c:axId val="1661101488"/>
        <c:scaling>
          <c:orientation val="minMax"/>
          <c:max val="24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661103664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27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561947</c:v>
                </c:pt>
                <c:pt idx="1">
                  <c:v>561191</c:v>
                </c:pt>
                <c:pt idx="2">
                  <c:v>561203</c:v>
                </c:pt>
                <c:pt idx="3">
                  <c:v>566410</c:v>
                </c:pt>
                <c:pt idx="4">
                  <c:v>565752</c:v>
                </c:pt>
                <c:pt idx="5">
                  <c:v>569184</c:v>
                </c:pt>
                <c:pt idx="6">
                  <c:v>572320</c:v>
                </c:pt>
                <c:pt idx="7">
                  <c:v>576915</c:v>
                </c:pt>
                <c:pt idx="8">
                  <c:v>579877</c:v>
                </c:pt>
                <c:pt idx="9">
                  <c:v>584649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100944"/>
        <c:axId val="1661096592"/>
      </c:barChart>
      <c:catAx>
        <c:axId val="1661100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661096592"/>
        <c:crosses val="autoZero"/>
        <c:auto val="1"/>
        <c:lblAlgn val="ctr"/>
        <c:lblOffset val="100"/>
        <c:noMultiLvlLbl val="0"/>
      </c:catAx>
      <c:valAx>
        <c:axId val="1661096592"/>
        <c:scaling>
          <c:orientation val="minMax"/>
          <c:max val="70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661100944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2230057669705"/>
          <c:y val="3.8314176245210725E-2"/>
          <c:w val="0.87070933128718542"/>
          <c:h val="0.748683583559076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Missione12_Programmi!$A$106</c:f>
              <c:strCache>
                <c:ptCount val="1"/>
                <c:pt idx="0">
                  <c:v>Infanzia, minori, asili nido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Missione12_Programmi!$B$106:$I$106</c:f>
              <c:numCache>
                <c:formatCode>#,##0</c:formatCode>
                <c:ptCount val="8"/>
                <c:pt idx="0">
                  <c:v>49890720.289999999</c:v>
                </c:pt>
                <c:pt idx="1">
                  <c:v>49095474.979999997</c:v>
                </c:pt>
                <c:pt idx="2">
                  <c:v>51446576.68</c:v>
                </c:pt>
                <c:pt idx="3">
                  <c:v>49446198.520000003</c:v>
                </c:pt>
                <c:pt idx="4">
                  <c:v>48302685.560000002</c:v>
                </c:pt>
                <c:pt idx="5">
                  <c:v>51401100.880000003</c:v>
                </c:pt>
                <c:pt idx="6">
                  <c:v>51409598.289999999</c:v>
                </c:pt>
                <c:pt idx="7">
                  <c:v>56800008.600000001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F1-4E9A-ACF2-473C67C93D3B}"/>
            </c:ext>
          </c:extLst>
        </c:ser>
        <c:ser>
          <c:idx val="3"/>
          <c:order val="1"/>
          <c:tx>
            <c:strRef>
              <c:f>Missione12_Programmi!$A$107</c:f>
              <c:strCache>
                <c:ptCount val="1"/>
                <c:pt idx="0">
                  <c:v>Soggetti a rischio esclusione sociale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Missione12_Programmi!$B$107:$I$107</c:f>
              <c:numCache>
                <c:formatCode>#,##0</c:formatCode>
                <c:ptCount val="8"/>
                <c:pt idx="0">
                  <c:v>20242184.140000001</c:v>
                </c:pt>
                <c:pt idx="1">
                  <c:v>19532607.149999999</c:v>
                </c:pt>
                <c:pt idx="2">
                  <c:v>23606104.59</c:v>
                </c:pt>
                <c:pt idx="3">
                  <c:v>23682420.91</c:v>
                </c:pt>
                <c:pt idx="4">
                  <c:v>35117604.68</c:v>
                </c:pt>
                <c:pt idx="5">
                  <c:v>26289880.93</c:v>
                </c:pt>
                <c:pt idx="6">
                  <c:v>39042705.969999999</c:v>
                </c:pt>
                <c:pt idx="7">
                  <c:v>42407775.280000001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F1-4E9A-ACF2-473C67C93D3B}"/>
            </c:ext>
          </c:extLst>
        </c:ser>
        <c:ser>
          <c:idx val="5"/>
          <c:order val="2"/>
          <c:tx>
            <c:strRef>
              <c:f>Missione12_Programmi!$A$108</c:f>
              <c:strCache>
                <c:ptCount val="1"/>
                <c:pt idx="0">
                  <c:v>Diritto alla casa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Missione12_Programmi!$B$108:$I$108</c:f>
              <c:numCache>
                <c:formatCode>#,##0</c:formatCode>
                <c:ptCount val="8"/>
                <c:pt idx="0">
                  <c:v>6243280</c:v>
                </c:pt>
                <c:pt idx="1">
                  <c:v>2832682.51</c:v>
                </c:pt>
                <c:pt idx="2">
                  <c:v>13085762.42</c:v>
                </c:pt>
                <c:pt idx="3">
                  <c:v>12457913.08</c:v>
                </c:pt>
                <c:pt idx="4">
                  <c:v>14356371.439999999</c:v>
                </c:pt>
                <c:pt idx="5">
                  <c:v>27346196.109999999</c:v>
                </c:pt>
                <c:pt idx="6">
                  <c:v>17250504.239999998</c:v>
                </c:pt>
                <c:pt idx="7">
                  <c:v>25512651.550000001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F1-4E9A-ACF2-473C67C93D3B}"/>
            </c:ext>
          </c:extLst>
        </c:ser>
        <c:ser>
          <c:idx val="2"/>
          <c:order val="3"/>
          <c:tx>
            <c:strRef>
              <c:f>Missione12_Programmi!$A$109</c:f>
              <c:strCache>
                <c:ptCount val="1"/>
                <c:pt idx="0">
                  <c:v>Anziani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Missione12_Programmi!$B$109:$I$109</c:f>
              <c:numCache>
                <c:formatCode>#,##0</c:formatCode>
                <c:ptCount val="8"/>
                <c:pt idx="0">
                  <c:v>7728168.79</c:v>
                </c:pt>
                <c:pt idx="1">
                  <c:v>8025776.7300000004</c:v>
                </c:pt>
                <c:pt idx="2">
                  <c:v>7697733.96</c:v>
                </c:pt>
                <c:pt idx="3">
                  <c:v>7889901.4400000004</c:v>
                </c:pt>
                <c:pt idx="4">
                  <c:v>8040746.21</c:v>
                </c:pt>
                <c:pt idx="5">
                  <c:v>8522332.9000000004</c:v>
                </c:pt>
                <c:pt idx="6">
                  <c:v>8773519.5</c:v>
                </c:pt>
                <c:pt idx="7">
                  <c:v>10283548.49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DF1-4E9A-ACF2-473C67C93D3B}"/>
            </c:ext>
          </c:extLst>
        </c:ser>
        <c:ser>
          <c:idx val="8"/>
          <c:order val="4"/>
          <c:tx>
            <c:strRef>
              <c:f>Missione12_Programmi!$A$110</c:f>
              <c:strCache>
                <c:ptCount val="1"/>
                <c:pt idx="0">
                  <c:v>Servizio necroscopico e cimiteriale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Missione12_Programmi!$B$110:$I$110</c:f>
              <c:numCache>
                <c:formatCode>#,##0</c:formatCode>
                <c:ptCount val="8"/>
                <c:pt idx="0">
                  <c:v>7139255.8600000003</c:v>
                </c:pt>
                <c:pt idx="1">
                  <c:v>6042081.2400000002</c:v>
                </c:pt>
                <c:pt idx="2">
                  <c:v>7973106.5199999996</c:v>
                </c:pt>
                <c:pt idx="3">
                  <c:v>5233183.22</c:v>
                </c:pt>
                <c:pt idx="4">
                  <c:v>5663715.0800000001</c:v>
                </c:pt>
                <c:pt idx="5">
                  <c:v>6067163.6500000004</c:v>
                </c:pt>
                <c:pt idx="6">
                  <c:v>6365694.7300000004</c:v>
                </c:pt>
                <c:pt idx="7">
                  <c:v>6767667.7199999997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DF1-4E9A-ACF2-473C67C93D3B}"/>
            </c:ext>
          </c:extLst>
        </c:ser>
        <c:ser>
          <c:idx val="1"/>
          <c:order val="5"/>
          <c:tx>
            <c:strRef>
              <c:f>Missione12_Programmi!$A$111</c:f>
              <c:strCache>
                <c:ptCount val="1"/>
                <c:pt idx="0">
                  <c:v>Disabilità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Missione12_Programmi!$B$111:$I$111</c:f>
              <c:numCache>
                <c:formatCode>#,##0</c:formatCode>
                <c:ptCount val="8"/>
                <c:pt idx="0">
                  <c:v>5885025.8300000001</c:v>
                </c:pt>
                <c:pt idx="1">
                  <c:v>3848748.31</c:v>
                </c:pt>
                <c:pt idx="2">
                  <c:v>4630709.1500000004</c:v>
                </c:pt>
                <c:pt idx="3">
                  <c:v>4726583.47</c:v>
                </c:pt>
                <c:pt idx="4">
                  <c:v>3903932.07</c:v>
                </c:pt>
                <c:pt idx="5">
                  <c:v>4849077.33</c:v>
                </c:pt>
                <c:pt idx="6">
                  <c:v>4905249.63</c:v>
                </c:pt>
                <c:pt idx="7">
                  <c:v>4995747.93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DF1-4E9A-ACF2-473C67C93D3B}"/>
            </c:ext>
          </c:extLst>
        </c:ser>
        <c:ser>
          <c:idx val="6"/>
          <c:order val="6"/>
          <c:tx>
            <c:strRef>
              <c:f>Missione12_Programmi!$A$112</c:f>
              <c:strCache>
                <c:ptCount val="1"/>
                <c:pt idx="0">
                  <c:v>Rete dei servizi sociosanitari e sociali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Missione12_Programmi!$B$112:$I$112</c:f>
              <c:numCache>
                <c:formatCode>#,##0</c:formatCode>
                <c:ptCount val="8"/>
                <c:pt idx="0">
                  <c:v>1854692.57</c:v>
                </c:pt>
                <c:pt idx="1">
                  <c:v>2049740.64</c:v>
                </c:pt>
                <c:pt idx="2">
                  <c:v>1977190.15</c:v>
                </c:pt>
                <c:pt idx="3">
                  <c:v>1616229.35</c:v>
                </c:pt>
                <c:pt idx="4">
                  <c:v>1535751.2</c:v>
                </c:pt>
                <c:pt idx="5">
                  <c:v>1572193.54</c:v>
                </c:pt>
                <c:pt idx="6">
                  <c:v>1503236.61</c:v>
                </c:pt>
                <c:pt idx="7">
                  <c:v>1655757.32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DF1-4E9A-ACF2-473C67C93D3B}"/>
            </c:ext>
          </c:extLst>
        </c:ser>
        <c:ser>
          <c:idx val="4"/>
          <c:order val="7"/>
          <c:tx>
            <c:strRef>
              <c:f>Missione12_Programmi!$A$113</c:f>
              <c:strCache>
                <c:ptCount val="1"/>
                <c:pt idx="0">
                  <c:v>Famiglie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Missione12_Programmi!$B$113:$I$113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F1-4E9A-ACF2-473C67C93D3B}"/>
            </c:ext>
          </c:extLst>
        </c:ser>
        <c:ser>
          <c:idx val="7"/>
          <c:order val="8"/>
          <c:tx>
            <c:strRef>
              <c:f>Missione12_Programmi!$A$114</c:f>
              <c:strCache>
                <c:ptCount val="1"/>
                <c:pt idx="0">
                  <c:v>Cooperazione e associazionismo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Missione12_Programmi!$B$114:$I$114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DF1-4E9A-ACF2-473C67C93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0768"/>
        <c:axId val="1064544032"/>
      </c:barChart>
      <c:catAx>
        <c:axId val="106454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4032"/>
        <c:crosses val="autoZero"/>
        <c:auto val="1"/>
        <c:lblAlgn val="ctr"/>
        <c:lblOffset val="100"/>
        <c:noMultiLvlLbl val="0"/>
      </c:catAx>
      <c:valAx>
        <c:axId val="1064544032"/>
        <c:scaling>
          <c:orientation val="minMax"/>
          <c:max val="135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046750826680301E-2"/>
          <c:y val="0.85327288634375253"/>
          <c:w val="0.95810603430951646"/>
          <c:h val="0.125828472067950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522307167.64999998</c:v>
                </c:pt>
                <c:pt idx="1">
                  <c:v>466775091.42000002</c:v>
                </c:pt>
                <c:pt idx="2">
                  <c:v>548832771.73000002</c:v>
                </c:pt>
                <c:pt idx="3">
                  <c:v>535137457.81</c:v>
                </c:pt>
                <c:pt idx="4">
                  <c:v>662345335.25999999</c:v>
                </c:pt>
                <c:pt idx="5">
                  <c:v>665218026.66999996</c:v>
                </c:pt>
                <c:pt idx="6">
                  <c:v>707475833.73000002</c:v>
                </c:pt>
                <c:pt idx="7">
                  <c:v>911945223.98000002</c:v>
                </c:pt>
                <c:pt idx="8">
                  <c:v>911858262.28999996</c:v>
                </c:pt>
                <c:pt idx="9">
                  <c:v>959716882.74000001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Risultato_amministrazione!$B$4:$K$4</c:f>
              <c:numCache>
                <c:formatCode>#,##0</c:formatCode>
                <c:ptCount val="10"/>
                <c:pt idx="0">
                  <c:v>167471185.66</c:v>
                </c:pt>
                <c:pt idx="1">
                  <c:v>168437037.28999999</c:v>
                </c:pt>
                <c:pt idx="2">
                  <c:v>158845241.30000001</c:v>
                </c:pt>
                <c:pt idx="3">
                  <c:v>158451106.03999999</c:v>
                </c:pt>
                <c:pt idx="4">
                  <c:v>166545487.97999999</c:v>
                </c:pt>
                <c:pt idx="5">
                  <c:v>174599482.62</c:v>
                </c:pt>
                <c:pt idx="6">
                  <c:v>211124658.36000001</c:v>
                </c:pt>
                <c:pt idx="7">
                  <c:v>201772187.13999999</c:v>
                </c:pt>
                <c:pt idx="8">
                  <c:v>224814553.27000001</c:v>
                </c:pt>
                <c:pt idx="9">
                  <c:v>230863266.75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39136"/>
        <c:axId val="1064541856"/>
      </c:lineChart>
      <c:catAx>
        <c:axId val="106453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41856"/>
        <c:crosses val="autoZero"/>
        <c:auto val="1"/>
        <c:lblAlgn val="ctr"/>
        <c:lblOffset val="100"/>
        <c:noMultiLvlLbl val="0"/>
      </c:catAx>
      <c:valAx>
        <c:axId val="1064541856"/>
        <c:scaling>
          <c:orientation val="minMax"/>
          <c:max val="10000000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64539136"/>
        <c:crosses val="autoZero"/>
        <c:crossBetween val="between"/>
        <c:majorUnit val="2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522307167.64999998</c:v>
                </c:pt>
                <c:pt idx="1">
                  <c:v>466775091.42000002</c:v>
                </c:pt>
                <c:pt idx="2">
                  <c:v>548832771.73000002</c:v>
                </c:pt>
                <c:pt idx="3">
                  <c:v>535137457.81</c:v>
                </c:pt>
                <c:pt idx="4">
                  <c:v>662345335.25999999</c:v>
                </c:pt>
                <c:pt idx="5">
                  <c:v>665218026.66999996</c:v>
                </c:pt>
                <c:pt idx="6">
                  <c:v>707475833.73000002</c:v>
                </c:pt>
                <c:pt idx="7">
                  <c:v>911945223.98000002</c:v>
                </c:pt>
                <c:pt idx="8">
                  <c:v>911858262.28999996</c:v>
                </c:pt>
                <c:pt idx="9">
                  <c:v>959716882.74000001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Risultato_amministrazione!$B$8:$K$8</c:f>
              <c:numCache>
                <c:formatCode>#,##0</c:formatCode>
                <c:ptCount val="10"/>
                <c:pt idx="0">
                  <c:v>163931767.68000001</c:v>
                </c:pt>
                <c:pt idx="1">
                  <c:v>191346428.13999999</c:v>
                </c:pt>
                <c:pt idx="2">
                  <c:v>237182220.34</c:v>
                </c:pt>
                <c:pt idx="3">
                  <c:v>242151446.34</c:v>
                </c:pt>
                <c:pt idx="4">
                  <c:v>277477323.32999998</c:v>
                </c:pt>
                <c:pt idx="5">
                  <c:v>296094388.70999998</c:v>
                </c:pt>
                <c:pt idx="6">
                  <c:v>328865354.14999998</c:v>
                </c:pt>
                <c:pt idx="7">
                  <c:v>399273643.33999997</c:v>
                </c:pt>
                <c:pt idx="8">
                  <c:v>391877949.08999997</c:v>
                </c:pt>
                <c:pt idx="9">
                  <c:v>408797773.31999999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4544576"/>
        <c:axId val="1064542400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Risultato_amministrazione!$B$23:$K$23</c:f>
              <c:numCache>
                <c:formatCode>0.0</c:formatCode>
                <c:ptCount val="10"/>
                <c:pt idx="0">
                  <c:v>31.386084249537106</c:v>
                </c:pt>
                <c:pt idx="1">
                  <c:v>40.993281701878175</c:v>
                </c:pt>
                <c:pt idx="2">
                  <c:v>43.215753970443025</c:v>
                </c:pt>
                <c:pt idx="3">
                  <c:v>45.250326398563494</c:v>
                </c:pt>
                <c:pt idx="4">
                  <c:v>41.893149775272107</c:v>
                </c:pt>
                <c:pt idx="5">
                  <c:v>44.510878665181743</c:v>
                </c:pt>
                <c:pt idx="6">
                  <c:v>46.484323346584816</c:v>
                </c:pt>
                <c:pt idx="7">
                  <c:v>43.782634399624477</c:v>
                </c:pt>
                <c:pt idx="8">
                  <c:v>42.975752405407313</c:v>
                </c:pt>
                <c:pt idx="9">
                  <c:v>42.595663437000169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2944"/>
        <c:axId val="1064540224"/>
      </c:lineChart>
      <c:catAx>
        <c:axId val="106454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2400"/>
        <c:crosses val="autoZero"/>
        <c:auto val="1"/>
        <c:lblAlgn val="ctr"/>
        <c:lblOffset val="100"/>
        <c:noMultiLvlLbl val="0"/>
      </c:catAx>
      <c:valAx>
        <c:axId val="106454240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4576"/>
        <c:crosses val="autoZero"/>
        <c:crossBetween val="between"/>
      </c:valAx>
      <c:valAx>
        <c:axId val="1064540224"/>
        <c:scaling>
          <c:orientation val="minMax"/>
          <c:min val="2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2944"/>
        <c:crosses val="max"/>
        <c:crossBetween val="between"/>
      </c:valAx>
      <c:catAx>
        <c:axId val="10645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45402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05559175914469E-2"/>
          <c:y val="1.9227107776283548E-2"/>
          <c:w val="0.85814354687145578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857051405159852E-2"/>
                  <c:y val="3.8647342995169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5C-4A5B-B1D7-5A9D242B12A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554289765295948E-3"/>
                  <c:y val="3.8646195176115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75C-4A5B-B1D7-5A9D242B12A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Conto_economico!$C$28:$L$28</c:f>
              <c:numCache>
                <c:formatCode>#,##0</c:formatCode>
                <c:ptCount val="10"/>
                <c:pt idx="0">
                  <c:v>25794190.929999918</c:v>
                </c:pt>
                <c:pt idx="1">
                  <c:v>71128093.150000021</c:v>
                </c:pt>
                <c:pt idx="2">
                  <c:v>3293879.7100000083</c:v>
                </c:pt>
                <c:pt idx="3">
                  <c:v>73629530.500000224</c:v>
                </c:pt>
                <c:pt idx="4">
                  <c:v>135155572.93999997</c:v>
                </c:pt>
                <c:pt idx="5">
                  <c:v>29934264.53999985</c:v>
                </c:pt>
                <c:pt idx="6">
                  <c:v>47509499.949999884</c:v>
                </c:pt>
                <c:pt idx="7">
                  <c:v>76477073.290000036</c:v>
                </c:pt>
                <c:pt idx="8">
                  <c:v>47452333.64000009</c:v>
                </c:pt>
                <c:pt idx="9">
                  <c:v>27468782.420000263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43488"/>
        <c:axId val="1064538048"/>
      </c:barChart>
      <c:catAx>
        <c:axId val="1064543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064538048"/>
        <c:crosses val="autoZero"/>
        <c:auto val="1"/>
        <c:lblAlgn val="ctr"/>
        <c:lblOffset val="100"/>
        <c:noMultiLvlLbl val="0"/>
      </c:catAx>
      <c:valAx>
        <c:axId val="1064538048"/>
        <c:scaling>
          <c:orientation val="minMax"/>
          <c:max val="145000000"/>
        </c:scaling>
        <c:delete val="0"/>
        <c:axPos val="b"/>
        <c:numFmt formatCode="#,##0" sourceLinked="1"/>
        <c:majorTickMark val="none"/>
        <c:minorTickMark val="none"/>
        <c:tickLblPos val="none"/>
        <c:spPr>
          <a:noFill/>
          <a:ln>
            <a:noFill/>
          </a:ln>
        </c:spPr>
        <c:txPr>
          <a:bodyPr/>
          <a:lstStyle/>
          <a:p>
            <a:pPr>
              <a:defRPr sz="1200"/>
            </a:pPr>
            <a:endParaRPr lang="it-IT"/>
          </a:p>
        </c:txPr>
        <c:crossAx val="10645434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Stato_patrimoniale!$B$21:$K$21</c:f>
              <c:numCache>
                <c:formatCode>#,##0</c:formatCode>
                <c:ptCount val="10"/>
                <c:pt idx="0">
                  <c:v>1241458110.8</c:v>
                </c:pt>
                <c:pt idx="1">
                  <c:v>1206262971.47</c:v>
                </c:pt>
                <c:pt idx="2">
                  <c:v>1181014225.3599999</c:v>
                </c:pt>
                <c:pt idx="3">
                  <c:v>1145869140.5</c:v>
                </c:pt>
                <c:pt idx="4">
                  <c:v>1117197655.4100001</c:v>
                </c:pt>
                <c:pt idx="5">
                  <c:v>1108419351.3599999</c:v>
                </c:pt>
                <c:pt idx="6">
                  <c:v>1084714493.25</c:v>
                </c:pt>
                <c:pt idx="7">
                  <c:v>1037285668.6799999</c:v>
                </c:pt>
                <c:pt idx="8">
                  <c:v>1019364253.11</c:v>
                </c:pt>
                <c:pt idx="9">
                  <c:v>975253850.59000003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Stato_patrimoniale!$B$22:$K$22</c:f>
              <c:numCache>
                <c:formatCode>#,##0</c:formatCode>
                <c:ptCount val="10"/>
                <c:pt idx="0">
                  <c:v>66808573.130000003</c:v>
                </c:pt>
                <c:pt idx="1">
                  <c:v>105818286.34</c:v>
                </c:pt>
                <c:pt idx="2">
                  <c:v>98088710.620000005</c:v>
                </c:pt>
                <c:pt idx="3">
                  <c:v>235525462.58000001</c:v>
                </c:pt>
                <c:pt idx="4">
                  <c:v>256443397.62</c:v>
                </c:pt>
                <c:pt idx="5">
                  <c:v>245209316.22999999</c:v>
                </c:pt>
                <c:pt idx="6">
                  <c:v>243207951.19</c:v>
                </c:pt>
                <c:pt idx="7">
                  <c:v>210226247.02000001</c:v>
                </c:pt>
                <c:pt idx="8">
                  <c:v>218240798.66999999</c:v>
                </c:pt>
                <c:pt idx="9">
                  <c:v>211432356.59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Stato_patrimoniale!$B$23:$K$23</c:f>
              <c:numCache>
                <c:formatCode>#,##0</c:formatCode>
                <c:ptCount val="10"/>
                <c:pt idx="0">
                  <c:v>23749397.870000001</c:v>
                </c:pt>
                <c:pt idx="1">
                  <c:v>15934602.75</c:v>
                </c:pt>
                <c:pt idx="2">
                  <c:v>13013716.289999999</c:v>
                </c:pt>
                <c:pt idx="3">
                  <c:v>20414475.670000002</c:v>
                </c:pt>
                <c:pt idx="4">
                  <c:v>17140274.379999999</c:v>
                </c:pt>
                <c:pt idx="5">
                  <c:v>15528457.65</c:v>
                </c:pt>
                <c:pt idx="6">
                  <c:v>28488541.510000002</c:v>
                </c:pt>
                <c:pt idx="7">
                  <c:v>38346338.299999997</c:v>
                </c:pt>
                <c:pt idx="8">
                  <c:v>26759250.010000002</c:v>
                </c:pt>
                <c:pt idx="9">
                  <c:v>19125520.579999998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Stato_patrimoniale!$B$24:$K$24</c:f>
              <c:numCache>
                <c:formatCode>#,##0</c:formatCode>
                <c:ptCount val="10"/>
                <c:pt idx="0">
                  <c:v>75875366.349999994</c:v>
                </c:pt>
                <c:pt idx="1">
                  <c:v>46396293.909999996</c:v>
                </c:pt>
                <c:pt idx="2">
                  <c:v>47679472.25</c:v>
                </c:pt>
                <c:pt idx="3">
                  <c:v>42049679.670000002</c:v>
                </c:pt>
                <c:pt idx="4">
                  <c:v>42016266.43</c:v>
                </c:pt>
                <c:pt idx="5">
                  <c:v>47949223.369999997</c:v>
                </c:pt>
                <c:pt idx="6">
                  <c:v>60841910.200000003</c:v>
                </c:pt>
                <c:pt idx="7">
                  <c:v>47761251.68</c:v>
                </c:pt>
                <c:pt idx="8">
                  <c:v>54447362.68</c:v>
                </c:pt>
                <c:pt idx="9">
                  <c:v>55946107.909999996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38592"/>
        <c:axId val="1064539680"/>
      </c:barChart>
      <c:catAx>
        <c:axId val="106453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39680"/>
        <c:crosses val="autoZero"/>
        <c:auto val="1"/>
        <c:lblAlgn val="ctr"/>
        <c:lblOffset val="100"/>
        <c:noMultiLvlLbl val="0"/>
      </c:catAx>
      <c:valAx>
        <c:axId val="1064539680"/>
        <c:scaling>
          <c:orientation val="minMax"/>
          <c:max val="15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38592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385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Stato_patrimoniale!$B$14:$K$14</c:f>
              <c:numCache>
                <c:formatCode>#,##0</c:formatCode>
                <c:ptCount val="10"/>
                <c:pt idx="0">
                  <c:v>1077541351.97</c:v>
                </c:pt>
                <c:pt idx="1">
                  <c:v>1077541351.97</c:v>
                </c:pt>
                <c:pt idx="2">
                  <c:v>1077541351.97</c:v>
                </c:pt>
                <c:pt idx="3">
                  <c:v>29063176.920000002</c:v>
                </c:pt>
                <c:pt idx="4">
                  <c:v>29063176.920000002</c:v>
                </c:pt>
                <c:pt idx="5">
                  <c:v>29063176.920000002</c:v>
                </c:pt>
                <c:pt idx="6">
                  <c:v>29063176.920000002</c:v>
                </c:pt>
                <c:pt idx="7">
                  <c:v>29063176.920000002</c:v>
                </c:pt>
                <c:pt idx="8">
                  <c:v>29063176.920000002</c:v>
                </c:pt>
                <c:pt idx="9">
                  <c:v>29063176.920000002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Stato_patrimoniale!$B$15:$K$15</c:f>
              <c:numCache>
                <c:formatCode>#,##0</c:formatCode>
                <c:ptCount val="10"/>
                <c:pt idx="0">
                  <c:v>985352119.54999995</c:v>
                </c:pt>
                <c:pt idx="1">
                  <c:v>1092252099.8800001</c:v>
                </c:pt>
                <c:pt idx="2">
                  <c:v>1169060573.49</c:v>
                </c:pt>
                <c:pt idx="3">
                  <c:v>1731254073.9300001</c:v>
                </c:pt>
                <c:pt idx="4">
                  <c:v>1892775375.9400001</c:v>
                </c:pt>
                <c:pt idx="5">
                  <c:v>1641301698.6300001</c:v>
                </c:pt>
                <c:pt idx="6">
                  <c:v>1911705446.5599999</c:v>
                </c:pt>
                <c:pt idx="7">
                  <c:v>1918297022.3099999</c:v>
                </c:pt>
                <c:pt idx="8">
                  <c:v>1925289847.6099999</c:v>
                </c:pt>
                <c:pt idx="9">
                  <c:v>1948683677.0699999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Stato_patrimoniale!$B$17:$K$17</c:f>
              <c:numCache>
                <c:formatCode>#,##0</c:formatCode>
                <c:ptCount val="10"/>
                <c:pt idx="0">
                  <c:v>25794190.93</c:v>
                </c:pt>
                <c:pt idx="1">
                  <c:v>71128093.150000006</c:v>
                </c:pt>
                <c:pt idx="2">
                  <c:v>3293879.71</c:v>
                </c:pt>
                <c:pt idx="3">
                  <c:v>73629530.5</c:v>
                </c:pt>
                <c:pt idx="4">
                  <c:v>135155572.94</c:v>
                </c:pt>
                <c:pt idx="5">
                  <c:v>29934264.539999999</c:v>
                </c:pt>
                <c:pt idx="6">
                  <c:v>47509499.950000003</c:v>
                </c:pt>
                <c:pt idx="7">
                  <c:v>76477073.290000007</c:v>
                </c:pt>
                <c:pt idx="8">
                  <c:v>47452333.640000001</c:v>
                </c:pt>
                <c:pt idx="9">
                  <c:v>27468782.420000002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Stato_patrimoniale!$B$18:$K$18</c:f>
              <c:numCache>
                <c:formatCode>#,##0</c:formatCode>
                <c:ptCount val="10"/>
                <c:pt idx="6">
                  <c:v>126559410.88</c:v>
                </c:pt>
                <c:pt idx="7">
                  <c:v>193038410.83000001</c:v>
                </c:pt>
                <c:pt idx="8">
                  <c:v>284681668.49000001</c:v>
                </c:pt>
                <c:pt idx="9">
                  <c:v>348332232.68000001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71-4046-9267-FD98ACD63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6372256"/>
        <c:axId val="1446369536"/>
      </c:barChart>
      <c:catAx>
        <c:axId val="1446372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46369536"/>
        <c:crosses val="autoZero"/>
        <c:auto val="1"/>
        <c:lblAlgn val="ctr"/>
        <c:lblOffset val="100"/>
        <c:noMultiLvlLbl val="0"/>
      </c:catAx>
      <c:valAx>
        <c:axId val="1446369536"/>
        <c:scaling>
          <c:orientation val="minMax"/>
          <c:max val="2500000000"/>
          <c:min val="0"/>
        </c:scaling>
        <c:delete val="0"/>
        <c:axPos val="b"/>
        <c:numFmt formatCode="0.E+00" sourceLinked="0"/>
        <c:majorTickMark val="none"/>
        <c:minorTickMark val="none"/>
        <c:tickLblPos val="nextTo"/>
        <c:crossAx val="1446372256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13E-2"/>
          <c:w val="0.91226637907374619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80.06</c:v>
                </c:pt>
                <c:pt idx="1">
                  <c:v>78.87</c:v>
                </c:pt>
                <c:pt idx="2">
                  <c:v>77.97</c:v>
                </c:pt>
                <c:pt idx="3">
                  <c:v>79.19</c:v>
                </c:pt>
                <c:pt idx="4">
                  <c:v>75.239999999999995</c:v>
                </c:pt>
                <c:pt idx="5">
                  <c:v>70.569999999999993</c:v>
                </c:pt>
                <c:pt idx="6">
                  <c:v>74.31</c:v>
                </c:pt>
                <c:pt idx="7">
                  <c:v>75.086933452302134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64.949739597767746</c:v>
                </c:pt>
                <c:pt idx="1">
                  <c:v>66.605953503956115</c:v>
                </c:pt>
                <c:pt idx="2">
                  <c:v>59.580128782785302</c:v>
                </c:pt>
                <c:pt idx="3">
                  <c:v>60.771030460202738</c:v>
                </c:pt>
                <c:pt idx="4">
                  <c:v>59.524869017195194</c:v>
                </c:pt>
                <c:pt idx="5">
                  <c:v>55.586717308522097</c:v>
                </c:pt>
                <c:pt idx="6">
                  <c:v>60.02084242235091</c:v>
                </c:pt>
                <c:pt idx="7">
                  <c:v>56.938711663389249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62.339654152096621</c:v>
                </c:pt>
                <c:pt idx="1">
                  <c:v>63.70736655542062</c:v>
                </c:pt>
                <c:pt idx="2">
                  <c:v>57.472154069379975</c:v>
                </c:pt>
                <c:pt idx="3">
                  <c:v>58.463006835909667</c:v>
                </c:pt>
                <c:pt idx="4">
                  <c:v>57.462241274162892</c:v>
                </c:pt>
                <c:pt idx="5">
                  <c:v>53.137066506643137</c:v>
                </c:pt>
                <c:pt idx="6">
                  <c:v>54.057483094791472</c:v>
                </c:pt>
                <c:pt idx="7">
                  <c:v>54.477110030553021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72800"/>
        <c:axId val="1446371168"/>
      </c:lineChart>
      <c:catAx>
        <c:axId val="144637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6371168"/>
        <c:crosses val="autoZero"/>
        <c:auto val="1"/>
        <c:lblAlgn val="ctr"/>
        <c:lblOffset val="100"/>
        <c:noMultiLvlLbl val="0"/>
      </c:catAx>
      <c:valAx>
        <c:axId val="1446371168"/>
        <c:scaling>
          <c:orientation val="minMax"/>
          <c:max val="81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4637280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855"/>
          <c:w val="0.96177967444791412"/>
          <c:h val="0.1795680460155255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808E-2"/>
          <c:w val="0.9029842635309353"/>
          <c:h val="0.730614389879974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6.7716362034794102</c:v>
                </c:pt>
                <c:pt idx="1">
                  <c:v>6.8942133815551534</c:v>
                </c:pt>
                <c:pt idx="2">
                  <c:v>7.0201965655038334</c:v>
                </c:pt>
                <c:pt idx="3">
                  <c:v>6.9635151039623384</c:v>
                </c:pt>
                <c:pt idx="4">
                  <c:v>6.0668772464873104</c:v>
                </c:pt>
                <c:pt idx="5">
                  <c:v>5.857422299500108</c:v>
                </c:pt>
                <c:pt idx="6">
                  <c:v>5.9075342465753424</c:v>
                </c:pt>
                <c:pt idx="7">
                  <c:v>5.3140621603999127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15.249944946047128</c:v>
                </c:pt>
                <c:pt idx="1">
                  <c:v>16.297468354430379</c:v>
                </c:pt>
                <c:pt idx="2">
                  <c:v>17.507290204125717</c:v>
                </c:pt>
                <c:pt idx="3">
                  <c:v>22.198247678828302</c:v>
                </c:pt>
                <c:pt idx="4">
                  <c:v>21.751443197908724</c:v>
                </c:pt>
                <c:pt idx="5">
                  <c:v>28.656813736144322</c:v>
                </c:pt>
                <c:pt idx="6">
                  <c:v>26.443248532289626</c:v>
                </c:pt>
                <c:pt idx="7">
                  <c:v>23.733970875896546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25.622109667474124</c:v>
                </c:pt>
                <c:pt idx="1">
                  <c:v>20.908679927667269</c:v>
                </c:pt>
                <c:pt idx="2">
                  <c:v>13.975591316556862</c:v>
                </c:pt>
                <c:pt idx="3">
                  <c:v>14.144980602414892</c:v>
                </c:pt>
                <c:pt idx="4">
                  <c:v>12.721925716152924</c:v>
                </c:pt>
                <c:pt idx="5">
                  <c:v>15.061943055857421</c:v>
                </c:pt>
                <c:pt idx="6">
                  <c:v>16.903131115459882</c:v>
                </c:pt>
                <c:pt idx="7">
                  <c:v>21.364920669419693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9.3811935696983042</c:v>
                </c:pt>
                <c:pt idx="1">
                  <c:v>9.3241410488245933</c:v>
                </c:pt>
                <c:pt idx="2">
                  <c:v>10.595096662706556</c:v>
                </c:pt>
                <c:pt idx="3">
                  <c:v>9.9494355084782722</c:v>
                </c:pt>
                <c:pt idx="4">
                  <c:v>10.619758196274915</c:v>
                </c:pt>
                <c:pt idx="5">
                  <c:v>10.13910019560965</c:v>
                </c:pt>
                <c:pt idx="6">
                  <c:v>10.653131115459882</c:v>
                </c:pt>
                <c:pt idx="7">
                  <c:v>10.541186698543795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6371712"/>
        <c:axId val="1661103120"/>
      </c:barChart>
      <c:catAx>
        <c:axId val="144637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661103120"/>
        <c:crosses val="autoZero"/>
        <c:auto val="1"/>
        <c:lblAlgn val="ctr"/>
        <c:lblOffset val="100"/>
        <c:noMultiLvlLbl val="0"/>
      </c:catAx>
      <c:valAx>
        <c:axId val="1661103120"/>
        <c:scaling>
          <c:orientation val="minMax"/>
          <c:max val="6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446371712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7022925835906306"/>
          <c:w val="0.95561111111111163"/>
          <c:h val="0.10199322453805815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106680</xdr:rowOff>
    </xdr:from>
    <xdr:to>
      <xdr:col>16</xdr:col>
      <xdr:colOff>403860</xdr:colOff>
      <xdr:row>18</xdr:row>
      <xdr:rowOff>60960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541020</xdr:colOff>
      <xdr:row>102</xdr:row>
      <xdr:rowOff>118110</xdr:rowOff>
    </xdr:from>
    <xdr:to>
      <xdr:col>20</xdr:col>
      <xdr:colOff>403860</xdr:colOff>
      <xdr:row>122</xdr:row>
      <xdr:rowOff>106680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788669</xdr:colOff>
      <xdr:row>24</xdr:row>
      <xdr:rowOff>137160</xdr:rowOff>
    </xdr:from>
    <xdr:to>
      <xdr:col>9</xdr:col>
      <xdr:colOff>617220</xdr:colOff>
      <xdr:row>48</xdr:row>
      <xdr:rowOff>22860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1323975</xdr:colOff>
      <xdr:row>48</xdr:row>
      <xdr:rowOff>142875</xdr:rowOff>
    </xdr:from>
    <xdr:to>
      <xdr:col>11</xdr:col>
      <xdr:colOff>68581</xdr:colOff>
      <xdr:row>71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</xdr:colOff>
      <xdr:row>30</xdr:row>
      <xdr:rowOff>163829</xdr:rowOff>
    </xdr:from>
    <xdr:to>
      <xdr:col>13</xdr:col>
      <xdr:colOff>365760</xdr:colOff>
      <xdr:row>48</xdr:row>
      <xdr:rowOff>28574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8</xdr:col>
      <xdr:colOff>297181</xdr:colOff>
      <xdr:row>58</xdr:row>
      <xdr:rowOff>38100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59</xdr:row>
      <xdr:rowOff>85724</xdr:rowOff>
    </xdr:from>
    <xdr:to>
      <xdr:col>10</xdr:col>
      <xdr:colOff>441960</xdr:colOff>
      <xdr:row>85</xdr:row>
      <xdr:rowOff>7619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57147</xdr:colOff>
      <xdr:row>12</xdr:row>
      <xdr:rowOff>19049</xdr:rowOff>
    </xdr:from>
    <xdr:to>
      <xdr:col>11</xdr:col>
      <xdr:colOff>161924</xdr:colOff>
      <xdr:row>29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R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2" width="14.33203125" bestFit="1" customWidth="1"/>
    <col min="3" max="3" width="12.5546875" bestFit="1" customWidth="1"/>
    <col min="4" max="4" width="6" bestFit="1" customWidth="1"/>
    <col min="5" max="5" width="14.33203125" bestFit="1" customWidth="1"/>
    <col min="6" max="6" width="12.5546875" bestFit="1" customWidth="1"/>
    <col min="7" max="7" width="6" bestFit="1" customWidth="1"/>
    <col min="8" max="8" width="14.33203125" bestFit="1" customWidth="1"/>
    <col min="9" max="9" width="12.5546875" bestFit="1" customWidth="1"/>
    <col min="10" max="10" width="6" bestFit="1" customWidth="1"/>
    <col min="11" max="11" width="14.33203125" bestFit="1" customWidth="1"/>
    <col min="12" max="12" width="12.5546875" bestFit="1" customWidth="1"/>
    <col min="13" max="13" width="6" bestFit="1" customWidth="1"/>
    <col min="14" max="14" width="14.33203125" bestFit="1" customWidth="1"/>
    <col min="15" max="15" width="12.5546875" bestFit="1" customWidth="1"/>
    <col min="16" max="16" width="6" bestFit="1" customWidth="1"/>
    <col min="17" max="17" width="14.33203125" bestFit="1" customWidth="1"/>
    <col min="18" max="18" width="12.5546875" bestFit="1" customWidth="1"/>
    <col min="19" max="19" width="6" bestFit="1" customWidth="1"/>
    <col min="20" max="20" width="14.33203125" bestFit="1" customWidth="1"/>
    <col min="21" max="21" width="14.109375" bestFit="1" customWidth="1"/>
    <col min="22" max="22" width="6" bestFit="1" customWidth="1"/>
    <col min="23" max="23" width="14.33203125" bestFit="1" customWidth="1"/>
    <col min="24" max="24" width="14.109375" bestFit="1" customWidth="1"/>
    <col min="25" max="25" width="6" bestFit="1" customWidth="1"/>
  </cols>
  <sheetData>
    <row r="1" spans="1:27" x14ac:dyDescent="0.3">
      <c r="B1" s="139">
        <v>2016</v>
      </c>
      <c r="C1" s="139"/>
      <c r="D1" s="140"/>
      <c r="E1" s="141">
        <v>2017</v>
      </c>
      <c r="F1" s="142"/>
      <c r="G1" s="143"/>
      <c r="H1" s="141">
        <v>2018</v>
      </c>
      <c r="I1" s="142"/>
      <c r="J1" s="143"/>
      <c r="K1" s="141">
        <v>2019</v>
      </c>
      <c r="L1" s="142"/>
      <c r="M1" s="143"/>
      <c r="N1" s="141">
        <v>2020</v>
      </c>
      <c r="O1" s="142"/>
      <c r="P1" s="143"/>
      <c r="Q1" s="141">
        <v>2021</v>
      </c>
      <c r="R1" s="142"/>
      <c r="S1" s="143"/>
      <c r="T1" s="141">
        <v>2022</v>
      </c>
      <c r="U1" s="142"/>
      <c r="V1" s="143"/>
      <c r="W1" s="141">
        <v>2023</v>
      </c>
      <c r="X1" s="142"/>
      <c r="Y1" s="143"/>
      <c r="Z1" s="138" t="s">
        <v>233</v>
      </c>
      <c r="AA1" s="138"/>
    </row>
    <row r="2" spans="1:27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17" t="s">
        <v>74</v>
      </c>
      <c r="J2" s="18" t="s">
        <v>234</v>
      </c>
      <c r="K2" s="23" t="s">
        <v>73</v>
      </c>
      <c r="L2" s="111" t="s">
        <v>74</v>
      </c>
      <c r="M2" s="112" t="s">
        <v>234</v>
      </c>
      <c r="N2" s="23" t="s">
        <v>73</v>
      </c>
      <c r="O2" s="118" t="s">
        <v>74</v>
      </c>
      <c r="P2" s="119" t="s">
        <v>234</v>
      </c>
      <c r="Q2" s="23" t="s">
        <v>73</v>
      </c>
      <c r="R2" s="121" t="s">
        <v>74</v>
      </c>
      <c r="S2" s="122" t="s">
        <v>234</v>
      </c>
      <c r="T2" s="23" t="s">
        <v>73</v>
      </c>
      <c r="U2" s="135" t="s">
        <v>74</v>
      </c>
      <c r="V2" s="136" t="s">
        <v>234</v>
      </c>
      <c r="W2" s="23" t="s">
        <v>73</v>
      </c>
      <c r="X2" s="106" t="s">
        <v>74</v>
      </c>
      <c r="Y2" s="107" t="s">
        <v>234</v>
      </c>
      <c r="Z2" s="12" t="s">
        <v>73</v>
      </c>
      <c r="AA2" s="12" t="s">
        <v>74</v>
      </c>
    </row>
    <row r="3" spans="1:27" x14ac:dyDescent="0.3">
      <c r="A3" t="s">
        <v>20</v>
      </c>
      <c r="B3" s="28">
        <v>536813612.61000001</v>
      </c>
      <c r="C3" s="28">
        <v>495119004.07999998</v>
      </c>
      <c r="D3" s="20">
        <f>IF(B3&gt;0,C3/B3*100,"-")</f>
        <v>92.232945001658976</v>
      </c>
      <c r="E3" s="28">
        <v>545864892.47000003</v>
      </c>
      <c r="F3" s="28">
        <v>503498761.48000002</v>
      </c>
      <c r="G3" s="20">
        <f>IF(E3&gt;0,F3/E3*100,"-")</f>
        <v>92.238714822216124</v>
      </c>
      <c r="H3" s="28">
        <v>546993712.55999994</v>
      </c>
      <c r="I3" s="19">
        <v>510932481.87</v>
      </c>
      <c r="J3" s="20">
        <f>IF(H3&gt;0,I3/H3*100,"-")</f>
        <v>93.407377477662621</v>
      </c>
      <c r="K3" s="28">
        <v>572466383.33000004</v>
      </c>
      <c r="L3" s="19">
        <v>540853811.78999996</v>
      </c>
      <c r="M3" s="20">
        <f>IF(K3&gt;0,L3/K3*100,"-")</f>
        <v>94.477829186036772</v>
      </c>
      <c r="N3" s="28">
        <v>557324753.48000002</v>
      </c>
      <c r="O3" s="19">
        <v>512011476.00999999</v>
      </c>
      <c r="P3" s="20">
        <f>IF(N3&gt;0,O3/N3*100,"-")</f>
        <v>91.869502083469527</v>
      </c>
      <c r="Q3" s="28">
        <v>569529203.62</v>
      </c>
      <c r="R3" s="19">
        <v>492498750.02999997</v>
      </c>
      <c r="S3" s="20">
        <f>IF(Q3&gt;0,R3/Q3*100,"-")</f>
        <v>86.474714009328295</v>
      </c>
      <c r="T3" s="28">
        <v>587211939.47000003</v>
      </c>
      <c r="U3" s="19">
        <v>523214767.33999997</v>
      </c>
      <c r="V3" s="20">
        <f>IF(T3&gt;0,U3/T3*100,"-")</f>
        <v>89.101520621709085</v>
      </c>
      <c r="W3" s="1">
        <v>608126189.83000004</v>
      </c>
      <c r="X3" s="1">
        <v>541186258.28999996</v>
      </c>
      <c r="Y3" s="20">
        <f>IF(W3&gt;0,X3/W3*100,"-")</f>
        <v>88.992427450178894</v>
      </c>
      <c r="Z3" s="13">
        <f>IF(T3&gt;0,W3/T3*100-100,"-")</f>
        <v>3.5616187196187781</v>
      </c>
      <c r="AA3" s="13">
        <f>IF(U3&gt;0,X3/U3*100-100,"-")</f>
        <v>3.4348210470752178</v>
      </c>
    </row>
    <row r="4" spans="1:27" x14ac:dyDescent="0.3">
      <c r="A4" t="s">
        <v>21</v>
      </c>
      <c r="B4" s="28">
        <v>113020976.39999999</v>
      </c>
      <c r="C4" s="28">
        <v>109644130.97</v>
      </c>
      <c r="D4" s="20">
        <f t="shared" ref="D4:D21" si="0">IF(B4&gt;0,C4/B4*100,"-")</f>
        <v>97.012195844027417</v>
      </c>
      <c r="E4" s="28">
        <v>118960195.98</v>
      </c>
      <c r="F4" s="28">
        <v>113013534.91</v>
      </c>
      <c r="G4" s="20">
        <f t="shared" ref="G4:G21" si="1">IF(E4&gt;0,F4/E4*100,"-")</f>
        <v>95.001133764944555</v>
      </c>
      <c r="H4" s="28">
        <v>87512073.900000006</v>
      </c>
      <c r="I4" s="19">
        <v>57069698.600000001</v>
      </c>
      <c r="J4" s="20">
        <f t="shared" ref="J4:J21" si="2">IF(H4&gt;0,I4/H4*100,"-")</f>
        <v>65.213514040603712</v>
      </c>
      <c r="K4" s="28">
        <v>60782260.509999998</v>
      </c>
      <c r="L4" s="19">
        <v>45420039.060000002</v>
      </c>
      <c r="M4" s="20">
        <f t="shared" ref="M4:M13" si="3">IF(K4&gt;0,L4/K4*100,"-")</f>
        <v>74.725814207794102</v>
      </c>
      <c r="N4" s="28">
        <v>134419911.88999999</v>
      </c>
      <c r="O4" s="19">
        <v>120207135.54000001</v>
      </c>
      <c r="P4" s="20">
        <f t="shared" ref="P4:P13" si="4">IF(N4&gt;0,O4/N4*100,"-")</f>
        <v>89.426584089989035</v>
      </c>
      <c r="Q4" s="28">
        <v>132360796.33</v>
      </c>
      <c r="R4" s="19">
        <v>112468751.13</v>
      </c>
      <c r="S4" s="20">
        <f t="shared" ref="S4:S13" si="5">IF(Q4&gt;0,R4/Q4*100,"-")</f>
        <v>84.971346689086516</v>
      </c>
      <c r="T4" s="28">
        <v>96253357.430000007</v>
      </c>
      <c r="U4" s="19">
        <v>68566324.650000006</v>
      </c>
      <c r="V4" s="20">
        <f t="shared" ref="V4:V13" si="6">IF(T4&gt;0,U4/T4*100,"-")</f>
        <v>71.235255040183588</v>
      </c>
      <c r="W4" s="1">
        <v>103744662.17</v>
      </c>
      <c r="X4" s="1">
        <v>64870171.420000002</v>
      </c>
      <c r="Y4" s="20">
        <f t="shared" ref="Y4:Y13" si="7">IF(W4&gt;0,X4/W4*100,"-")</f>
        <v>62.528683464891174</v>
      </c>
      <c r="Z4" s="13">
        <f t="shared" ref="Z4:AA55" si="8">IF(T4&gt;0,W4/T4*100-100,"-")</f>
        <v>7.782902269614894</v>
      </c>
      <c r="AA4" s="13">
        <f t="shared" si="8"/>
        <v>-5.3906246964048279</v>
      </c>
    </row>
    <row r="5" spans="1:27" x14ac:dyDescent="0.3">
      <c r="A5" t="s">
        <v>22</v>
      </c>
      <c r="B5" s="28">
        <v>158601816.97</v>
      </c>
      <c r="C5" s="28">
        <v>92812782.150000006</v>
      </c>
      <c r="D5" s="20">
        <f t="shared" si="0"/>
        <v>58.519368770886039</v>
      </c>
      <c r="E5" s="28">
        <v>146418627.69</v>
      </c>
      <c r="F5" s="28">
        <v>88171763.650000006</v>
      </c>
      <c r="G5" s="20">
        <f t="shared" si="1"/>
        <v>60.218952356717047</v>
      </c>
      <c r="H5" s="28">
        <v>144716148.16</v>
      </c>
      <c r="I5" s="19">
        <v>82414885.349999994</v>
      </c>
      <c r="J5" s="20">
        <f t="shared" si="2"/>
        <v>56.94933592267882</v>
      </c>
      <c r="K5" s="28">
        <v>170314574.99000001</v>
      </c>
      <c r="L5" s="19">
        <v>96792054.150000006</v>
      </c>
      <c r="M5" s="20">
        <f t="shared" si="3"/>
        <v>56.831339393990874</v>
      </c>
      <c r="N5" s="28">
        <v>126351975.81</v>
      </c>
      <c r="O5" s="19">
        <v>72019413.650000006</v>
      </c>
      <c r="P5" s="20">
        <f t="shared" si="4"/>
        <v>56.999040330242387</v>
      </c>
      <c r="Q5" s="28">
        <v>191456713.05000001</v>
      </c>
      <c r="R5" s="19">
        <v>120850780.98999999</v>
      </c>
      <c r="S5" s="20">
        <f t="shared" si="5"/>
        <v>63.121725566467404</v>
      </c>
      <c r="T5" s="28">
        <v>204805535.47</v>
      </c>
      <c r="U5" s="19">
        <v>117701474.28</v>
      </c>
      <c r="V5" s="20">
        <f t="shared" si="6"/>
        <v>57.469869654592884</v>
      </c>
      <c r="W5" s="1">
        <v>192405940.55000001</v>
      </c>
      <c r="X5" s="1">
        <v>113912485.26000001</v>
      </c>
      <c r="Y5" s="20">
        <f t="shared" si="7"/>
        <v>59.204245427337973</v>
      </c>
      <c r="Z5" s="13">
        <f t="shared" si="8"/>
        <v>-6.0543260666976835</v>
      </c>
      <c r="AA5" s="13">
        <f t="shared" si="8"/>
        <v>-3.2191517083179093</v>
      </c>
    </row>
    <row r="6" spans="1:27" x14ac:dyDescent="0.3">
      <c r="A6" t="s">
        <v>23</v>
      </c>
      <c r="B6" s="28">
        <v>0</v>
      </c>
      <c r="C6" s="28">
        <v>0</v>
      </c>
      <c r="D6" s="20" t="str">
        <f t="shared" si="0"/>
        <v>-</v>
      </c>
      <c r="E6" s="28">
        <v>0</v>
      </c>
      <c r="F6" s="28">
        <v>0</v>
      </c>
      <c r="G6" s="20" t="str">
        <f t="shared" si="1"/>
        <v>-</v>
      </c>
      <c r="H6" s="28">
        <v>0</v>
      </c>
      <c r="I6" s="19">
        <v>0</v>
      </c>
      <c r="J6" s="20" t="str">
        <f t="shared" si="2"/>
        <v>-</v>
      </c>
      <c r="K6" s="28">
        <v>0</v>
      </c>
      <c r="L6" s="19">
        <v>0</v>
      </c>
      <c r="M6" s="20" t="str">
        <f t="shared" si="3"/>
        <v>-</v>
      </c>
      <c r="N6" s="28">
        <v>0</v>
      </c>
      <c r="O6" s="19">
        <v>0</v>
      </c>
      <c r="P6" s="20" t="str">
        <f t="shared" si="4"/>
        <v>-</v>
      </c>
      <c r="Q6" s="28">
        <v>0</v>
      </c>
      <c r="R6" s="19">
        <v>0</v>
      </c>
      <c r="S6" s="20" t="str">
        <f t="shared" si="5"/>
        <v>-</v>
      </c>
      <c r="T6" s="28">
        <v>0</v>
      </c>
      <c r="U6" s="19">
        <v>0</v>
      </c>
      <c r="V6" s="20" t="str">
        <f t="shared" si="6"/>
        <v>-</v>
      </c>
      <c r="W6" s="28">
        <v>0</v>
      </c>
      <c r="X6" s="19">
        <v>0</v>
      </c>
      <c r="Y6" s="20" t="str">
        <f t="shared" si="7"/>
        <v>-</v>
      </c>
      <c r="Z6" s="13" t="str">
        <f t="shared" si="8"/>
        <v>-</v>
      </c>
      <c r="AA6" s="13" t="str">
        <f t="shared" si="8"/>
        <v>-</v>
      </c>
    </row>
    <row r="7" spans="1:27" x14ac:dyDescent="0.3">
      <c r="A7" t="s">
        <v>24</v>
      </c>
      <c r="B7" s="28">
        <v>8524876.8800000008</v>
      </c>
      <c r="C7" s="28">
        <v>2691406.2</v>
      </c>
      <c r="D7" s="20">
        <f t="shared" si="0"/>
        <v>31.57120317261403</v>
      </c>
      <c r="E7" s="28">
        <v>13170607.9</v>
      </c>
      <c r="F7" s="28">
        <v>7339877.3300000001</v>
      </c>
      <c r="G7" s="20">
        <f t="shared" si="1"/>
        <v>55.729222111304367</v>
      </c>
      <c r="H7" s="28">
        <v>108542452.89</v>
      </c>
      <c r="I7" s="19">
        <v>14411063.74</v>
      </c>
      <c r="J7" s="20">
        <f t="shared" si="2"/>
        <v>13.276891535337404</v>
      </c>
      <c r="K7" s="28">
        <v>65103584.170000002</v>
      </c>
      <c r="L7" s="19">
        <v>19300257.370000001</v>
      </c>
      <c r="M7" s="20">
        <f t="shared" si="3"/>
        <v>29.645460562666898</v>
      </c>
      <c r="N7" s="28">
        <v>83409346.799999997</v>
      </c>
      <c r="O7" s="19">
        <v>28645078.600000001</v>
      </c>
      <c r="P7" s="20">
        <f t="shared" si="4"/>
        <v>34.342768165641601</v>
      </c>
      <c r="Q7" s="28">
        <v>249235517.25</v>
      </c>
      <c r="R7" s="19">
        <v>80397827.379999995</v>
      </c>
      <c r="S7" s="20">
        <f t="shared" si="5"/>
        <v>32.257772996035541</v>
      </c>
      <c r="T7" s="28">
        <v>156502906.53</v>
      </c>
      <c r="U7" s="19">
        <v>93180351.560000002</v>
      </c>
      <c r="V7" s="20">
        <f t="shared" si="6"/>
        <v>59.539054977319729</v>
      </c>
      <c r="W7" s="1">
        <v>293334799.10000002</v>
      </c>
      <c r="X7" s="1">
        <v>177392881.38</v>
      </c>
      <c r="Y7" s="20">
        <f t="shared" si="7"/>
        <v>60.474543737828199</v>
      </c>
      <c r="Z7" s="13">
        <f t="shared" si="8"/>
        <v>87.430895440763436</v>
      </c>
      <c r="AA7" s="13">
        <f t="shared" si="8"/>
        <v>90.375844703456067</v>
      </c>
    </row>
    <row r="8" spans="1:27" x14ac:dyDescent="0.3">
      <c r="A8" t="s">
        <v>25</v>
      </c>
      <c r="B8" s="28">
        <v>0</v>
      </c>
      <c r="C8" s="28">
        <v>0</v>
      </c>
      <c r="D8" s="20" t="str">
        <f t="shared" si="0"/>
        <v>-</v>
      </c>
      <c r="E8" s="28">
        <v>0</v>
      </c>
      <c r="F8" s="28">
        <v>0</v>
      </c>
      <c r="G8" s="20" t="str">
        <f t="shared" si="1"/>
        <v>-</v>
      </c>
      <c r="H8" s="28">
        <v>0</v>
      </c>
      <c r="I8" s="19">
        <v>0</v>
      </c>
      <c r="J8" s="20" t="str">
        <f t="shared" si="2"/>
        <v>-</v>
      </c>
      <c r="K8" s="28">
        <v>0</v>
      </c>
      <c r="L8" s="19">
        <v>0</v>
      </c>
      <c r="M8" s="20" t="str">
        <f t="shared" si="3"/>
        <v>-</v>
      </c>
      <c r="N8" s="28">
        <v>0</v>
      </c>
      <c r="O8" s="19">
        <v>0</v>
      </c>
      <c r="P8" s="20" t="str">
        <f t="shared" si="4"/>
        <v>-</v>
      </c>
      <c r="Q8" s="28">
        <v>0</v>
      </c>
      <c r="R8" s="19">
        <v>0</v>
      </c>
      <c r="S8" s="20" t="str">
        <f t="shared" si="5"/>
        <v>-</v>
      </c>
      <c r="T8" s="28">
        <v>0</v>
      </c>
      <c r="U8" s="19">
        <v>0</v>
      </c>
      <c r="V8" s="20" t="str">
        <f t="shared" si="6"/>
        <v>-</v>
      </c>
      <c r="W8" s="28">
        <v>0</v>
      </c>
      <c r="X8" s="19">
        <v>0</v>
      </c>
      <c r="Y8" s="20" t="str">
        <f t="shared" si="7"/>
        <v>-</v>
      </c>
      <c r="Z8" s="13" t="str">
        <f t="shared" si="8"/>
        <v>-</v>
      </c>
      <c r="AA8" s="13" t="str">
        <f t="shared" si="8"/>
        <v>-</v>
      </c>
    </row>
    <row r="9" spans="1:27" x14ac:dyDescent="0.3">
      <c r="A9" t="s">
        <v>26</v>
      </c>
      <c r="B9" s="28">
        <v>51583869.789999999</v>
      </c>
      <c r="C9" s="28">
        <v>51452128.039999999</v>
      </c>
      <c r="D9" s="20">
        <f t="shared" si="0"/>
        <v>99.744606694813072</v>
      </c>
      <c r="E9" s="28">
        <v>2228705.87</v>
      </c>
      <c r="F9" s="28">
        <v>2123637.4300000002</v>
      </c>
      <c r="G9" s="20">
        <f t="shared" si="1"/>
        <v>95.285674910525543</v>
      </c>
      <c r="H9" s="28">
        <v>1277894.3600000001</v>
      </c>
      <c r="I9" s="19">
        <v>1094372.8999999999</v>
      </c>
      <c r="J9" s="20">
        <f t="shared" si="2"/>
        <v>85.638761250969125</v>
      </c>
      <c r="K9" s="28">
        <v>3039333.71</v>
      </c>
      <c r="L9" s="19">
        <v>2910756.96</v>
      </c>
      <c r="M9" s="20">
        <f t="shared" si="3"/>
        <v>95.769574443998778</v>
      </c>
      <c r="N9" s="28">
        <v>4553862.47</v>
      </c>
      <c r="O9" s="19">
        <v>4546449.5999999996</v>
      </c>
      <c r="P9" s="20">
        <f t="shared" si="4"/>
        <v>99.837217964994878</v>
      </c>
      <c r="Q9" s="28">
        <v>22122465.350000001</v>
      </c>
      <c r="R9" s="19">
        <v>20914576.27</v>
      </c>
      <c r="S9" s="20">
        <f t="shared" si="5"/>
        <v>94.539988826335758</v>
      </c>
      <c r="T9" s="28">
        <v>16504347.359999999</v>
      </c>
      <c r="U9" s="19">
        <v>14403995.49</v>
      </c>
      <c r="V9" s="20">
        <f t="shared" si="6"/>
        <v>87.273947741245323</v>
      </c>
      <c r="W9" s="1">
        <v>5155018.96</v>
      </c>
      <c r="X9" s="1">
        <v>4753599.16</v>
      </c>
      <c r="Y9" s="20">
        <f t="shared" si="7"/>
        <v>92.213029610273253</v>
      </c>
      <c r="Z9" s="13">
        <f t="shared" si="8"/>
        <v>-68.765690350811909</v>
      </c>
      <c r="AA9" s="13">
        <f t="shared" si="8"/>
        <v>-66.998051594085865</v>
      </c>
    </row>
    <row r="10" spans="1:27" x14ac:dyDescent="0.3">
      <c r="A10" t="s">
        <v>27</v>
      </c>
      <c r="B10" s="28">
        <v>14964144.27</v>
      </c>
      <c r="C10" s="28">
        <v>7818665.3799999999</v>
      </c>
      <c r="D10" s="20">
        <f t="shared" si="0"/>
        <v>52.249331728743087</v>
      </c>
      <c r="E10" s="28">
        <v>8773389.2899999991</v>
      </c>
      <c r="F10" s="28">
        <v>8322232.8399999999</v>
      </c>
      <c r="G10" s="20">
        <f t="shared" si="1"/>
        <v>94.85767204569126</v>
      </c>
      <c r="H10" s="28">
        <v>6333747.0199999996</v>
      </c>
      <c r="I10" s="19">
        <v>5944653.2999999998</v>
      </c>
      <c r="J10" s="20">
        <f t="shared" si="2"/>
        <v>93.856816213666832</v>
      </c>
      <c r="K10" s="28">
        <v>7713108.9900000002</v>
      </c>
      <c r="L10" s="19">
        <v>7694469.1100000003</v>
      </c>
      <c r="M10" s="20">
        <f t="shared" si="3"/>
        <v>99.758335062759173</v>
      </c>
      <c r="N10" s="28">
        <v>6069162.2400000002</v>
      </c>
      <c r="O10" s="19">
        <v>6003968.21</v>
      </c>
      <c r="P10" s="20">
        <f t="shared" si="4"/>
        <v>98.925815006718281</v>
      </c>
      <c r="Q10" s="28">
        <v>7827298.1600000001</v>
      </c>
      <c r="R10" s="19">
        <v>7665642.96</v>
      </c>
      <c r="S10" s="20">
        <f t="shared" si="5"/>
        <v>97.934725409770266</v>
      </c>
      <c r="T10" s="28">
        <v>7118361.6200000001</v>
      </c>
      <c r="U10" s="19">
        <v>6930389.9699999997</v>
      </c>
      <c r="V10" s="20">
        <f t="shared" si="6"/>
        <v>97.359341095121266</v>
      </c>
      <c r="W10" s="1">
        <v>10937526.41</v>
      </c>
      <c r="X10" s="1">
        <v>10911187.810000001</v>
      </c>
      <c r="Y10" s="20">
        <f t="shared" si="7"/>
        <v>99.759190524322577</v>
      </c>
      <c r="Z10" s="13">
        <f t="shared" si="8"/>
        <v>53.652300822559226</v>
      </c>
      <c r="AA10" s="13">
        <f t="shared" si="8"/>
        <v>57.439737983460134</v>
      </c>
    </row>
    <row r="11" spans="1:27" x14ac:dyDescent="0.3">
      <c r="A11" t="s">
        <v>28</v>
      </c>
      <c r="B11" s="28">
        <v>0</v>
      </c>
      <c r="C11" s="28">
        <v>0</v>
      </c>
      <c r="D11" s="20" t="str">
        <f t="shared" si="0"/>
        <v>-</v>
      </c>
      <c r="E11" s="28">
        <v>115244.99</v>
      </c>
      <c r="F11" s="28">
        <v>115244.99</v>
      </c>
      <c r="G11" s="20">
        <f t="shared" si="1"/>
        <v>100</v>
      </c>
      <c r="H11" s="28">
        <v>2.37</v>
      </c>
      <c r="I11" s="19">
        <v>2.37</v>
      </c>
      <c r="J11" s="20">
        <f t="shared" si="2"/>
        <v>100</v>
      </c>
      <c r="K11" s="28">
        <v>3754711.4</v>
      </c>
      <c r="L11" s="19">
        <v>674709</v>
      </c>
      <c r="M11" s="20">
        <f t="shared" si="3"/>
        <v>17.969663394102671</v>
      </c>
      <c r="N11" s="28">
        <v>585650.88</v>
      </c>
      <c r="O11" s="19">
        <v>585650.88</v>
      </c>
      <c r="P11" s="20">
        <f t="shared" si="4"/>
        <v>100</v>
      </c>
      <c r="Q11" s="28">
        <v>0</v>
      </c>
      <c r="R11" s="19">
        <v>0</v>
      </c>
      <c r="S11" s="20" t="str">
        <f t="shared" si="5"/>
        <v>-</v>
      </c>
      <c r="T11" s="28">
        <v>17430</v>
      </c>
      <c r="U11" s="28">
        <v>17430</v>
      </c>
      <c r="V11" s="20">
        <f t="shared" si="6"/>
        <v>100</v>
      </c>
      <c r="W11" s="19">
        <v>0</v>
      </c>
      <c r="X11" s="19">
        <v>0</v>
      </c>
      <c r="Y11" s="20" t="str">
        <f t="shared" si="7"/>
        <v>-</v>
      </c>
      <c r="Z11" s="13">
        <f t="shared" si="8"/>
        <v>-100</v>
      </c>
      <c r="AA11" s="13">
        <f t="shared" si="8"/>
        <v>-100</v>
      </c>
    </row>
    <row r="12" spans="1:27" x14ac:dyDescent="0.3">
      <c r="A12" t="s">
        <v>29</v>
      </c>
      <c r="B12" s="28">
        <v>25000000</v>
      </c>
      <c r="C12" s="28">
        <v>0</v>
      </c>
      <c r="D12" s="20">
        <f t="shared" si="0"/>
        <v>0</v>
      </c>
      <c r="E12" s="28">
        <v>25000000</v>
      </c>
      <c r="F12" s="28">
        <v>0</v>
      </c>
      <c r="G12" s="20">
        <f t="shared" si="1"/>
        <v>0</v>
      </c>
      <c r="H12" s="28">
        <v>0</v>
      </c>
      <c r="I12" s="19">
        <v>0</v>
      </c>
      <c r="J12" s="20" t="str">
        <f t="shared" si="2"/>
        <v>-</v>
      </c>
      <c r="K12" s="28">
        <v>5531121.3099999996</v>
      </c>
      <c r="L12" s="19">
        <v>0</v>
      </c>
      <c r="M12" s="20">
        <f t="shared" si="3"/>
        <v>0</v>
      </c>
      <c r="N12" s="28">
        <f>5195000+7663091.82</f>
        <v>12858091.82</v>
      </c>
      <c r="O12" s="19">
        <f>500000+7663091.82</f>
        <v>8163091.8200000003</v>
      </c>
      <c r="P12" s="20">
        <f t="shared" si="4"/>
        <v>63.486028364666012</v>
      </c>
      <c r="Q12" s="28">
        <v>0</v>
      </c>
      <c r="R12" s="19">
        <v>0</v>
      </c>
      <c r="S12" s="20" t="str">
        <f t="shared" si="5"/>
        <v>-</v>
      </c>
      <c r="T12" s="28">
        <v>400000</v>
      </c>
      <c r="U12" s="19">
        <v>0</v>
      </c>
      <c r="V12" s="20">
        <f t="shared" si="6"/>
        <v>0</v>
      </c>
      <c r="W12" s="28">
        <v>800000</v>
      </c>
      <c r="X12" s="19">
        <v>0</v>
      </c>
      <c r="Y12" s="20">
        <f t="shared" si="7"/>
        <v>0</v>
      </c>
      <c r="Z12" s="13">
        <f t="shared" si="8"/>
        <v>100</v>
      </c>
      <c r="AA12" s="13" t="str">
        <f t="shared" si="8"/>
        <v>-</v>
      </c>
    </row>
    <row r="13" spans="1:27" x14ac:dyDescent="0.3">
      <c r="A13" t="s">
        <v>30</v>
      </c>
      <c r="B13" s="28">
        <v>31616561.32</v>
      </c>
      <c r="C13" s="28">
        <v>17180301.73</v>
      </c>
      <c r="D13" s="20">
        <f t="shared" si="0"/>
        <v>54.339564496320122</v>
      </c>
      <c r="E13" s="28">
        <v>51668565.030000001</v>
      </c>
      <c r="F13" s="28">
        <v>19722992.050000001</v>
      </c>
      <c r="G13" s="20">
        <f t="shared" si="1"/>
        <v>38.172130459880897</v>
      </c>
      <c r="H13" s="28">
        <v>40800367.789999999</v>
      </c>
      <c r="I13" s="19">
        <v>9436176.4499999993</v>
      </c>
      <c r="J13" s="20">
        <f t="shared" si="2"/>
        <v>23.12767497236328</v>
      </c>
      <c r="K13" s="28">
        <v>29469609.620000001</v>
      </c>
      <c r="L13" s="19">
        <v>17343706.59</v>
      </c>
      <c r="M13" s="20">
        <f t="shared" si="3"/>
        <v>58.852854902527888</v>
      </c>
      <c r="N13" s="28">
        <v>20561727.190000001</v>
      </c>
      <c r="O13" s="19">
        <v>9974288.3000000007</v>
      </c>
      <c r="P13" s="20">
        <f t="shared" si="4"/>
        <v>48.509000279173534</v>
      </c>
      <c r="Q13" s="28">
        <v>25796381.09</v>
      </c>
      <c r="R13" s="19">
        <v>16021967.029999999</v>
      </c>
      <c r="S13" s="20">
        <f t="shared" si="5"/>
        <v>62.109359348125523</v>
      </c>
      <c r="T13" s="28">
        <v>28547825.510000002</v>
      </c>
      <c r="U13" s="19">
        <v>3013177.75</v>
      </c>
      <c r="V13" s="20">
        <f t="shared" si="6"/>
        <v>10.554841555075765</v>
      </c>
      <c r="W13" s="1">
        <v>11946948.91</v>
      </c>
      <c r="X13" s="19">
        <v>0</v>
      </c>
      <c r="Y13" s="20">
        <f t="shared" si="7"/>
        <v>0</v>
      </c>
      <c r="Z13" s="13">
        <f t="shared" si="8"/>
        <v>-58.151107145393226</v>
      </c>
      <c r="AA13" s="13">
        <f t="shared" si="8"/>
        <v>-100</v>
      </c>
    </row>
    <row r="14" spans="1:27" x14ac:dyDescent="0.3">
      <c r="A14" t="s">
        <v>31</v>
      </c>
      <c r="B14" s="28">
        <f t="shared" ref="B14:C14" si="9">SUM(B3:B5)</f>
        <v>808436405.98000002</v>
      </c>
      <c r="C14" s="28">
        <f t="shared" si="9"/>
        <v>697575917.19999993</v>
      </c>
      <c r="D14" s="20">
        <f>IF(B14&gt;0,C14/B14*100,"-")</f>
        <v>86.287048930507623</v>
      </c>
      <c r="E14" s="28">
        <f t="shared" ref="E14:F14" si="10">SUM(E3:E5)</f>
        <v>811243716.1400001</v>
      </c>
      <c r="F14" s="28">
        <f t="shared" si="10"/>
        <v>704684060.03999996</v>
      </c>
      <c r="G14" s="20">
        <f>IF(E14&gt;0,F14/E14*100,"-")</f>
        <v>86.864655592400226</v>
      </c>
      <c r="H14" s="28">
        <f t="shared" ref="H14:I14" si="11">SUM(H3:H5)</f>
        <v>779221934.61999989</v>
      </c>
      <c r="I14" s="19">
        <f t="shared" si="11"/>
        <v>650417065.82000005</v>
      </c>
      <c r="J14" s="20">
        <f>IF(H14&gt;0,I14/H14*100,"-")</f>
        <v>83.470066347296353</v>
      </c>
      <c r="K14" s="28">
        <f t="shared" ref="K14:L14" si="12">SUM(K3:K5)</f>
        <v>803563218.83000004</v>
      </c>
      <c r="L14" s="19">
        <f t="shared" si="12"/>
        <v>683065904.99999988</v>
      </c>
      <c r="M14" s="20">
        <f>IF(K14&gt;0,L14/K14*100,"-")</f>
        <v>85.004625522128052</v>
      </c>
      <c r="N14" s="28">
        <f t="shared" ref="N14:O14" si="13">SUM(N3:N5)</f>
        <v>818096641.18000007</v>
      </c>
      <c r="O14" s="19">
        <f t="shared" si="13"/>
        <v>704238025.19999993</v>
      </c>
      <c r="P14" s="20">
        <f>IF(N14&gt;0,O14/N14*100,"-")</f>
        <v>86.08249805111366</v>
      </c>
      <c r="Q14" s="28">
        <f t="shared" ref="Q14:R14" si="14">SUM(Q3:Q5)</f>
        <v>893346713</v>
      </c>
      <c r="R14" s="19">
        <f t="shared" si="14"/>
        <v>725818282.14999998</v>
      </c>
      <c r="S14" s="20">
        <f>IF(Q14&gt;0,R14/Q14*100,"-")</f>
        <v>81.247098308851108</v>
      </c>
      <c r="T14" s="28">
        <f t="shared" ref="T14:U14" si="15">SUM(T3:T5)</f>
        <v>888270832.37000012</v>
      </c>
      <c r="U14" s="19">
        <f t="shared" si="15"/>
        <v>709482566.26999998</v>
      </c>
      <c r="V14" s="20">
        <f>IF(T14&gt;0,U14/T14*100,"-")</f>
        <v>79.872325017925647</v>
      </c>
      <c r="W14" s="28">
        <f t="shared" ref="W14:X14" si="16">SUM(W3:W5)</f>
        <v>904276792.54999995</v>
      </c>
      <c r="X14" s="19">
        <f t="shared" si="16"/>
        <v>719968914.96999991</v>
      </c>
      <c r="Y14" s="20">
        <f>IF(W14&gt;0,X14/W14*100,"-")</f>
        <v>79.61820107532958</v>
      </c>
      <c r="Z14" s="13">
        <f t="shared" si="8"/>
        <v>1.8019234220822256</v>
      </c>
      <c r="AA14" s="13">
        <f t="shared" si="8"/>
        <v>1.4780276779921877</v>
      </c>
    </row>
    <row r="15" spans="1:27" x14ac:dyDescent="0.3">
      <c r="A15" t="s">
        <v>32</v>
      </c>
      <c r="B15" s="27">
        <f t="shared" ref="B15:C15" si="17">SUM(B6:B10)</f>
        <v>75072890.939999998</v>
      </c>
      <c r="C15" s="27">
        <f t="shared" si="17"/>
        <v>61962199.620000005</v>
      </c>
      <c r="D15" s="20">
        <f>IF(B15&gt;0,C15/B15*100,"-")</f>
        <v>82.536051088696766</v>
      </c>
      <c r="E15" s="27">
        <f t="shared" ref="E15:F15" si="18">SUM(E6:E10)</f>
        <v>24172703.059999999</v>
      </c>
      <c r="F15" s="27">
        <f t="shared" si="18"/>
        <v>17785747.600000001</v>
      </c>
      <c r="G15" s="20">
        <f>IF(E15&gt;0,F15/E15*100,"-")</f>
        <v>73.577818566063186</v>
      </c>
      <c r="H15" s="27">
        <f t="shared" ref="H15:I15" si="19">SUM(H6:H10)</f>
        <v>116154094.27</v>
      </c>
      <c r="I15" s="101">
        <f t="shared" si="19"/>
        <v>21450089.940000001</v>
      </c>
      <c r="J15" s="20">
        <f>IF(H15&gt;0,I15/H15*100,"-")</f>
        <v>18.466925401819502</v>
      </c>
      <c r="K15" s="27">
        <f t="shared" ref="K15:L15" si="20">SUM(K6:K10)</f>
        <v>75856026.86999999</v>
      </c>
      <c r="L15" s="101">
        <f t="shared" si="20"/>
        <v>29905483.440000001</v>
      </c>
      <c r="M15" s="20">
        <f>IF(K15&gt;0,L15/K15*100,"-")</f>
        <v>39.424004491101563</v>
      </c>
      <c r="N15" s="27">
        <f t="shared" ref="N15:O15" si="21">SUM(N6:N10)</f>
        <v>94032371.50999999</v>
      </c>
      <c r="O15" s="101">
        <f t="shared" si="21"/>
        <v>39195496.410000004</v>
      </c>
      <c r="P15" s="20">
        <f>IF(N15&gt;0,O15/N15*100,"-")</f>
        <v>41.682981914192936</v>
      </c>
      <c r="Q15" s="27">
        <f t="shared" ref="Q15:R15" si="22">SUM(Q6:Q10)</f>
        <v>279185280.76000005</v>
      </c>
      <c r="R15" s="101">
        <f t="shared" si="22"/>
        <v>108978046.60999998</v>
      </c>
      <c r="S15" s="20">
        <f>IF(Q15&gt;0,R15/Q15*100,"-")</f>
        <v>39.034309514219089</v>
      </c>
      <c r="T15" s="27">
        <f t="shared" ref="T15:U15" si="23">SUM(T6:T10)</f>
        <v>180125615.50999999</v>
      </c>
      <c r="U15" s="101">
        <f t="shared" si="23"/>
        <v>114514737.02</v>
      </c>
      <c r="V15" s="20">
        <f>IF(T15&gt;0,U15/T15*100,"-")</f>
        <v>63.574931691846196</v>
      </c>
      <c r="W15" s="27">
        <f t="shared" ref="W15:X15" si="24">SUM(W6:W10)</f>
        <v>309427344.47000003</v>
      </c>
      <c r="X15" s="101">
        <f t="shared" si="24"/>
        <v>193057668.34999999</v>
      </c>
      <c r="Y15" s="20">
        <f>IF(W15&gt;0,X15/W15*100,"-")</f>
        <v>62.391922304306092</v>
      </c>
      <c r="Z15" s="13">
        <f t="shared" si="8"/>
        <v>71.784198262918153</v>
      </c>
      <c r="AA15" s="13">
        <f t="shared" si="8"/>
        <v>68.587618828729859</v>
      </c>
    </row>
    <row r="16" spans="1:27" x14ac:dyDescent="0.3">
      <c r="A16" t="s">
        <v>33</v>
      </c>
      <c r="B16" s="28">
        <f t="shared" ref="B16:C16" si="25">SUM(B11:B13)</f>
        <v>56616561.32</v>
      </c>
      <c r="C16" s="28">
        <f t="shared" si="25"/>
        <v>17180301.73</v>
      </c>
      <c r="D16" s="20">
        <f t="shared" si="0"/>
        <v>30.345010946348307</v>
      </c>
      <c r="E16" s="28">
        <f t="shared" ref="E16:F16" si="26">SUM(E11:E13)</f>
        <v>76783810.019999996</v>
      </c>
      <c r="F16" s="28">
        <f t="shared" si="26"/>
        <v>19838237.039999999</v>
      </c>
      <c r="G16" s="20">
        <f t="shared" si="1"/>
        <v>25.8364843250585</v>
      </c>
      <c r="H16" s="19">
        <f t="shared" ref="H16:I16" si="27">SUM(H11:H13)</f>
        <v>40800370.159999996</v>
      </c>
      <c r="I16" s="19">
        <f t="shared" si="27"/>
        <v>9436178.8199999984</v>
      </c>
      <c r="J16" s="20">
        <f t="shared" si="2"/>
        <v>23.127679437700472</v>
      </c>
      <c r="K16" s="19">
        <f t="shared" ref="K16:L16" si="28">SUM(K11:K13)</f>
        <v>38755442.329999998</v>
      </c>
      <c r="L16" s="19">
        <f t="shared" si="28"/>
        <v>18018415.59</v>
      </c>
      <c r="M16" s="20">
        <f t="shared" ref="M16:M21" si="29">IF(K16&gt;0,L16/K16*100,"-")</f>
        <v>46.49260724874302</v>
      </c>
      <c r="N16" s="19">
        <f t="shared" ref="N16:O16" si="30">SUM(N11:N13)</f>
        <v>34005469.890000001</v>
      </c>
      <c r="O16" s="19">
        <f t="shared" si="30"/>
        <v>18723031</v>
      </c>
      <c r="P16" s="20">
        <f t="shared" ref="P16:P21" si="31">IF(N16&gt;0,O16/N16*100,"-")</f>
        <v>55.058880411194934</v>
      </c>
      <c r="Q16" s="19">
        <f t="shared" ref="Q16:R16" si="32">SUM(Q11:Q13)</f>
        <v>25796381.09</v>
      </c>
      <c r="R16" s="19">
        <f t="shared" si="32"/>
        <v>16021967.029999999</v>
      </c>
      <c r="S16" s="20">
        <f t="shared" ref="S16:S21" si="33">IF(Q16&gt;0,R16/Q16*100,"-")</f>
        <v>62.109359348125523</v>
      </c>
      <c r="T16" s="19">
        <f t="shared" ref="T16:U16" si="34">SUM(T11:T13)</f>
        <v>28965255.510000002</v>
      </c>
      <c r="U16" s="19">
        <f t="shared" si="34"/>
        <v>3030607.75</v>
      </c>
      <c r="V16" s="20">
        <f t="shared" ref="V16:V21" si="35">IF(T16&gt;0,U16/T16*100,"-")</f>
        <v>10.462907012692186</v>
      </c>
      <c r="W16" s="19">
        <f t="shared" ref="W16:X16" si="36">SUM(W11:W13)</f>
        <v>12746948.91</v>
      </c>
      <c r="X16" s="19">
        <f t="shared" si="36"/>
        <v>0</v>
      </c>
      <c r="Y16" s="20">
        <f t="shared" ref="Y16:Y21" si="37">IF(W16&gt;0,X16/W16*100,"-")</f>
        <v>0</v>
      </c>
      <c r="Z16" s="13">
        <f t="shared" si="8"/>
        <v>-55.99227872994517</v>
      </c>
      <c r="AA16" s="13">
        <f t="shared" si="8"/>
        <v>-100</v>
      </c>
    </row>
    <row r="17" spans="1:27" x14ac:dyDescent="0.3">
      <c r="A17" t="s">
        <v>34</v>
      </c>
      <c r="B17" s="28">
        <v>52172395.859999999</v>
      </c>
      <c r="C17" s="28">
        <v>496460.83</v>
      </c>
      <c r="D17" s="20">
        <f t="shared" si="0"/>
        <v>0.95157759542461617</v>
      </c>
      <c r="E17" s="28">
        <v>44157792.539999999</v>
      </c>
      <c r="F17" s="28">
        <v>5357424.75</v>
      </c>
      <c r="G17" s="20">
        <f t="shared" si="1"/>
        <v>12.13245599889763</v>
      </c>
      <c r="H17" s="28">
        <v>79599498.390000001</v>
      </c>
      <c r="I17" s="19">
        <v>36402467.619999997</v>
      </c>
      <c r="J17" s="20">
        <f t="shared" si="2"/>
        <v>45.732031427692007</v>
      </c>
      <c r="K17" s="28">
        <v>46937582.82</v>
      </c>
      <c r="L17" s="19">
        <v>508601.09</v>
      </c>
      <c r="M17" s="20">
        <f t="shared" si="29"/>
        <v>1.0835689855407002</v>
      </c>
      <c r="N17" s="28">
        <v>47740989.340000004</v>
      </c>
      <c r="O17" s="19">
        <v>22984049.77</v>
      </c>
      <c r="P17" s="20">
        <f t="shared" si="31"/>
        <v>48.143220506623877</v>
      </c>
      <c r="Q17" s="28">
        <v>33509213.379999999</v>
      </c>
      <c r="R17" s="19">
        <v>14034458.93</v>
      </c>
      <c r="S17" s="20">
        <f t="shared" si="33"/>
        <v>41.882388496700671</v>
      </c>
      <c r="T17" s="28">
        <v>32663196.989999998</v>
      </c>
      <c r="U17" s="19">
        <v>31000010.510000002</v>
      </c>
      <c r="V17" s="20">
        <f t="shared" si="35"/>
        <v>94.908071979270161</v>
      </c>
      <c r="W17" s="1">
        <v>22785150.399999999</v>
      </c>
      <c r="X17" s="1">
        <v>16588944.77</v>
      </c>
      <c r="Y17" s="20">
        <f t="shared" si="37"/>
        <v>72.805948079236742</v>
      </c>
      <c r="Z17" s="13">
        <f t="shared" si="8"/>
        <v>-30.24213028817789</v>
      </c>
      <c r="AA17" s="13">
        <f t="shared" si="8"/>
        <v>-46.487293078017736</v>
      </c>
    </row>
    <row r="18" spans="1:27" x14ac:dyDescent="0.3">
      <c r="A18" t="s">
        <v>35</v>
      </c>
      <c r="B18" s="28">
        <v>0</v>
      </c>
      <c r="C18" s="28">
        <v>0</v>
      </c>
      <c r="D18" s="20" t="str">
        <f t="shared" si="0"/>
        <v>-</v>
      </c>
      <c r="E18" s="28">
        <v>0</v>
      </c>
      <c r="F18" s="28">
        <v>0</v>
      </c>
      <c r="G18" s="20" t="str">
        <f t="shared" si="1"/>
        <v>-</v>
      </c>
      <c r="H18" s="28">
        <v>0</v>
      </c>
      <c r="I18" s="19">
        <v>0</v>
      </c>
      <c r="J18" s="20" t="str">
        <f t="shared" si="2"/>
        <v>-</v>
      </c>
      <c r="K18" s="28">
        <v>0</v>
      </c>
      <c r="L18" s="19">
        <v>0</v>
      </c>
      <c r="M18" s="20" t="str">
        <f t="shared" si="29"/>
        <v>-</v>
      </c>
      <c r="N18" s="28">
        <v>0</v>
      </c>
      <c r="O18" s="19">
        <v>0</v>
      </c>
      <c r="P18" s="20" t="str">
        <f t="shared" si="31"/>
        <v>-</v>
      </c>
      <c r="Q18" s="28">
        <v>0</v>
      </c>
      <c r="R18" s="19">
        <v>0</v>
      </c>
      <c r="S18" s="20" t="str">
        <f t="shared" si="33"/>
        <v>-</v>
      </c>
      <c r="T18" s="28">
        <v>0</v>
      </c>
      <c r="U18" s="19">
        <v>0</v>
      </c>
      <c r="V18" s="20" t="str">
        <f t="shared" si="35"/>
        <v>-</v>
      </c>
      <c r="W18" s="28">
        <v>0</v>
      </c>
      <c r="X18" s="19">
        <v>0</v>
      </c>
      <c r="Y18" s="20" t="str">
        <f t="shared" si="37"/>
        <v>-</v>
      </c>
      <c r="Z18" s="13" t="str">
        <f t="shared" si="8"/>
        <v>-</v>
      </c>
      <c r="AA18" s="13" t="str">
        <f t="shared" si="8"/>
        <v>-</v>
      </c>
    </row>
    <row r="19" spans="1:27" x14ac:dyDescent="0.3">
      <c r="A19" t="s">
        <v>36</v>
      </c>
      <c r="B19" s="28">
        <v>118407740.13</v>
      </c>
      <c r="C19" s="28">
        <v>116146793.31999999</v>
      </c>
      <c r="D19" s="20">
        <f t="shared" si="0"/>
        <v>98.090541372111559</v>
      </c>
      <c r="E19" s="28">
        <v>141076534.58000001</v>
      </c>
      <c r="F19" s="28">
        <v>138780953.75</v>
      </c>
      <c r="G19" s="20">
        <f t="shared" si="1"/>
        <v>98.372811724618686</v>
      </c>
      <c r="H19" s="28">
        <v>89821200.189999998</v>
      </c>
      <c r="I19" s="19">
        <v>88516677.959999993</v>
      </c>
      <c r="J19" s="20">
        <f t="shared" si="2"/>
        <v>98.547645514376853</v>
      </c>
      <c r="K19" s="28">
        <v>103080999.59999999</v>
      </c>
      <c r="L19" s="19">
        <v>101732988.95999999</v>
      </c>
      <c r="M19" s="20">
        <f t="shared" si="29"/>
        <v>98.692280201753107</v>
      </c>
      <c r="N19" s="28">
        <v>103135342.25</v>
      </c>
      <c r="O19" s="19">
        <v>98014386.170000002</v>
      </c>
      <c r="P19" s="20">
        <f t="shared" si="31"/>
        <v>95.034722367443351</v>
      </c>
      <c r="Q19" s="28">
        <v>115902860.41</v>
      </c>
      <c r="R19" s="19">
        <v>114350850.73</v>
      </c>
      <c r="S19" s="20">
        <f t="shared" si="33"/>
        <v>98.660939277503729</v>
      </c>
      <c r="T19" s="28">
        <v>305453938.08999997</v>
      </c>
      <c r="U19" s="19">
        <v>304373828.30000001</v>
      </c>
      <c r="V19" s="20">
        <f t="shared" si="35"/>
        <v>99.646391925160998</v>
      </c>
      <c r="W19" s="1">
        <v>132822120.61</v>
      </c>
      <c r="X19" s="1">
        <v>130622313.59</v>
      </c>
      <c r="Y19" s="20">
        <f t="shared" si="37"/>
        <v>98.343794685781887</v>
      </c>
      <c r="Z19" s="13">
        <f t="shared" si="8"/>
        <v>-56.516481194992863</v>
      </c>
      <c r="AA19" s="13">
        <f t="shared" si="8"/>
        <v>-57.084906307629474</v>
      </c>
    </row>
    <row r="20" spans="1:27" x14ac:dyDescent="0.3">
      <c r="A20" t="s">
        <v>37</v>
      </c>
      <c r="B20" s="28">
        <f t="shared" ref="B20:C20" si="38">B14+B15+B16+B17+B18+B19</f>
        <v>1110705994.23</v>
      </c>
      <c r="C20" s="28">
        <f t="shared" si="38"/>
        <v>893361672.70000005</v>
      </c>
      <c r="D20" s="20">
        <f t="shared" si="0"/>
        <v>80.431876422826491</v>
      </c>
      <c r="E20" s="28">
        <f t="shared" ref="E20:F20" si="39">E14+E15+E16+E17+E18+E19</f>
        <v>1097434556.3399999</v>
      </c>
      <c r="F20" s="28">
        <f t="shared" si="39"/>
        <v>886446423.17999995</v>
      </c>
      <c r="G20" s="20">
        <f t="shared" si="1"/>
        <v>80.774422316018899</v>
      </c>
      <c r="H20" s="28">
        <f t="shared" ref="H20:I20" si="40">H14+H15+H16+H17+H18+H19</f>
        <v>1105597097.6299999</v>
      </c>
      <c r="I20" s="19">
        <f t="shared" si="40"/>
        <v>806222480.16000021</v>
      </c>
      <c r="J20" s="20">
        <f t="shared" si="2"/>
        <v>72.921906351622084</v>
      </c>
      <c r="K20" s="28">
        <f t="shared" ref="K20:L20" si="41">K14+K15+K16+K17+K18+K19</f>
        <v>1068193270.4500002</v>
      </c>
      <c r="L20" s="19">
        <f t="shared" si="41"/>
        <v>833231394.08000004</v>
      </c>
      <c r="M20" s="20">
        <f t="shared" si="29"/>
        <v>78.003804847879522</v>
      </c>
      <c r="N20" s="28">
        <f t="shared" ref="N20:O20" si="42">N14+N15+N16+N17+N18+N19</f>
        <v>1097010814.1700001</v>
      </c>
      <c r="O20" s="19">
        <f t="shared" si="42"/>
        <v>883154988.54999983</v>
      </c>
      <c r="P20" s="20">
        <f t="shared" si="31"/>
        <v>80.505586375481272</v>
      </c>
      <c r="Q20" s="28">
        <f t="shared" ref="Q20:R20" si="43">Q14+Q15+Q16+Q17+Q18+Q19</f>
        <v>1347740448.6400001</v>
      </c>
      <c r="R20" s="19">
        <f t="shared" si="43"/>
        <v>979203605.44999993</v>
      </c>
      <c r="S20" s="20">
        <f t="shared" si="33"/>
        <v>72.655206455969363</v>
      </c>
      <c r="T20" s="28">
        <f t="shared" ref="T20:U20" si="44">T14+T15+T16+T17+T18+T19</f>
        <v>1435478838.47</v>
      </c>
      <c r="U20" s="19">
        <f t="shared" si="44"/>
        <v>1162401749.8499999</v>
      </c>
      <c r="V20" s="20">
        <f t="shared" si="35"/>
        <v>80.97658556143827</v>
      </c>
      <c r="W20" s="28">
        <f t="shared" ref="W20:X20" si="45">W14+W15+W16+W17+W18+W19</f>
        <v>1382058356.9400001</v>
      </c>
      <c r="X20" s="19">
        <f t="shared" si="45"/>
        <v>1060237841.6799999</v>
      </c>
      <c r="Y20" s="20">
        <f t="shared" si="37"/>
        <v>76.714404739569801</v>
      </c>
      <c r="Z20" s="13">
        <f t="shared" si="8"/>
        <v>-3.7214398497812766</v>
      </c>
      <c r="AA20" s="13">
        <f t="shared" si="8"/>
        <v>-8.7890359923480332</v>
      </c>
    </row>
    <row r="21" spans="1:27" x14ac:dyDescent="0.3">
      <c r="A21" t="s">
        <v>38</v>
      </c>
      <c r="B21" s="28">
        <f t="shared" ref="B21:C21" si="46">B20-B19</f>
        <v>992298254.10000002</v>
      </c>
      <c r="C21" s="28">
        <f t="shared" si="46"/>
        <v>777214879.38000011</v>
      </c>
      <c r="D21" s="20">
        <f t="shared" si="0"/>
        <v>78.324725068162365</v>
      </c>
      <c r="E21" s="28">
        <f t="shared" ref="E21:F21" si="47">E20-E19</f>
        <v>956358021.75999987</v>
      </c>
      <c r="F21" s="28">
        <f t="shared" si="47"/>
        <v>747665469.42999995</v>
      </c>
      <c r="G21" s="20">
        <f t="shared" si="1"/>
        <v>78.178407292915281</v>
      </c>
      <c r="H21" s="28">
        <f t="shared" ref="H21:I21" si="48">H20-H19</f>
        <v>1015775897.4399998</v>
      </c>
      <c r="I21" s="19">
        <f t="shared" si="48"/>
        <v>717705802.20000017</v>
      </c>
      <c r="J21" s="20">
        <f t="shared" si="2"/>
        <v>70.65591967763676</v>
      </c>
      <c r="K21" s="28">
        <f t="shared" ref="K21:L21" si="49">K20-K19</f>
        <v>965112270.85000014</v>
      </c>
      <c r="L21" s="19">
        <f t="shared" si="49"/>
        <v>731498405.12</v>
      </c>
      <c r="M21" s="20">
        <f t="shared" si="29"/>
        <v>75.794125431204989</v>
      </c>
      <c r="N21" s="28">
        <f t="shared" ref="N21:O21" si="50">N20-N19</f>
        <v>993875471.92000008</v>
      </c>
      <c r="O21" s="19">
        <f t="shared" si="50"/>
        <v>785140602.37999988</v>
      </c>
      <c r="P21" s="20">
        <f t="shared" si="31"/>
        <v>78.997885002961226</v>
      </c>
      <c r="Q21" s="28">
        <f t="shared" ref="Q21:R21" si="51">Q20-Q19</f>
        <v>1231837588.23</v>
      </c>
      <c r="R21" s="19">
        <f t="shared" si="51"/>
        <v>864852754.71999991</v>
      </c>
      <c r="S21" s="20">
        <f t="shared" si="33"/>
        <v>70.208342640581989</v>
      </c>
      <c r="T21" s="28">
        <f t="shared" ref="T21:U21" si="52">T20-T19</f>
        <v>1130024900.3800001</v>
      </c>
      <c r="U21" s="19">
        <f t="shared" si="52"/>
        <v>858027921.54999995</v>
      </c>
      <c r="V21" s="20">
        <f t="shared" si="35"/>
        <v>75.930001300101068</v>
      </c>
      <c r="W21" s="28">
        <f t="shared" ref="W21:X21" si="53">W20-W19</f>
        <v>1249236236.3300002</v>
      </c>
      <c r="X21" s="19">
        <f t="shared" si="53"/>
        <v>929615528.08999991</v>
      </c>
      <c r="Y21" s="20">
        <f t="shared" si="37"/>
        <v>74.414710449083643</v>
      </c>
      <c r="Z21" s="13">
        <f t="shared" si="8"/>
        <v>10.549443283056164</v>
      </c>
      <c r="AA21" s="13">
        <f t="shared" si="8"/>
        <v>8.3432723740131109</v>
      </c>
    </row>
    <row r="22" spans="1:27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/>
      <c r="H22" s="12" t="s">
        <v>75</v>
      </c>
      <c r="I22" s="100" t="s">
        <v>76</v>
      </c>
      <c r="J22" s="18"/>
      <c r="K22" s="12" t="s">
        <v>75</v>
      </c>
      <c r="L22" s="111" t="s">
        <v>76</v>
      </c>
      <c r="M22" s="112"/>
      <c r="N22" s="12" t="s">
        <v>75</v>
      </c>
      <c r="O22" s="118" t="s">
        <v>76</v>
      </c>
      <c r="P22" s="119"/>
      <c r="Q22" s="12" t="s">
        <v>75</v>
      </c>
      <c r="R22" s="121" t="s">
        <v>76</v>
      </c>
      <c r="S22" s="122"/>
      <c r="T22" s="12" t="s">
        <v>75</v>
      </c>
      <c r="U22" s="135" t="s">
        <v>76</v>
      </c>
      <c r="V22" s="136"/>
      <c r="W22" s="12" t="s">
        <v>75</v>
      </c>
      <c r="X22" s="135" t="s">
        <v>76</v>
      </c>
      <c r="Y22" s="107"/>
    </row>
    <row r="23" spans="1:27" x14ac:dyDescent="0.3">
      <c r="A23" s="5" t="s">
        <v>39</v>
      </c>
      <c r="B23" s="27">
        <v>204139988.26000005</v>
      </c>
      <c r="C23" s="27">
        <v>196240864.65000001</v>
      </c>
      <c r="D23" s="20">
        <f>IF(B23&gt;0,C23/B23*100,"-")</f>
        <v>96.130535875244874</v>
      </c>
      <c r="E23" s="27">
        <v>199160133.65000001</v>
      </c>
      <c r="F23" s="27">
        <v>190860247.97</v>
      </c>
      <c r="G23" s="20">
        <f>IF(E23&gt;0,F23/E23*100,"-")</f>
        <v>95.832556682962434</v>
      </c>
      <c r="H23" s="27">
        <v>203442200.13</v>
      </c>
      <c r="I23" s="101">
        <v>194457097.53</v>
      </c>
      <c r="J23" s="20">
        <f>IF(H23&gt;0,I23/H23*100,"-")</f>
        <v>95.58346174281516</v>
      </c>
      <c r="K23" s="27">
        <v>206020894.81</v>
      </c>
      <c r="L23" s="101">
        <v>196107243.66999999</v>
      </c>
      <c r="M23" s="20">
        <f>IF(K23&gt;0,L23/K23*100,"-")</f>
        <v>95.188036073164938</v>
      </c>
      <c r="N23" s="27">
        <v>204331619.88</v>
      </c>
      <c r="O23" s="101">
        <v>191078209.63</v>
      </c>
      <c r="P23" s="20">
        <f>IF(N23&gt;0,O23/N23*100,"-")</f>
        <v>93.513774198147374</v>
      </c>
      <c r="Q23" s="27">
        <v>208875889.78999999</v>
      </c>
      <c r="R23" s="101">
        <v>198968825.75999999</v>
      </c>
      <c r="S23" s="20">
        <f>IF(Q23&gt;0,R23/Q23*100,"-")</f>
        <v>95.256961423379025</v>
      </c>
      <c r="T23" s="1">
        <v>215517150.49000001</v>
      </c>
      <c r="U23" s="1">
        <v>203972053.28999999</v>
      </c>
      <c r="V23" s="20">
        <f>IF(T23&gt;0,U23/T23*100,"-")</f>
        <v>94.643072640042305</v>
      </c>
      <c r="W23" s="1">
        <v>229598598.02000001</v>
      </c>
      <c r="X23" s="1">
        <v>217760532.25</v>
      </c>
      <c r="Y23" s="20">
        <f>IF(W23&gt;0,X23/W23*100,"-")</f>
        <v>94.844016526194636</v>
      </c>
      <c r="Z23" s="13">
        <f t="shared" si="8"/>
        <v>6.5337944093935931</v>
      </c>
      <c r="AA23" s="13">
        <f t="shared" si="8"/>
        <v>6.759984388839797</v>
      </c>
    </row>
    <row r="24" spans="1:27" x14ac:dyDescent="0.3">
      <c r="A24" s="5" t="s">
        <v>40</v>
      </c>
      <c r="B24" s="27">
        <v>11427334.210000001</v>
      </c>
      <c r="C24" s="27">
        <v>9133806.8900000006</v>
      </c>
      <c r="D24" s="20">
        <f t="shared" ref="D24:D55" si="54">IF(B24&gt;0,C24/B24*100,"-")</f>
        <v>79.929463181422079</v>
      </c>
      <c r="E24" s="27">
        <v>11264058.91</v>
      </c>
      <c r="F24" s="27">
        <v>8851036.3100000005</v>
      </c>
      <c r="G24" s="20">
        <f t="shared" ref="G24:G55" si="55">IF(E24&gt;0,F24/E24*100,"-")</f>
        <v>78.577681284516657</v>
      </c>
      <c r="H24" s="27">
        <v>11039475.73</v>
      </c>
      <c r="I24" s="101">
        <v>9708872.2699999996</v>
      </c>
      <c r="J24" s="20">
        <f t="shared" ref="J24:J55" si="56">IF(H24&gt;0,I24/H24*100,"-")</f>
        <v>87.946860045318459</v>
      </c>
      <c r="K24" s="27">
        <v>11268671.77</v>
      </c>
      <c r="L24" s="101">
        <v>9764158.6699999999</v>
      </c>
      <c r="M24" s="20">
        <f t="shared" ref="M24:M55" si="57">IF(K24&gt;0,L24/K24*100,"-")</f>
        <v>86.64870953109677</v>
      </c>
      <c r="N24" s="27">
        <v>11539463.99</v>
      </c>
      <c r="O24" s="101">
        <v>10311429.17</v>
      </c>
      <c r="P24" s="20">
        <f t="shared" ref="P24:P55" si="58">IF(N24&gt;0,O24/N24*100,"-")</f>
        <v>89.357956131548193</v>
      </c>
      <c r="Q24" s="27">
        <v>12099832.25</v>
      </c>
      <c r="R24" s="101">
        <v>9718418.4499999993</v>
      </c>
      <c r="S24" s="20">
        <f t="shared" ref="S24:S55" si="59">IF(Q24&gt;0,R24/Q24*100,"-")</f>
        <v>80.31862135939943</v>
      </c>
      <c r="T24" s="1">
        <v>12452143.49</v>
      </c>
      <c r="U24" s="1">
        <v>9694812.3399999999</v>
      </c>
      <c r="V24" s="20">
        <f t="shared" ref="V24:V55" si="60">IF(T24&gt;0,U24/T24*100,"-")</f>
        <v>77.856574233871115</v>
      </c>
      <c r="W24" s="1">
        <v>13615656.810000001</v>
      </c>
      <c r="X24" s="1">
        <v>11835142.9</v>
      </c>
      <c r="Y24" s="20">
        <f t="shared" ref="Y24:Y55" si="61">IF(W24&gt;0,X24/W24*100,"-")</f>
        <v>86.923040622672687</v>
      </c>
      <c r="Z24" s="13">
        <f t="shared" si="8"/>
        <v>9.3438797981599606</v>
      </c>
      <c r="AA24" s="13">
        <f t="shared" si="8"/>
        <v>22.077070550083505</v>
      </c>
    </row>
    <row r="25" spans="1:27" x14ac:dyDescent="0.3">
      <c r="A25" s="5" t="s">
        <v>41</v>
      </c>
      <c r="B25" s="27">
        <v>389696664.35000002</v>
      </c>
      <c r="C25" s="27">
        <v>303222847.43000001</v>
      </c>
      <c r="D25" s="20">
        <f t="shared" si="54"/>
        <v>77.8099673847003</v>
      </c>
      <c r="E25" s="27">
        <v>389442518.75999999</v>
      </c>
      <c r="F25" s="27">
        <v>315124807.12</v>
      </c>
      <c r="G25" s="20">
        <f t="shared" si="55"/>
        <v>80.916898371387276</v>
      </c>
      <c r="H25" s="27">
        <v>315408835.26999998</v>
      </c>
      <c r="I25" s="101">
        <v>222622963.27000001</v>
      </c>
      <c r="J25" s="20">
        <f t="shared" si="56"/>
        <v>70.58234848729829</v>
      </c>
      <c r="K25" s="27">
        <v>349094209.08999997</v>
      </c>
      <c r="L25" s="101">
        <v>287276937.74000001</v>
      </c>
      <c r="M25" s="20">
        <f t="shared" si="57"/>
        <v>82.292094872859138</v>
      </c>
      <c r="N25" s="27">
        <v>347427404.60000002</v>
      </c>
      <c r="O25" s="101">
        <v>268755619.58999997</v>
      </c>
      <c r="P25" s="20">
        <f t="shared" si="58"/>
        <v>77.355906883460619</v>
      </c>
      <c r="Q25" s="27">
        <v>381140292.58999997</v>
      </c>
      <c r="R25" s="101">
        <v>307816004.17000002</v>
      </c>
      <c r="S25" s="20">
        <f t="shared" si="59"/>
        <v>80.761863847631474</v>
      </c>
      <c r="T25" s="1">
        <v>392942944.69999999</v>
      </c>
      <c r="U25" s="1">
        <v>314420157.97000003</v>
      </c>
      <c r="V25" s="20">
        <f t="shared" si="60"/>
        <v>80.01674599605046</v>
      </c>
      <c r="W25" s="1">
        <v>405778222.24000001</v>
      </c>
      <c r="X25" s="1">
        <v>325335479.10000002</v>
      </c>
      <c r="Y25" s="20">
        <f t="shared" si="61"/>
        <v>80.175687424540584</v>
      </c>
      <c r="Z25" s="13">
        <f t="shared" si="8"/>
        <v>3.2664481480382221</v>
      </c>
      <c r="AA25" s="13">
        <f t="shared" si="8"/>
        <v>3.4715716703639146</v>
      </c>
    </row>
    <row r="26" spans="1:27" x14ac:dyDescent="0.3">
      <c r="A26" s="5" t="s">
        <v>42</v>
      </c>
      <c r="B26" s="27">
        <v>31475167.369999997</v>
      </c>
      <c r="C26" s="27">
        <v>24690472.899999999</v>
      </c>
      <c r="D26" s="20">
        <f t="shared" si="54"/>
        <v>78.444294226480551</v>
      </c>
      <c r="E26" s="27">
        <v>42939281.479999997</v>
      </c>
      <c r="F26" s="27">
        <v>31453101.77</v>
      </c>
      <c r="G26" s="20">
        <f t="shared" si="55"/>
        <v>73.250181851901829</v>
      </c>
      <c r="H26" s="27">
        <v>65749285.780000001</v>
      </c>
      <c r="I26" s="101">
        <v>52886109.380000003</v>
      </c>
      <c r="J26" s="20">
        <f t="shared" si="56"/>
        <v>80.436021095284971</v>
      </c>
      <c r="K26" s="27">
        <v>94038150.180000007</v>
      </c>
      <c r="L26" s="101">
        <v>84251374.459999993</v>
      </c>
      <c r="M26" s="20">
        <f t="shared" si="57"/>
        <v>89.592760277326832</v>
      </c>
      <c r="N26" s="27">
        <v>116423929.45</v>
      </c>
      <c r="O26" s="101">
        <v>91640211.030000001</v>
      </c>
      <c r="P26" s="20">
        <f t="shared" si="58"/>
        <v>78.712521955682874</v>
      </c>
      <c r="Q26" s="27">
        <v>97872705.739999995</v>
      </c>
      <c r="R26" s="101">
        <v>63531553.659999996</v>
      </c>
      <c r="S26" s="20">
        <f t="shared" si="59"/>
        <v>64.912432102135114</v>
      </c>
      <c r="T26" s="1">
        <v>82630320.700000003</v>
      </c>
      <c r="U26" s="1">
        <v>64063946.380000003</v>
      </c>
      <c r="V26" s="20">
        <f t="shared" si="60"/>
        <v>77.530797214974385</v>
      </c>
      <c r="W26" s="1">
        <v>79850299.200000003</v>
      </c>
      <c r="X26" s="1">
        <v>65910605.219999999</v>
      </c>
      <c r="Y26" s="20">
        <f t="shared" si="61"/>
        <v>82.5427154066318</v>
      </c>
      <c r="Z26" s="13">
        <f t="shared" si="8"/>
        <v>-3.3644084598112869</v>
      </c>
      <c r="AA26" s="13">
        <f t="shared" si="8"/>
        <v>2.8825243281867188</v>
      </c>
    </row>
    <row r="27" spans="1:27" x14ac:dyDescent="0.3">
      <c r="A27" s="5" t="s">
        <v>43</v>
      </c>
      <c r="B27" s="27">
        <v>32607084.799999997</v>
      </c>
      <c r="C27" s="27">
        <v>32544249.25</v>
      </c>
      <c r="D27" s="20">
        <f t="shared" si="54"/>
        <v>99.807294793798931</v>
      </c>
      <c r="E27" s="27">
        <v>31596435.289999999</v>
      </c>
      <c r="F27" s="27">
        <v>31506455.449999999</v>
      </c>
      <c r="G27" s="20">
        <f t="shared" si="55"/>
        <v>99.715221545803686</v>
      </c>
      <c r="H27" s="27">
        <v>22235916.530000001</v>
      </c>
      <c r="I27" s="101">
        <v>22222162.190000001</v>
      </c>
      <c r="J27" s="20">
        <f t="shared" si="56"/>
        <v>99.938143588633082</v>
      </c>
      <c r="K27" s="27">
        <v>14334993.91</v>
      </c>
      <c r="L27" s="101">
        <v>14332911.560000001</v>
      </c>
      <c r="M27" s="20">
        <f t="shared" si="57"/>
        <v>99.985473659681517</v>
      </c>
      <c r="N27" s="27">
        <v>13919873.359999999</v>
      </c>
      <c r="O27" s="101">
        <v>13919582.49</v>
      </c>
      <c r="P27" s="20">
        <f t="shared" si="58"/>
        <v>99.997910397656099</v>
      </c>
      <c r="Q27" s="27">
        <v>27814778.890000001</v>
      </c>
      <c r="R27" s="101">
        <v>27617816.82</v>
      </c>
      <c r="S27" s="20">
        <f t="shared" si="59"/>
        <v>99.291879792469558</v>
      </c>
      <c r="T27" s="1">
        <v>27149156.289999999</v>
      </c>
      <c r="U27" s="1">
        <v>26870299.149999999</v>
      </c>
      <c r="V27" s="20">
        <f t="shared" si="60"/>
        <v>98.972869959488534</v>
      </c>
      <c r="W27" s="1">
        <v>32067252.140000001</v>
      </c>
      <c r="X27" s="1">
        <v>31773586.16</v>
      </c>
      <c r="Y27" s="20">
        <f t="shared" si="61"/>
        <v>99.084218445915155</v>
      </c>
      <c r="Z27" s="13">
        <f t="shared" si="8"/>
        <v>18.115096459964434</v>
      </c>
      <c r="AA27" s="13">
        <f t="shared" si="8"/>
        <v>18.247980726332941</v>
      </c>
    </row>
    <row r="28" spans="1:27" x14ac:dyDescent="0.3">
      <c r="A28" s="5" t="s">
        <v>44</v>
      </c>
      <c r="B28" s="27">
        <v>0</v>
      </c>
      <c r="C28" s="27">
        <v>0</v>
      </c>
      <c r="D28" s="20" t="str">
        <f t="shared" si="54"/>
        <v>-</v>
      </c>
      <c r="E28" s="27">
        <v>0</v>
      </c>
      <c r="F28" s="27">
        <v>0</v>
      </c>
      <c r="G28" s="20" t="str">
        <f t="shared" si="55"/>
        <v>-</v>
      </c>
      <c r="H28" s="27">
        <v>11767144</v>
      </c>
      <c r="I28" s="101">
        <v>11767144</v>
      </c>
      <c r="J28" s="20">
        <f t="shared" si="56"/>
        <v>100</v>
      </c>
      <c r="K28" s="27">
        <v>0</v>
      </c>
      <c r="L28" s="101">
        <v>0</v>
      </c>
      <c r="M28" s="20" t="str">
        <f t="shared" si="57"/>
        <v>-</v>
      </c>
      <c r="N28" s="27">
        <v>0</v>
      </c>
      <c r="O28" s="101">
        <v>0</v>
      </c>
      <c r="P28" s="20" t="str">
        <f t="shared" si="58"/>
        <v>-</v>
      </c>
      <c r="Q28" s="27">
        <v>0</v>
      </c>
      <c r="R28" s="101">
        <v>0</v>
      </c>
      <c r="S28" s="20" t="str">
        <f t="shared" si="59"/>
        <v>-</v>
      </c>
      <c r="T28" s="28">
        <v>0</v>
      </c>
      <c r="U28" s="19">
        <v>0</v>
      </c>
      <c r="V28" s="20" t="str">
        <f t="shared" si="60"/>
        <v>-</v>
      </c>
      <c r="W28" s="1">
        <v>0</v>
      </c>
      <c r="X28" s="1">
        <v>0</v>
      </c>
      <c r="Y28" s="20" t="str">
        <f t="shared" si="61"/>
        <v>-</v>
      </c>
      <c r="Z28" s="13" t="str">
        <f t="shared" si="8"/>
        <v>-</v>
      </c>
      <c r="AA28" s="13" t="str">
        <f t="shared" si="8"/>
        <v>-</v>
      </c>
    </row>
    <row r="29" spans="1:27" x14ac:dyDescent="0.3">
      <c r="A29" s="5" t="s">
        <v>45</v>
      </c>
      <c r="B29" s="27">
        <v>8295315.9199999999</v>
      </c>
      <c r="C29" s="27">
        <v>7169598.3399999999</v>
      </c>
      <c r="D29" s="20">
        <f t="shared" si="54"/>
        <v>86.429479107770973</v>
      </c>
      <c r="E29" s="27">
        <v>6805101.0800000001</v>
      </c>
      <c r="F29" s="27">
        <v>5740736.5300000003</v>
      </c>
      <c r="G29" s="20">
        <f t="shared" si="55"/>
        <v>84.359313146308182</v>
      </c>
      <c r="H29" s="27">
        <v>5901592.6900000004</v>
      </c>
      <c r="I29" s="101">
        <v>5137029.68</v>
      </c>
      <c r="J29" s="20">
        <f t="shared" si="56"/>
        <v>87.044802137980142</v>
      </c>
      <c r="K29" s="27">
        <v>3175950.49</v>
      </c>
      <c r="L29" s="101">
        <v>2896077.3</v>
      </c>
      <c r="M29" s="20">
        <f t="shared" si="57"/>
        <v>91.187734478820531</v>
      </c>
      <c r="N29" s="27">
        <v>3900588.65</v>
      </c>
      <c r="O29" s="101">
        <v>3262088.7</v>
      </c>
      <c r="P29" s="20">
        <f t="shared" si="58"/>
        <v>83.630677128694416</v>
      </c>
      <c r="Q29" s="27">
        <v>3251754.69</v>
      </c>
      <c r="R29" s="101">
        <v>3063289.88</v>
      </c>
      <c r="S29" s="20">
        <f t="shared" si="59"/>
        <v>94.204211941953105</v>
      </c>
      <c r="T29" s="1">
        <v>4022768.24</v>
      </c>
      <c r="U29" s="1">
        <v>2352035.48</v>
      </c>
      <c r="V29" s="20">
        <f t="shared" si="60"/>
        <v>58.468083162553754</v>
      </c>
      <c r="W29" s="1">
        <v>7743104.7999999998</v>
      </c>
      <c r="X29" s="1">
        <v>6354130.3600000003</v>
      </c>
      <c r="Y29" s="20">
        <f t="shared" si="61"/>
        <v>82.061789477523277</v>
      </c>
      <c r="Z29" s="13">
        <f t="shared" si="8"/>
        <v>92.482000901946037</v>
      </c>
      <c r="AA29" s="13">
        <f t="shared" si="8"/>
        <v>170.15452845124599</v>
      </c>
    </row>
    <row r="30" spans="1:27" x14ac:dyDescent="0.3">
      <c r="A30" s="5" t="s">
        <v>46</v>
      </c>
      <c r="B30" s="27">
        <v>22710558.300000001</v>
      </c>
      <c r="C30" s="27">
        <v>20162182.899999999</v>
      </c>
      <c r="D30" s="20">
        <f t="shared" si="54"/>
        <v>88.77889584951329</v>
      </c>
      <c r="E30" s="27">
        <v>13660195.109999999</v>
      </c>
      <c r="F30" s="27">
        <v>11460716.9</v>
      </c>
      <c r="G30" s="20">
        <f t="shared" si="55"/>
        <v>83.898632543031084</v>
      </c>
      <c r="H30" s="27">
        <v>6082299.2000000002</v>
      </c>
      <c r="I30" s="101">
        <v>3785555.43</v>
      </c>
      <c r="J30" s="20">
        <f t="shared" si="56"/>
        <v>62.238888708401582</v>
      </c>
      <c r="K30" s="27">
        <v>6445039.1399999997</v>
      </c>
      <c r="L30" s="101">
        <v>3912363.26</v>
      </c>
      <c r="M30" s="20">
        <f t="shared" si="57"/>
        <v>60.703483330591531</v>
      </c>
      <c r="N30" s="27">
        <v>6170971.7400000002</v>
      </c>
      <c r="O30" s="101">
        <v>2923439</v>
      </c>
      <c r="P30" s="20">
        <f t="shared" si="58"/>
        <v>47.374046149820806</v>
      </c>
      <c r="Q30" s="27">
        <v>20475823.120000001</v>
      </c>
      <c r="R30" s="101">
        <v>17884084.870000001</v>
      </c>
      <c r="S30" s="20">
        <f t="shared" si="59"/>
        <v>87.342446578040182</v>
      </c>
      <c r="T30" s="1">
        <v>8416652.75</v>
      </c>
      <c r="U30" s="1">
        <v>5996729.5800000001</v>
      </c>
      <c r="V30" s="20">
        <f t="shared" si="60"/>
        <v>71.248390044367696</v>
      </c>
      <c r="W30" s="1">
        <v>7126805.9500000002</v>
      </c>
      <c r="X30" s="1">
        <v>5215936.09</v>
      </c>
      <c r="Y30" s="20">
        <f t="shared" si="61"/>
        <v>73.187569952006342</v>
      </c>
      <c r="Z30" s="13">
        <f t="shared" si="8"/>
        <v>-15.324937814501141</v>
      </c>
      <c r="AA30" s="13">
        <f t="shared" si="8"/>
        <v>-13.020321820147842</v>
      </c>
    </row>
    <row r="31" spans="1:27" x14ac:dyDescent="0.3">
      <c r="A31" s="5" t="s">
        <v>47</v>
      </c>
      <c r="B31" s="28">
        <v>0</v>
      </c>
      <c r="C31" s="28">
        <v>0</v>
      </c>
      <c r="D31" s="20" t="str">
        <f t="shared" si="54"/>
        <v>-</v>
      </c>
      <c r="E31" s="28">
        <v>0</v>
      </c>
      <c r="F31" s="28">
        <v>0</v>
      </c>
      <c r="G31" s="20" t="str">
        <f t="shared" si="55"/>
        <v>-</v>
      </c>
      <c r="H31" s="28">
        <v>0</v>
      </c>
      <c r="I31" s="19">
        <v>0</v>
      </c>
      <c r="J31" s="20" t="str">
        <f t="shared" si="56"/>
        <v>-</v>
      </c>
      <c r="K31" s="28">
        <v>0</v>
      </c>
      <c r="L31" s="19">
        <v>0</v>
      </c>
      <c r="M31" s="20" t="str">
        <f t="shared" si="57"/>
        <v>-</v>
      </c>
      <c r="N31" s="28">
        <v>0</v>
      </c>
      <c r="O31" s="19">
        <v>0</v>
      </c>
      <c r="P31" s="20" t="str">
        <f t="shared" si="58"/>
        <v>-</v>
      </c>
      <c r="Q31" s="28">
        <v>0</v>
      </c>
      <c r="R31" s="19">
        <v>0</v>
      </c>
      <c r="S31" s="20" t="str">
        <f t="shared" si="59"/>
        <v>-</v>
      </c>
      <c r="T31" s="28">
        <v>0</v>
      </c>
      <c r="U31" s="19">
        <v>0</v>
      </c>
      <c r="V31" s="20" t="str">
        <f t="shared" si="60"/>
        <v>-</v>
      </c>
      <c r="W31" s="1">
        <v>0</v>
      </c>
      <c r="X31" s="1">
        <v>0</v>
      </c>
      <c r="Y31" s="20" t="str">
        <f t="shared" si="61"/>
        <v>-</v>
      </c>
      <c r="Z31" s="13" t="str">
        <f t="shared" si="8"/>
        <v>-</v>
      </c>
      <c r="AA31" s="13" t="str">
        <f t="shared" si="8"/>
        <v>-</v>
      </c>
    </row>
    <row r="32" spans="1:27" x14ac:dyDescent="0.3">
      <c r="A32" s="5" t="s">
        <v>48</v>
      </c>
      <c r="B32" s="27">
        <v>148709701.92999998</v>
      </c>
      <c r="C32" s="27">
        <v>138838398.11000001</v>
      </c>
      <c r="D32" s="20">
        <f t="shared" si="54"/>
        <v>93.362031063281563</v>
      </c>
      <c r="E32" s="27">
        <v>66929796.420000002</v>
      </c>
      <c r="F32" s="27">
        <v>62590473.329999998</v>
      </c>
      <c r="G32" s="20">
        <f t="shared" si="55"/>
        <v>93.516604976997471</v>
      </c>
      <c r="H32" s="27">
        <v>52564650.979999997</v>
      </c>
      <c r="I32" s="101">
        <v>44855813.93</v>
      </c>
      <c r="J32" s="20">
        <f t="shared" si="56"/>
        <v>85.3345605720219</v>
      </c>
      <c r="K32" s="27">
        <v>113992604.3</v>
      </c>
      <c r="L32" s="101">
        <v>78973337.930000007</v>
      </c>
      <c r="M32" s="20">
        <f t="shared" si="57"/>
        <v>69.279352300928181</v>
      </c>
      <c r="N32" s="27">
        <v>132657265.5</v>
      </c>
      <c r="O32" s="101">
        <v>106469723.56999999</v>
      </c>
      <c r="P32" s="20">
        <f t="shared" si="58"/>
        <v>80.259247896226228</v>
      </c>
      <c r="Q32" s="27">
        <v>174570298.72</v>
      </c>
      <c r="R32" s="101">
        <v>147980603.34999999</v>
      </c>
      <c r="S32" s="20">
        <f t="shared" si="59"/>
        <v>84.768488359724785</v>
      </c>
      <c r="T32" s="1">
        <v>209373209.77000001</v>
      </c>
      <c r="U32" s="1">
        <v>160272358.50999999</v>
      </c>
      <c r="V32" s="20">
        <f t="shared" si="60"/>
        <v>76.54864664207129</v>
      </c>
      <c r="W32" s="1">
        <v>307537261.94999999</v>
      </c>
      <c r="X32" s="1">
        <v>250937869.63</v>
      </c>
      <c r="Y32" s="20">
        <f t="shared" si="61"/>
        <v>81.595923706571199</v>
      </c>
      <c r="Z32" s="13">
        <f t="shared" si="8"/>
        <v>46.884724310161204</v>
      </c>
      <c r="AA32" s="13">
        <f t="shared" si="8"/>
        <v>56.569649291298759</v>
      </c>
    </row>
    <row r="33" spans="1:27" x14ac:dyDescent="0.3">
      <c r="A33" s="5" t="s">
        <v>49</v>
      </c>
      <c r="B33" s="27">
        <v>8826897.8599999994</v>
      </c>
      <c r="C33" s="27">
        <v>8744818.5399999991</v>
      </c>
      <c r="D33" s="20">
        <f t="shared" si="54"/>
        <v>99.070122694271205</v>
      </c>
      <c r="E33" s="27">
        <v>10796890.970000001</v>
      </c>
      <c r="F33" s="27">
        <v>6522007.5899999999</v>
      </c>
      <c r="G33" s="20">
        <f t="shared" si="55"/>
        <v>60.406348532386808</v>
      </c>
      <c r="H33" s="27">
        <v>46665673.119999997</v>
      </c>
      <c r="I33" s="101">
        <v>44828368.979999997</v>
      </c>
      <c r="J33" s="20">
        <f t="shared" si="56"/>
        <v>96.062835876650908</v>
      </c>
      <c r="K33" s="27">
        <v>42130162.990000002</v>
      </c>
      <c r="L33" s="101">
        <v>39103698.979999997</v>
      </c>
      <c r="M33" s="20">
        <f t="shared" si="57"/>
        <v>92.816396151331375</v>
      </c>
      <c r="N33" s="27">
        <v>21189220.82</v>
      </c>
      <c r="O33" s="101">
        <v>19460394.859999999</v>
      </c>
      <c r="P33" s="20">
        <f t="shared" si="58"/>
        <v>91.84101211325239</v>
      </c>
      <c r="Q33" s="27">
        <v>15809674.76</v>
      </c>
      <c r="R33" s="101">
        <v>14663296.439999999</v>
      </c>
      <c r="S33" s="20">
        <f t="shared" si="59"/>
        <v>92.748881065533055</v>
      </c>
      <c r="T33" s="1">
        <v>16159428.130000001</v>
      </c>
      <c r="U33" s="1">
        <v>14789213.15</v>
      </c>
      <c r="V33" s="20">
        <f t="shared" si="60"/>
        <v>91.520646838632885</v>
      </c>
      <c r="W33" s="1">
        <v>56963965.93</v>
      </c>
      <c r="X33" s="1">
        <v>53601632.380000003</v>
      </c>
      <c r="Y33" s="20">
        <f t="shared" si="61"/>
        <v>94.097437748397311</v>
      </c>
      <c r="Z33" s="13">
        <f t="shared" si="8"/>
        <v>252.51226387304092</v>
      </c>
      <c r="AA33" s="13">
        <f t="shared" si="8"/>
        <v>262.43735103648839</v>
      </c>
    </row>
    <row r="34" spans="1:27" x14ac:dyDescent="0.3">
      <c r="A34" s="5" t="s">
        <v>50</v>
      </c>
      <c r="B34" s="27">
        <v>0</v>
      </c>
      <c r="C34" s="27">
        <v>0</v>
      </c>
      <c r="D34" s="20" t="str">
        <f t="shared" si="54"/>
        <v>-</v>
      </c>
      <c r="E34" s="27">
        <v>0</v>
      </c>
      <c r="F34" s="27">
        <v>0</v>
      </c>
      <c r="G34" s="20" t="str">
        <f t="shared" si="55"/>
        <v>-</v>
      </c>
      <c r="H34" s="27">
        <v>0</v>
      </c>
      <c r="I34" s="101">
        <v>0</v>
      </c>
      <c r="J34" s="20" t="str">
        <f t="shared" si="56"/>
        <v>-</v>
      </c>
      <c r="K34" s="27">
        <v>0</v>
      </c>
      <c r="L34" s="101">
        <v>0</v>
      </c>
      <c r="M34" s="20" t="str">
        <f t="shared" si="57"/>
        <v>-</v>
      </c>
      <c r="N34" s="27">
        <v>0</v>
      </c>
      <c r="O34" s="101">
        <v>0</v>
      </c>
      <c r="P34" s="20" t="str">
        <f t="shared" si="58"/>
        <v>-</v>
      </c>
      <c r="Q34" s="27">
        <v>0</v>
      </c>
      <c r="R34" s="101">
        <v>0</v>
      </c>
      <c r="S34" s="20" t="str">
        <f t="shared" si="59"/>
        <v>-</v>
      </c>
      <c r="T34" s="28">
        <v>0</v>
      </c>
      <c r="U34" s="19">
        <v>0</v>
      </c>
      <c r="V34" s="20" t="str">
        <f t="shared" si="60"/>
        <v>-</v>
      </c>
      <c r="W34" s="1">
        <v>0</v>
      </c>
      <c r="X34" s="1">
        <v>0</v>
      </c>
      <c r="Y34" s="20" t="str">
        <f t="shared" si="61"/>
        <v>-</v>
      </c>
      <c r="Z34" s="13" t="str">
        <f t="shared" si="8"/>
        <v>-</v>
      </c>
      <c r="AA34" s="13" t="str">
        <f t="shared" si="8"/>
        <v>-</v>
      </c>
    </row>
    <row r="35" spans="1:27" x14ac:dyDescent="0.3">
      <c r="A35" s="5" t="s">
        <v>51</v>
      </c>
      <c r="B35" s="27">
        <v>1344939.48</v>
      </c>
      <c r="C35" s="27">
        <v>1252829.03</v>
      </c>
      <c r="D35" s="20">
        <f t="shared" si="54"/>
        <v>93.151331240570016</v>
      </c>
      <c r="E35" s="27">
        <v>685630</v>
      </c>
      <c r="F35" s="27">
        <v>640559.24</v>
      </c>
      <c r="G35" s="20">
        <f t="shared" si="55"/>
        <v>93.426372824993081</v>
      </c>
      <c r="H35" s="27">
        <v>153855.07999999999</v>
      </c>
      <c r="I35" s="101">
        <v>86877.95</v>
      </c>
      <c r="J35" s="20">
        <f t="shared" si="56"/>
        <v>56.467391261958987</v>
      </c>
      <c r="K35" s="27">
        <v>2536265.27</v>
      </c>
      <c r="L35" s="101">
        <v>2522088.27</v>
      </c>
      <c r="M35" s="20">
        <f t="shared" si="57"/>
        <v>99.441028500934365</v>
      </c>
      <c r="N35" s="27">
        <v>103517.94</v>
      </c>
      <c r="O35" s="101">
        <v>87551.679999999993</v>
      </c>
      <c r="P35" s="20">
        <f t="shared" si="58"/>
        <v>84.576335270968485</v>
      </c>
      <c r="Q35" s="27">
        <v>527172.93000000005</v>
      </c>
      <c r="R35" s="101">
        <v>416748.82</v>
      </c>
      <c r="S35" s="20">
        <f t="shared" si="59"/>
        <v>79.053531826833364</v>
      </c>
      <c r="T35" s="1">
        <v>49705.11</v>
      </c>
      <c r="U35" s="1">
        <v>49705.11</v>
      </c>
      <c r="V35" s="20">
        <f t="shared" si="60"/>
        <v>100</v>
      </c>
      <c r="W35" s="1">
        <v>580075.81000000006</v>
      </c>
      <c r="X35" s="1">
        <v>234961.23</v>
      </c>
      <c r="Y35" s="20">
        <f t="shared" si="61"/>
        <v>40.505262579385956</v>
      </c>
      <c r="Z35" s="13">
        <f t="shared" si="8"/>
        <v>1067.0345564067761</v>
      </c>
      <c r="AA35" s="13">
        <f t="shared" si="8"/>
        <v>372.71041146473681</v>
      </c>
    </row>
    <row r="36" spans="1:27" x14ac:dyDescent="0.3">
      <c r="A36" s="5" t="s">
        <v>52</v>
      </c>
      <c r="B36" s="27">
        <v>0</v>
      </c>
      <c r="C36" s="27">
        <v>0</v>
      </c>
      <c r="D36" s="20" t="str">
        <f t="shared" si="54"/>
        <v>-</v>
      </c>
      <c r="E36" s="27">
        <v>2465788.8199999998</v>
      </c>
      <c r="F36" s="27">
        <v>2465788.8199999998</v>
      </c>
      <c r="G36" s="20">
        <f t="shared" si="55"/>
        <v>100</v>
      </c>
      <c r="H36" s="27">
        <v>0</v>
      </c>
      <c r="I36" s="101">
        <v>0</v>
      </c>
      <c r="J36" s="20" t="str">
        <f t="shared" si="56"/>
        <v>-</v>
      </c>
      <c r="K36" s="27">
        <v>2574709</v>
      </c>
      <c r="L36" s="101">
        <v>1349709</v>
      </c>
      <c r="M36" s="20">
        <f t="shared" si="57"/>
        <v>52.421807668361744</v>
      </c>
      <c r="N36" s="27">
        <v>0</v>
      </c>
      <c r="O36" s="101">
        <v>0</v>
      </c>
      <c r="P36" s="20" t="str">
        <f t="shared" si="58"/>
        <v>-</v>
      </c>
      <c r="Q36" s="27">
        <v>262000</v>
      </c>
      <c r="R36" s="101">
        <v>0</v>
      </c>
      <c r="S36" s="20">
        <f t="shared" si="59"/>
        <v>0</v>
      </c>
      <c r="T36" s="1">
        <v>9655318</v>
      </c>
      <c r="U36" s="1">
        <v>7674331</v>
      </c>
      <c r="V36" s="20">
        <f t="shared" si="60"/>
        <v>79.482944010751382</v>
      </c>
      <c r="W36" s="1">
        <v>326874</v>
      </c>
      <c r="X36" s="1">
        <v>0</v>
      </c>
      <c r="Y36" s="20">
        <f t="shared" si="61"/>
        <v>0</v>
      </c>
      <c r="Z36" s="13">
        <f t="shared" si="8"/>
        <v>-96.614570333157332</v>
      </c>
      <c r="AA36" s="13">
        <f t="shared" si="8"/>
        <v>-100</v>
      </c>
    </row>
    <row r="37" spans="1:27" x14ac:dyDescent="0.3">
      <c r="A37" s="5" t="s">
        <v>263</v>
      </c>
      <c r="B37" s="27">
        <v>25000000</v>
      </c>
      <c r="C37" s="27">
        <v>25000000</v>
      </c>
      <c r="D37" s="20">
        <f t="shared" si="54"/>
        <v>100</v>
      </c>
      <c r="E37" s="27">
        <v>25000000</v>
      </c>
      <c r="F37" s="27">
        <v>25000000</v>
      </c>
      <c r="G37" s="20">
        <f t="shared" si="55"/>
        <v>100</v>
      </c>
      <c r="H37" s="27">
        <v>0</v>
      </c>
      <c r="I37" s="101">
        <v>0</v>
      </c>
      <c r="J37" s="20" t="str">
        <f t="shared" si="56"/>
        <v>-</v>
      </c>
      <c r="K37" s="27">
        <v>5531121.3099999996</v>
      </c>
      <c r="L37" s="101">
        <v>4592763.5599999996</v>
      </c>
      <c r="M37" s="20">
        <f t="shared" si="57"/>
        <v>83.034945404225823</v>
      </c>
      <c r="N37" s="27">
        <v>5195000</v>
      </c>
      <c r="O37" s="101">
        <v>4395395.4000000004</v>
      </c>
      <c r="P37" s="20">
        <f t="shared" si="58"/>
        <v>84.608188642925896</v>
      </c>
      <c r="Q37" s="27">
        <v>0</v>
      </c>
      <c r="R37" s="101">
        <v>0</v>
      </c>
      <c r="S37" s="20" t="str">
        <f t="shared" si="59"/>
        <v>-</v>
      </c>
      <c r="T37" s="1">
        <v>400000</v>
      </c>
      <c r="U37" s="1">
        <v>400000</v>
      </c>
      <c r="V37" s="20">
        <f t="shared" si="60"/>
        <v>100</v>
      </c>
      <c r="W37" s="1">
        <v>800000</v>
      </c>
      <c r="X37" s="1">
        <v>800000</v>
      </c>
      <c r="Y37" s="20">
        <f t="shared" si="61"/>
        <v>100</v>
      </c>
      <c r="Z37" s="13">
        <f t="shared" si="8"/>
        <v>100</v>
      </c>
      <c r="AA37" s="13">
        <f t="shared" si="8"/>
        <v>100</v>
      </c>
    </row>
    <row r="38" spans="1:27" x14ac:dyDescent="0.3">
      <c r="A38" s="5" t="s">
        <v>53</v>
      </c>
      <c r="B38" s="27">
        <v>0</v>
      </c>
      <c r="C38" s="27">
        <v>0</v>
      </c>
      <c r="D38" s="20" t="str">
        <f t="shared" si="54"/>
        <v>-</v>
      </c>
      <c r="E38" s="27">
        <v>0</v>
      </c>
      <c r="F38" s="27">
        <v>0</v>
      </c>
      <c r="G38" s="20" t="str">
        <f t="shared" si="55"/>
        <v>-</v>
      </c>
      <c r="H38" s="27">
        <v>0</v>
      </c>
      <c r="I38" s="101">
        <v>0</v>
      </c>
      <c r="J38" s="20" t="str">
        <f t="shared" si="56"/>
        <v>-</v>
      </c>
      <c r="K38" s="27">
        <v>0</v>
      </c>
      <c r="L38" s="101">
        <v>0</v>
      </c>
      <c r="M38" s="20" t="str">
        <f t="shared" si="57"/>
        <v>-</v>
      </c>
      <c r="N38" s="27">
        <v>0</v>
      </c>
      <c r="O38" s="101">
        <v>0</v>
      </c>
      <c r="P38" s="20" t="str">
        <f t="shared" si="58"/>
        <v>-</v>
      </c>
      <c r="Q38" s="27">
        <v>0</v>
      </c>
      <c r="R38" s="101">
        <v>0</v>
      </c>
      <c r="S38" s="20" t="str">
        <f t="shared" si="59"/>
        <v>-</v>
      </c>
      <c r="T38" s="28">
        <v>0</v>
      </c>
      <c r="U38" s="19">
        <v>0</v>
      </c>
      <c r="V38" s="20" t="str">
        <f t="shared" si="60"/>
        <v>-</v>
      </c>
      <c r="W38" s="1">
        <v>0</v>
      </c>
      <c r="X38" s="1">
        <v>0</v>
      </c>
      <c r="Y38" s="20" t="str">
        <f t="shared" si="61"/>
        <v>-</v>
      </c>
      <c r="Z38" s="13" t="str">
        <f t="shared" si="8"/>
        <v>-</v>
      </c>
      <c r="AA38" s="13" t="str">
        <f t="shared" si="8"/>
        <v>-</v>
      </c>
    </row>
    <row r="39" spans="1:27" x14ac:dyDescent="0.3">
      <c r="A39" s="5" t="s">
        <v>54</v>
      </c>
      <c r="B39" s="27">
        <v>31616561.32</v>
      </c>
      <c r="C39" s="27">
        <v>31616561.32</v>
      </c>
      <c r="D39" s="20">
        <f t="shared" si="54"/>
        <v>100</v>
      </c>
      <c r="E39" s="27">
        <v>51668565.030000001</v>
      </c>
      <c r="F39" s="27">
        <v>51668565.030000001</v>
      </c>
      <c r="G39" s="20">
        <f t="shared" si="55"/>
        <v>100</v>
      </c>
      <c r="H39" s="27">
        <v>40800367.789999999</v>
      </c>
      <c r="I39" s="27">
        <v>40800367.789999999</v>
      </c>
      <c r="J39" s="20">
        <f t="shared" si="56"/>
        <v>100</v>
      </c>
      <c r="K39" s="27">
        <v>29469609.620000001</v>
      </c>
      <c r="L39" s="27">
        <v>29469609.620000001</v>
      </c>
      <c r="M39" s="20">
        <f t="shared" si="57"/>
        <v>100</v>
      </c>
      <c r="N39" s="27">
        <v>20561727.190000001</v>
      </c>
      <c r="O39" s="27">
        <v>20561727.190000001</v>
      </c>
      <c r="P39" s="20">
        <f t="shared" si="58"/>
        <v>100</v>
      </c>
      <c r="Q39" s="27">
        <v>25796381.09</v>
      </c>
      <c r="R39" s="27">
        <v>25796381.09</v>
      </c>
      <c r="S39" s="20">
        <f t="shared" si="59"/>
        <v>100</v>
      </c>
      <c r="T39" s="1">
        <v>28547825.510000002</v>
      </c>
      <c r="U39" s="1">
        <v>28547825.510000002</v>
      </c>
      <c r="V39" s="20">
        <f t="shared" si="60"/>
        <v>100</v>
      </c>
      <c r="W39" s="1">
        <v>11946948.91</v>
      </c>
      <c r="X39" s="1">
        <v>11946948.91</v>
      </c>
      <c r="Y39" s="20">
        <f t="shared" si="61"/>
        <v>100</v>
      </c>
      <c r="Z39" s="13">
        <f t="shared" si="8"/>
        <v>-58.151107145393226</v>
      </c>
      <c r="AA39" s="13">
        <f t="shared" si="8"/>
        <v>-58.151107145393226</v>
      </c>
    </row>
    <row r="40" spans="1:27" x14ac:dyDescent="0.3">
      <c r="A40" s="5" t="s">
        <v>55</v>
      </c>
      <c r="B40" s="27">
        <v>26175239.329999998</v>
      </c>
      <c r="C40" s="27">
        <v>26175239.329999998</v>
      </c>
      <c r="D40" s="20">
        <f t="shared" si="54"/>
        <v>100</v>
      </c>
      <c r="E40" s="27">
        <v>26532713.699999999</v>
      </c>
      <c r="F40" s="27">
        <v>26532713.699999999</v>
      </c>
      <c r="G40" s="20">
        <f t="shared" si="55"/>
        <v>100</v>
      </c>
      <c r="H40" s="27">
        <v>26907459.309999999</v>
      </c>
      <c r="I40" s="27">
        <v>26907459.309999999</v>
      </c>
      <c r="J40" s="20">
        <f t="shared" si="56"/>
        <v>100</v>
      </c>
      <c r="K40" s="27">
        <v>20975370.460000001</v>
      </c>
      <c r="L40" s="27">
        <v>20975370.460000001</v>
      </c>
      <c r="M40" s="20">
        <f t="shared" si="57"/>
        <v>100</v>
      </c>
      <c r="N40" s="27">
        <v>23621849.870000001</v>
      </c>
      <c r="O40" s="27">
        <v>23621849.870000001</v>
      </c>
      <c r="P40" s="20">
        <f t="shared" si="58"/>
        <v>100</v>
      </c>
      <c r="Q40" s="27">
        <v>22489872.68</v>
      </c>
      <c r="R40" s="27">
        <v>22489872.68</v>
      </c>
      <c r="S40" s="20">
        <f t="shared" si="59"/>
        <v>100</v>
      </c>
      <c r="T40" s="27">
        <v>23075720.609999999</v>
      </c>
      <c r="U40" s="27">
        <v>0</v>
      </c>
      <c r="V40" s="20">
        <f t="shared" si="60"/>
        <v>0</v>
      </c>
      <c r="W40" s="1">
        <v>20818146.260000002</v>
      </c>
      <c r="X40" s="27">
        <v>0</v>
      </c>
      <c r="Y40" s="20">
        <f t="shared" si="61"/>
        <v>0</v>
      </c>
      <c r="Z40" s="13">
        <f t="shared" si="8"/>
        <v>-9.7833319624335644</v>
      </c>
      <c r="AA40" s="13" t="str">
        <f t="shared" si="8"/>
        <v>-</v>
      </c>
    </row>
    <row r="41" spans="1:27" x14ac:dyDescent="0.3">
      <c r="A41" s="5" t="s">
        <v>56</v>
      </c>
      <c r="B41" s="27">
        <v>0</v>
      </c>
      <c r="C41" s="27">
        <v>0</v>
      </c>
      <c r="D41" s="20" t="str">
        <f t="shared" si="54"/>
        <v>-</v>
      </c>
      <c r="E41" s="27">
        <v>0</v>
      </c>
      <c r="F41" s="27">
        <v>0</v>
      </c>
      <c r="G41" s="20" t="str">
        <f t="shared" si="55"/>
        <v>-</v>
      </c>
      <c r="H41" s="27">
        <v>0</v>
      </c>
      <c r="I41" s="101">
        <v>0</v>
      </c>
      <c r="J41" s="20" t="str">
        <f t="shared" si="56"/>
        <v>-</v>
      </c>
      <c r="K41" s="27">
        <v>0</v>
      </c>
      <c r="L41" s="101">
        <v>0</v>
      </c>
      <c r="M41" s="20" t="str">
        <f t="shared" si="57"/>
        <v>-</v>
      </c>
      <c r="N41" s="27">
        <v>0</v>
      </c>
      <c r="O41" s="101">
        <v>0</v>
      </c>
      <c r="P41" s="20" t="str">
        <f t="shared" si="58"/>
        <v>-</v>
      </c>
      <c r="Q41" s="27">
        <v>0</v>
      </c>
      <c r="R41" s="27">
        <v>0</v>
      </c>
      <c r="S41" s="20" t="str">
        <f t="shared" si="59"/>
        <v>-</v>
      </c>
      <c r="T41" s="27">
        <v>0</v>
      </c>
      <c r="U41" s="27">
        <v>0</v>
      </c>
      <c r="V41" s="20" t="str">
        <f t="shared" si="60"/>
        <v>-</v>
      </c>
      <c r="W41" s="1">
        <v>95163.49</v>
      </c>
      <c r="X41" s="27">
        <v>0</v>
      </c>
      <c r="Y41" s="20">
        <f t="shared" si="61"/>
        <v>0</v>
      </c>
      <c r="Z41" s="13" t="str">
        <f t="shared" si="8"/>
        <v>-</v>
      </c>
      <c r="AA41" s="13" t="str">
        <f t="shared" si="8"/>
        <v>-</v>
      </c>
    </row>
    <row r="42" spans="1:27" x14ac:dyDescent="0.3">
      <c r="A42" s="5" t="s">
        <v>57</v>
      </c>
      <c r="B42" s="27">
        <v>51021390.5</v>
      </c>
      <c r="C42" s="27">
        <v>51021390.5</v>
      </c>
      <c r="D42" s="20">
        <f t="shared" si="54"/>
        <v>100</v>
      </c>
      <c r="E42" s="27">
        <v>54991199.280000001</v>
      </c>
      <c r="F42" s="27">
        <v>54991199.280000001</v>
      </c>
      <c r="G42" s="20">
        <f t="shared" si="55"/>
        <v>100</v>
      </c>
      <c r="H42" s="27">
        <v>81286921.090000004</v>
      </c>
      <c r="I42" s="27">
        <v>81286921.090000004</v>
      </c>
      <c r="J42" s="20">
        <f t="shared" si="56"/>
        <v>100</v>
      </c>
      <c r="K42" s="27">
        <v>34622479.990000002</v>
      </c>
      <c r="L42" s="27">
        <v>34622479.990000002</v>
      </c>
      <c r="M42" s="20">
        <f t="shared" si="57"/>
        <v>100</v>
      </c>
      <c r="N42" s="27">
        <v>47816506.340000004</v>
      </c>
      <c r="O42" s="27">
        <v>47816506.340000004</v>
      </c>
      <c r="P42" s="20">
        <f t="shared" si="58"/>
        <v>100</v>
      </c>
      <c r="Q42" s="27">
        <v>38161709.310000002</v>
      </c>
      <c r="R42" s="27">
        <v>38161709.310000002</v>
      </c>
      <c r="S42" s="20">
        <f t="shared" si="59"/>
        <v>100</v>
      </c>
      <c r="T42" s="27">
        <v>47339542.490000002</v>
      </c>
      <c r="U42" s="27">
        <v>0</v>
      </c>
      <c r="V42" s="20">
        <f t="shared" si="60"/>
        <v>0</v>
      </c>
      <c r="W42" s="1">
        <v>41446015.009999998</v>
      </c>
      <c r="X42" s="27">
        <v>0</v>
      </c>
      <c r="Y42" s="20">
        <f t="shared" si="61"/>
        <v>0</v>
      </c>
      <c r="Z42" s="13">
        <f t="shared" si="8"/>
        <v>-12.449481279302503</v>
      </c>
      <c r="AA42" s="13" t="str">
        <f t="shared" si="8"/>
        <v>-</v>
      </c>
    </row>
    <row r="43" spans="1:27" x14ac:dyDescent="0.3">
      <c r="A43" s="5" t="s">
        <v>58</v>
      </c>
      <c r="B43" s="27">
        <v>0</v>
      </c>
      <c r="C43" s="27">
        <v>0</v>
      </c>
      <c r="D43" s="20" t="str">
        <f t="shared" si="54"/>
        <v>-</v>
      </c>
      <c r="E43" s="27">
        <v>0</v>
      </c>
      <c r="F43" s="27">
        <v>0</v>
      </c>
      <c r="G43" s="20" t="str">
        <f t="shared" si="55"/>
        <v>-</v>
      </c>
      <c r="H43" s="27">
        <v>0</v>
      </c>
      <c r="I43" s="101">
        <v>0</v>
      </c>
      <c r="J43" s="20" t="str">
        <f t="shared" si="56"/>
        <v>-</v>
      </c>
      <c r="K43" s="27">
        <v>0</v>
      </c>
      <c r="L43" s="101">
        <v>0</v>
      </c>
      <c r="M43" s="20" t="str">
        <f t="shared" si="57"/>
        <v>-</v>
      </c>
      <c r="N43" s="27">
        <v>0</v>
      </c>
      <c r="O43" s="101">
        <v>0</v>
      </c>
      <c r="P43" s="20" t="str">
        <f t="shared" si="58"/>
        <v>-</v>
      </c>
      <c r="Q43" s="27">
        <v>0</v>
      </c>
      <c r="R43" s="101">
        <v>0</v>
      </c>
      <c r="S43" s="20" t="str">
        <f t="shared" si="59"/>
        <v>-</v>
      </c>
      <c r="T43" s="27">
        <v>0</v>
      </c>
      <c r="U43" s="101">
        <v>0</v>
      </c>
      <c r="V43" s="20" t="str">
        <f t="shared" si="60"/>
        <v>-</v>
      </c>
      <c r="W43" s="27">
        <v>0</v>
      </c>
      <c r="X43" s="101">
        <v>0</v>
      </c>
      <c r="Y43" s="20" t="str">
        <f t="shared" si="61"/>
        <v>-</v>
      </c>
      <c r="Z43" s="13" t="str">
        <f t="shared" si="8"/>
        <v>-</v>
      </c>
      <c r="AA43" s="13" t="str">
        <f t="shared" si="8"/>
        <v>-</v>
      </c>
    </row>
    <row r="44" spans="1:27" x14ac:dyDescent="0.3">
      <c r="A44" s="5" t="s">
        <v>59</v>
      </c>
      <c r="B44" s="27">
        <v>0</v>
      </c>
      <c r="C44" s="27">
        <v>0</v>
      </c>
      <c r="D44" s="20" t="str">
        <f t="shared" si="54"/>
        <v>-</v>
      </c>
      <c r="E44" s="27">
        <v>0</v>
      </c>
      <c r="F44" s="27">
        <v>0</v>
      </c>
      <c r="G44" s="20" t="str">
        <f t="shared" si="55"/>
        <v>-</v>
      </c>
      <c r="H44" s="27">
        <v>0</v>
      </c>
      <c r="I44" s="101">
        <v>0</v>
      </c>
      <c r="J44" s="20" t="str">
        <f t="shared" si="56"/>
        <v>-</v>
      </c>
      <c r="K44" s="27">
        <v>0</v>
      </c>
      <c r="L44" s="101">
        <v>0</v>
      </c>
      <c r="M44" s="20" t="str">
        <f t="shared" si="57"/>
        <v>-</v>
      </c>
      <c r="N44" s="27">
        <v>0</v>
      </c>
      <c r="O44" s="101">
        <v>0</v>
      </c>
      <c r="P44" s="20" t="str">
        <f t="shared" si="58"/>
        <v>-</v>
      </c>
      <c r="Q44" s="27">
        <v>0</v>
      </c>
      <c r="R44" s="101">
        <v>0</v>
      </c>
      <c r="S44" s="20" t="str">
        <f t="shared" si="59"/>
        <v>-</v>
      </c>
      <c r="T44" s="27">
        <v>0</v>
      </c>
      <c r="U44" s="101">
        <v>0</v>
      </c>
      <c r="V44" s="20" t="str">
        <f t="shared" si="60"/>
        <v>-</v>
      </c>
      <c r="W44" s="27">
        <v>0</v>
      </c>
      <c r="X44" s="101">
        <v>0</v>
      </c>
      <c r="Y44" s="20" t="str">
        <f t="shared" si="61"/>
        <v>-</v>
      </c>
      <c r="Z44" s="13" t="str">
        <f t="shared" si="8"/>
        <v>-</v>
      </c>
      <c r="AA44" s="13" t="str">
        <f t="shared" si="8"/>
        <v>-</v>
      </c>
    </row>
    <row r="45" spans="1:27" x14ac:dyDescent="0.3">
      <c r="A45" s="5" t="s">
        <v>60</v>
      </c>
      <c r="B45" s="27">
        <v>0</v>
      </c>
      <c r="C45" s="27">
        <v>0</v>
      </c>
      <c r="D45" s="20" t="str">
        <f t="shared" si="54"/>
        <v>-</v>
      </c>
      <c r="E45" s="27">
        <v>0</v>
      </c>
      <c r="F45" s="27">
        <v>0</v>
      </c>
      <c r="G45" s="20" t="str">
        <f t="shared" si="55"/>
        <v>-</v>
      </c>
      <c r="H45" s="27">
        <v>0</v>
      </c>
      <c r="I45" s="101">
        <v>0</v>
      </c>
      <c r="J45" s="20" t="str">
        <f t="shared" si="56"/>
        <v>-</v>
      </c>
      <c r="K45" s="27">
        <v>0</v>
      </c>
      <c r="L45" s="101">
        <v>0</v>
      </c>
      <c r="M45" s="20" t="str">
        <f t="shared" si="57"/>
        <v>-</v>
      </c>
      <c r="N45" s="27">
        <v>0</v>
      </c>
      <c r="O45" s="101">
        <v>0</v>
      </c>
      <c r="P45" s="20" t="str">
        <f t="shared" si="58"/>
        <v>-</v>
      </c>
      <c r="Q45" s="27">
        <v>0</v>
      </c>
      <c r="R45" s="101">
        <v>0</v>
      </c>
      <c r="S45" s="20" t="str">
        <f t="shared" si="59"/>
        <v>-</v>
      </c>
      <c r="T45" s="27">
        <v>0</v>
      </c>
      <c r="U45" s="101">
        <v>0</v>
      </c>
      <c r="V45" s="20" t="str">
        <f t="shared" si="60"/>
        <v>-</v>
      </c>
      <c r="W45" s="27">
        <v>0</v>
      </c>
      <c r="X45" s="101">
        <v>0</v>
      </c>
      <c r="Y45" s="20" t="str">
        <f t="shared" si="61"/>
        <v>-</v>
      </c>
      <c r="Z45" s="13" t="str">
        <f t="shared" si="8"/>
        <v>-</v>
      </c>
      <c r="AA45" s="13" t="str">
        <f t="shared" si="8"/>
        <v>-</v>
      </c>
    </row>
    <row r="46" spans="1:27" x14ac:dyDescent="0.3">
      <c r="A46" s="5" t="s">
        <v>61</v>
      </c>
      <c r="B46" s="27">
        <v>109897133.36</v>
      </c>
      <c r="C46" s="27">
        <v>0</v>
      </c>
      <c r="D46" s="20">
        <f t="shared" si="54"/>
        <v>0</v>
      </c>
      <c r="E46" s="27">
        <v>132729118.02</v>
      </c>
      <c r="F46" s="27">
        <v>0</v>
      </c>
      <c r="G46" s="20">
        <f t="shared" si="55"/>
        <v>0</v>
      </c>
      <c r="H46" s="27">
        <v>84194336.609999999</v>
      </c>
      <c r="I46" s="101">
        <v>0</v>
      </c>
      <c r="J46" s="20">
        <f t="shared" si="56"/>
        <v>0</v>
      </c>
      <c r="K46" s="27">
        <v>96271862.879999995</v>
      </c>
      <c r="L46" s="101">
        <v>0</v>
      </c>
      <c r="M46" s="20">
        <f t="shared" si="57"/>
        <v>0</v>
      </c>
      <c r="N46" s="27">
        <v>93725655.219999999</v>
      </c>
      <c r="O46" s="101">
        <v>0</v>
      </c>
      <c r="P46" s="20">
        <f t="shared" si="58"/>
        <v>0</v>
      </c>
      <c r="Q46" s="27">
        <v>103482061.73</v>
      </c>
      <c r="R46" s="101">
        <v>0</v>
      </c>
      <c r="S46" s="20">
        <f t="shared" si="59"/>
        <v>0</v>
      </c>
      <c r="T46" s="27">
        <v>301379088.83999997</v>
      </c>
      <c r="U46" s="101">
        <v>0</v>
      </c>
      <c r="V46" s="20">
        <f t="shared" si="60"/>
        <v>0</v>
      </c>
      <c r="W46" s="1">
        <v>127226573.2</v>
      </c>
      <c r="X46" s="101">
        <v>0</v>
      </c>
      <c r="Y46" s="20">
        <f t="shared" si="61"/>
        <v>0</v>
      </c>
      <c r="Z46" s="13">
        <f t="shared" si="8"/>
        <v>-57.785202122120793</v>
      </c>
      <c r="AA46" s="13" t="str">
        <f t="shared" si="8"/>
        <v>-</v>
      </c>
    </row>
    <row r="47" spans="1:27" x14ac:dyDescent="0.3">
      <c r="A47" s="5" t="s">
        <v>62</v>
      </c>
      <c r="B47" s="27">
        <v>8510606.7699999996</v>
      </c>
      <c r="C47" s="27">
        <v>0</v>
      </c>
      <c r="D47" s="20">
        <f t="shared" si="54"/>
        <v>0</v>
      </c>
      <c r="E47" s="27">
        <v>8347416.5599999996</v>
      </c>
      <c r="F47" s="27">
        <v>0</v>
      </c>
      <c r="G47" s="20">
        <f t="shared" si="55"/>
        <v>0</v>
      </c>
      <c r="H47" s="27">
        <v>5626863.5800000001</v>
      </c>
      <c r="I47" s="101">
        <v>0</v>
      </c>
      <c r="J47" s="20">
        <f t="shared" si="56"/>
        <v>0</v>
      </c>
      <c r="K47" s="27">
        <v>6809136.7199999997</v>
      </c>
      <c r="L47" s="101">
        <v>0</v>
      </c>
      <c r="M47" s="20">
        <f t="shared" si="57"/>
        <v>0</v>
      </c>
      <c r="N47" s="27">
        <v>9409687.0299999993</v>
      </c>
      <c r="O47" s="101">
        <v>0</v>
      </c>
      <c r="P47" s="20">
        <f t="shared" si="58"/>
        <v>0</v>
      </c>
      <c r="Q47" s="27">
        <v>12420798.68</v>
      </c>
      <c r="R47" s="101">
        <v>0</v>
      </c>
      <c r="S47" s="20">
        <f t="shared" si="59"/>
        <v>0</v>
      </c>
      <c r="T47" s="27">
        <v>4074849.25</v>
      </c>
      <c r="U47" s="101">
        <v>0</v>
      </c>
      <c r="V47" s="20">
        <f t="shared" si="60"/>
        <v>0</v>
      </c>
      <c r="W47" s="1">
        <v>5595547.3499999996</v>
      </c>
      <c r="X47" s="101">
        <v>0</v>
      </c>
      <c r="Y47" s="20">
        <f t="shared" si="61"/>
        <v>0</v>
      </c>
      <c r="Z47" s="13">
        <f t="shared" si="8"/>
        <v>37.319125363962854</v>
      </c>
      <c r="AA47" s="13" t="str">
        <f t="shared" si="8"/>
        <v>-</v>
      </c>
    </row>
    <row r="48" spans="1:27" x14ac:dyDescent="0.3">
      <c r="A48" s="5" t="s">
        <v>63</v>
      </c>
      <c r="B48" s="27">
        <f t="shared" ref="B48:C48" si="62">SUM(B23:B30)</f>
        <v>700352113.20999992</v>
      </c>
      <c r="C48" s="27">
        <f t="shared" si="62"/>
        <v>593164022.36000001</v>
      </c>
      <c r="D48" s="20">
        <f t="shared" si="54"/>
        <v>84.695114239219876</v>
      </c>
      <c r="E48" s="27">
        <f t="shared" ref="E48:F48" si="63">SUM(E23:E30)</f>
        <v>694867724.27999997</v>
      </c>
      <c r="F48" s="27">
        <f t="shared" si="63"/>
        <v>594997102.04999995</v>
      </c>
      <c r="G48" s="20">
        <f t="shared" si="55"/>
        <v>85.627390834207645</v>
      </c>
      <c r="H48" s="27">
        <f t="shared" ref="H48:I48" si="64">SUM(H23:H30)</f>
        <v>641626749.33000004</v>
      </c>
      <c r="I48" s="101">
        <f t="shared" si="64"/>
        <v>522586933.75000006</v>
      </c>
      <c r="J48" s="20">
        <f t="shared" si="56"/>
        <v>81.447186280138126</v>
      </c>
      <c r="K48" s="27">
        <f t="shared" ref="K48:L48" si="65">SUM(K23:K30)</f>
        <v>684377909.38999987</v>
      </c>
      <c r="L48" s="101">
        <f t="shared" si="65"/>
        <v>598541066.65999985</v>
      </c>
      <c r="M48" s="20">
        <f t="shared" si="57"/>
        <v>87.45768360546468</v>
      </c>
      <c r="N48" s="27">
        <f t="shared" ref="N48:O48" si="66">SUM(N23:N30)</f>
        <v>703713851.67000008</v>
      </c>
      <c r="O48" s="101">
        <f t="shared" si="66"/>
        <v>581890579.61000001</v>
      </c>
      <c r="P48" s="20">
        <f t="shared" si="58"/>
        <v>82.688521510426668</v>
      </c>
      <c r="Q48" s="27">
        <f t="shared" ref="Q48:R48" si="67">SUM(Q23:Q30)</f>
        <v>751531077.07000005</v>
      </c>
      <c r="R48" s="101">
        <f t="shared" si="67"/>
        <v>628599993.61000001</v>
      </c>
      <c r="S48" s="20">
        <f t="shared" si="59"/>
        <v>83.642581496526745</v>
      </c>
      <c r="T48" s="27">
        <f t="shared" ref="T48:U48" si="68">SUM(T23:T30)</f>
        <v>743131136.66000009</v>
      </c>
      <c r="U48" s="101">
        <f t="shared" si="68"/>
        <v>627370034.19000006</v>
      </c>
      <c r="V48" s="20">
        <f t="shared" si="60"/>
        <v>84.422520231047258</v>
      </c>
      <c r="W48" s="27">
        <f t="shared" ref="W48:X48" si="69">SUM(W23:W30)</f>
        <v>775779939.16000009</v>
      </c>
      <c r="X48" s="101">
        <f t="shared" si="69"/>
        <v>664185412.08000004</v>
      </c>
      <c r="Y48" s="20">
        <f t="shared" si="61"/>
        <v>85.615182676567727</v>
      </c>
      <c r="Z48" s="13">
        <f t="shared" si="8"/>
        <v>4.3934106497999608</v>
      </c>
      <c r="AA48" s="13">
        <f t="shared" si="8"/>
        <v>5.8682078970399658</v>
      </c>
    </row>
    <row r="49" spans="1:27" x14ac:dyDescent="0.3">
      <c r="A49" s="5" t="s">
        <v>64</v>
      </c>
      <c r="B49" s="27">
        <f t="shared" ref="B49:C49" si="70">SUM(B31:B35)</f>
        <v>158881539.26999995</v>
      </c>
      <c r="C49" s="27">
        <f t="shared" si="70"/>
        <v>148836045.68000001</v>
      </c>
      <c r="D49" s="20">
        <f t="shared" si="54"/>
        <v>93.677368915133158</v>
      </c>
      <c r="E49" s="27">
        <f t="shared" ref="E49:F49" si="71">SUM(E31:E35)</f>
        <v>78412317.390000001</v>
      </c>
      <c r="F49" s="27">
        <f t="shared" si="71"/>
        <v>69753040.159999996</v>
      </c>
      <c r="G49" s="20">
        <f t="shared" si="55"/>
        <v>88.956738535182836</v>
      </c>
      <c r="H49" s="27">
        <f t="shared" ref="H49:I49" si="72">SUM(H31:H35)</f>
        <v>99384179.179999992</v>
      </c>
      <c r="I49" s="101">
        <f t="shared" si="72"/>
        <v>89771060.859999999</v>
      </c>
      <c r="J49" s="20">
        <f t="shared" si="56"/>
        <v>90.327315273601883</v>
      </c>
      <c r="K49" s="27">
        <f t="shared" ref="K49:L49" si="73">SUM(K31:K35)</f>
        <v>158659032.56</v>
      </c>
      <c r="L49" s="101">
        <f t="shared" si="73"/>
        <v>120599125.17999999</v>
      </c>
      <c r="M49" s="20">
        <f t="shared" si="57"/>
        <v>76.01150923089935</v>
      </c>
      <c r="N49" s="27">
        <f t="shared" ref="N49:O49" si="74">SUM(N31:N35)</f>
        <v>153950004.25999999</v>
      </c>
      <c r="O49" s="101">
        <f t="shared" si="74"/>
        <v>126017670.11</v>
      </c>
      <c r="P49" s="20">
        <f t="shared" si="58"/>
        <v>81.856230349415128</v>
      </c>
      <c r="Q49" s="27">
        <f t="shared" ref="Q49:R49" si="75">SUM(Q31:Q35)</f>
        <v>190907146.41</v>
      </c>
      <c r="R49" s="101">
        <f t="shared" si="75"/>
        <v>163060648.60999998</v>
      </c>
      <c r="S49" s="20">
        <f t="shared" si="59"/>
        <v>85.413590678163658</v>
      </c>
      <c r="T49" s="27">
        <f t="shared" ref="T49:U49" si="76">SUM(T31:T35)</f>
        <v>225582343.01000002</v>
      </c>
      <c r="U49" s="101">
        <f t="shared" si="76"/>
        <v>175111276.77000001</v>
      </c>
      <c r="V49" s="20">
        <f t="shared" si="60"/>
        <v>77.626322359032045</v>
      </c>
      <c r="W49" s="27">
        <f t="shared" ref="W49:X49" si="77">SUM(W31:W35)</f>
        <v>365081303.69</v>
      </c>
      <c r="X49" s="101">
        <f t="shared" si="77"/>
        <v>304774463.24000001</v>
      </c>
      <c r="Y49" s="20">
        <f t="shared" si="61"/>
        <v>83.481257506079217</v>
      </c>
      <c r="Z49" s="13">
        <f t="shared" si="8"/>
        <v>61.839485670124475</v>
      </c>
      <c r="AA49" s="13">
        <f t="shared" si="8"/>
        <v>74.046165879029132</v>
      </c>
    </row>
    <row r="50" spans="1:27" x14ac:dyDescent="0.3">
      <c r="A50" s="5" t="s">
        <v>65</v>
      </c>
      <c r="B50" s="27">
        <f t="shared" ref="B50:C50" si="78">SUM(B36:B39)</f>
        <v>56616561.32</v>
      </c>
      <c r="C50" s="27">
        <f t="shared" si="78"/>
        <v>56616561.32</v>
      </c>
      <c r="D50" s="20">
        <f t="shared" si="54"/>
        <v>100</v>
      </c>
      <c r="E50" s="27">
        <f t="shared" ref="E50:F50" si="79">SUM(E36:E39)</f>
        <v>79134353.849999994</v>
      </c>
      <c r="F50" s="27">
        <f t="shared" si="79"/>
        <v>79134353.849999994</v>
      </c>
      <c r="G50" s="20">
        <f t="shared" si="55"/>
        <v>100</v>
      </c>
      <c r="H50" s="27">
        <f t="shared" ref="H50:I50" si="80">SUM(H36:H39)</f>
        <v>40800367.789999999</v>
      </c>
      <c r="I50" s="101">
        <f t="shared" si="80"/>
        <v>40800367.789999999</v>
      </c>
      <c r="J50" s="20">
        <f t="shared" si="56"/>
        <v>100</v>
      </c>
      <c r="K50" s="27">
        <f t="shared" ref="K50:L50" si="81">SUM(K36:K39)</f>
        <v>37575439.93</v>
      </c>
      <c r="L50" s="101">
        <f t="shared" si="81"/>
        <v>35412082.18</v>
      </c>
      <c r="M50" s="20">
        <f t="shared" si="57"/>
        <v>94.24262828584267</v>
      </c>
      <c r="N50" s="27">
        <f t="shared" ref="N50:O50" si="82">SUM(N36:N39)</f>
        <v>25756727.190000001</v>
      </c>
      <c r="O50" s="101">
        <f t="shared" si="82"/>
        <v>24957122.590000004</v>
      </c>
      <c r="P50" s="20">
        <f t="shared" si="58"/>
        <v>96.895550455220715</v>
      </c>
      <c r="Q50" s="27">
        <f t="shared" ref="Q50:R50" si="83">SUM(Q36:Q39)</f>
        <v>26058381.09</v>
      </c>
      <c r="R50" s="101">
        <f t="shared" si="83"/>
        <v>25796381.09</v>
      </c>
      <c r="S50" s="20">
        <f t="shared" si="59"/>
        <v>98.994565322016328</v>
      </c>
      <c r="T50" s="27">
        <f t="shared" ref="T50:U50" si="84">SUM(T36:T39)</f>
        <v>38603143.510000005</v>
      </c>
      <c r="U50" s="101">
        <f t="shared" si="84"/>
        <v>36622156.510000005</v>
      </c>
      <c r="V50" s="20">
        <f t="shared" si="60"/>
        <v>94.868327240016527</v>
      </c>
      <c r="W50" s="27">
        <f t="shared" ref="W50" si="85">SUM(W36:W39)</f>
        <v>13073822.91</v>
      </c>
      <c r="X50" s="101">
        <f>SUM(X36:X39)</f>
        <v>12746948.91</v>
      </c>
      <c r="Y50" s="20">
        <f t="shared" si="61"/>
        <v>97.499782563599069</v>
      </c>
      <c r="Z50" s="13">
        <f t="shared" si="8"/>
        <v>-66.132750545008662</v>
      </c>
      <c r="AA50" s="13">
        <f t="shared" si="8"/>
        <v>-65.19334161405996</v>
      </c>
    </row>
    <row r="51" spans="1:27" x14ac:dyDescent="0.3">
      <c r="A51" s="5" t="s">
        <v>66</v>
      </c>
      <c r="B51" s="27">
        <f t="shared" ref="B51:C51" si="86">SUM(B40:B44)</f>
        <v>77196629.829999998</v>
      </c>
      <c r="C51" s="27">
        <f t="shared" si="86"/>
        <v>77196629.829999998</v>
      </c>
      <c r="D51" s="20">
        <f t="shared" si="54"/>
        <v>100</v>
      </c>
      <c r="E51" s="27">
        <f t="shared" ref="E51:F51" si="87">SUM(E40:E44)</f>
        <v>81523912.980000004</v>
      </c>
      <c r="F51" s="27">
        <f t="shared" si="87"/>
        <v>81523912.980000004</v>
      </c>
      <c r="G51" s="20">
        <f t="shared" si="55"/>
        <v>100</v>
      </c>
      <c r="H51" s="27">
        <f t="shared" ref="H51:I51" si="88">SUM(H40:H44)</f>
        <v>108194380.40000001</v>
      </c>
      <c r="I51" s="101">
        <f t="shared" si="88"/>
        <v>108194380.40000001</v>
      </c>
      <c r="J51" s="20">
        <f t="shared" si="56"/>
        <v>100</v>
      </c>
      <c r="K51" s="27">
        <f t="shared" ref="K51:L51" si="89">SUM(K40:K44)</f>
        <v>55597850.450000003</v>
      </c>
      <c r="L51" s="101">
        <f t="shared" si="89"/>
        <v>55597850.450000003</v>
      </c>
      <c r="M51" s="20">
        <f t="shared" si="57"/>
        <v>100</v>
      </c>
      <c r="N51" s="27">
        <f t="shared" ref="N51:O51" si="90">SUM(N40:N44)</f>
        <v>71438356.210000008</v>
      </c>
      <c r="O51" s="101">
        <f t="shared" si="90"/>
        <v>71438356.210000008</v>
      </c>
      <c r="P51" s="20">
        <f t="shared" si="58"/>
        <v>100</v>
      </c>
      <c r="Q51" s="27">
        <f t="shared" ref="Q51:R51" si="91">SUM(Q40:Q44)</f>
        <v>60651581.990000002</v>
      </c>
      <c r="R51" s="101">
        <f t="shared" si="91"/>
        <v>60651581.990000002</v>
      </c>
      <c r="S51" s="20">
        <f t="shared" si="59"/>
        <v>100</v>
      </c>
      <c r="T51" s="27">
        <f t="shared" ref="T51" si="92">SUM(T40:T44)</f>
        <v>70415263.099999994</v>
      </c>
      <c r="U51" s="102">
        <v>69478207.400000006</v>
      </c>
      <c r="V51" s="20">
        <f t="shared" si="60"/>
        <v>98.669243486786058</v>
      </c>
      <c r="W51" s="27">
        <f t="shared" ref="W51" si="93">SUM(W40:W44)</f>
        <v>62359324.759999998</v>
      </c>
      <c r="X51" s="102">
        <v>61400715.109999999</v>
      </c>
      <c r="Y51" s="20">
        <f t="shared" si="61"/>
        <v>98.462764544533854</v>
      </c>
      <c r="Z51" s="13">
        <f t="shared" si="8"/>
        <v>-11.44061384611939</v>
      </c>
      <c r="AA51" s="13">
        <f t="shared" si="8"/>
        <v>-11.625936523514852</v>
      </c>
    </row>
    <row r="52" spans="1:27" x14ac:dyDescent="0.3">
      <c r="A52" s="5" t="s">
        <v>67</v>
      </c>
      <c r="B52" s="27">
        <f t="shared" ref="B52:C52" si="94">B45</f>
        <v>0</v>
      </c>
      <c r="C52" s="27">
        <f t="shared" si="94"/>
        <v>0</v>
      </c>
      <c r="D52" s="20" t="str">
        <f t="shared" si="54"/>
        <v>-</v>
      </c>
      <c r="E52" s="27">
        <f t="shared" ref="E52:F52" si="95">E45</f>
        <v>0</v>
      </c>
      <c r="F52" s="27">
        <f t="shared" si="95"/>
        <v>0</v>
      </c>
      <c r="G52" s="20" t="str">
        <f t="shared" si="55"/>
        <v>-</v>
      </c>
      <c r="H52" s="27">
        <f t="shared" ref="H52:I52" si="96">H45</f>
        <v>0</v>
      </c>
      <c r="I52" s="101">
        <f t="shared" si="96"/>
        <v>0</v>
      </c>
      <c r="J52" s="20" t="str">
        <f t="shared" si="56"/>
        <v>-</v>
      </c>
      <c r="K52" s="27">
        <f t="shared" ref="K52:L52" si="97">K45</f>
        <v>0</v>
      </c>
      <c r="L52" s="101">
        <f t="shared" si="97"/>
        <v>0</v>
      </c>
      <c r="M52" s="20" t="str">
        <f t="shared" si="57"/>
        <v>-</v>
      </c>
      <c r="N52" s="27">
        <f t="shared" ref="N52:O52" si="98">N45</f>
        <v>0</v>
      </c>
      <c r="O52" s="101">
        <f t="shared" si="98"/>
        <v>0</v>
      </c>
      <c r="P52" s="20" t="str">
        <f t="shared" si="58"/>
        <v>-</v>
      </c>
      <c r="Q52" s="27">
        <f t="shared" ref="Q52:R52" si="99">Q45</f>
        <v>0</v>
      </c>
      <c r="R52" s="101">
        <f t="shared" si="99"/>
        <v>0</v>
      </c>
      <c r="S52" s="20" t="str">
        <f t="shared" si="59"/>
        <v>-</v>
      </c>
      <c r="T52" s="27">
        <f t="shared" ref="T52:U52" si="100">T45</f>
        <v>0</v>
      </c>
      <c r="U52" s="101">
        <f t="shared" si="100"/>
        <v>0</v>
      </c>
      <c r="V52" s="20" t="str">
        <f t="shared" si="60"/>
        <v>-</v>
      </c>
      <c r="W52" s="27">
        <f t="shared" ref="W52:X52" si="101">W45</f>
        <v>0</v>
      </c>
      <c r="X52" s="101">
        <f t="shared" si="101"/>
        <v>0</v>
      </c>
      <c r="Y52" s="20" t="str">
        <f t="shared" si="61"/>
        <v>-</v>
      </c>
      <c r="Z52" s="13" t="str">
        <f t="shared" si="8"/>
        <v>-</v>
      </c>
      <c r="AA52" s="13" t="str">
        <f t="shared" si="8"/>
        <v>-</v>
      </c>
    </row>
    <row r="53" spans="1:27" x14ac:dyDescent="0.3">
      <c r="A53" s="5" t="s">
        <v>68</v>
      </c>
      <c r="B53" s="27">
        <f>SUM(B46:B47)</f>
        <v>118407740.13</v>
      </c>
      <c r="C53" s="29">
        <v>105755201.06999999</v>
      </c>
      <c r="D53" s="20">
        <f t="shared" si="54"/>
        <v>89.314432446638406</v>
      </c>
      <c r="E53" s="27">
        <f>SUM(E46:E47)</f>
        <v>141076534.57999998</v>
      </c>
      <c r="F53" s="29">
        <v>127464734.84</v>
      </c>
      <c r="G53" s="20">
        <f t="shared" si="55"/>
        <v>90.35147852155302</v>
      </c>
      <c r="H53" s="27">
        <f>SUM(H46:H47)</f>
        <v>89821200.189999998</v>
      </c>
      <c r="I53" s="102">
        <v>79996608.439999998</v>
      </c>
      <c r="J53" s="20">
        <f t="shared" si="56"/>
        <v>89.062056920617948</v>
      </c>
      <c r="K53" s="27">
        <f>SUM(K46:K47)</f>
        <v>103080999.59999999</v>
      </c>
      <c r="L53" s="102">
        <v>90545025.569999993</v>
      </c>
      <c r="M53" s="20">
        <f t="shared" si="57"/>
        <v>87.838715108851147</v>
      </c>
      <c r="N53" s="27">
        <f>SUM(N46:N47)</f>
        <v>103135342.25</v>
      </c>
      <c r="O53" s="102">
        <v>86409828.430000007</v>
      </c>
      <c r="P53" s="20">
        <f t="shared" si="58"/>
        <v>83.78294631586391</v>
      </c>
      <c r="Q53" s="27">
        <f>SUM(Q46:Q47)</f>
        <v>115902860.41</v>
      </c>
      <c r="R53" s="102">
        <v>104094082.53</v>
      </c>
      <c r="S53" s="20">
        <f t="shared" si="59"/>
        <v>89.811487103746117</v>
      </c>
      <c r="T53" s="27">
        <f>SUM(T46:T47)</f>
        <v>305453938.08999997</v>
      </c>
      <c r="U53" s="102">
        <v>290801711.69999999</v>
      </c>
      <c r="V53" s="20">
        <f t="shared" si="60"/>
        <v>95.20313063186542</v>
      </c>
      <c r="W53" s="27">
        <f>SUM(W46:W47)</f>
        <v>132822120.55</v>
      </c>
      <c r="X53" s="102">
        <v>113529288.06</v>
      </c>
      <c r="Y53" s="20">
        <f t="shared" si="61"/>
        <v>85.474684179027733</v>
      </c>
      <c r="Z53" s="13">
        <f t="shared" si="8"/>
        <v>-56.51648121463576</v>
      </c>
      <c r="AA53" s="13">
        <f t="shared" si="8"/>
        <v>-60.959896901459679</v>
      </c>
    </row>
    <row r="54" spans="1:27" x14ac:dyDescent="0.3">
      <c r="A54" s="5" t="s">
        <v>69</v>
      </c>
      <c r="B54" s="19">
        <f t="shared" ref="B54:C54" si="102">SUM(B48:B53)</f>
        <v>1111454583.76</v>
      </c>
      <c r="C54" s="19">
        <f t="shared" si="102"/>
        <v>981568460.25999999</v>
      </c>
      <c r="D54" s="20">
        <f t="shared" si="54"/>
        <v>88.313861367092372</v>
      </c>
      <c r="E54" s="24">
        <f t="shared" ref="E54:F54" si="103">SUM(E48:E53)</f>
        <v>1075014843.0799999</v>
      </c>
      <c r="F54" s="19">
        <f t="shared" si="103"/>
        <v>952873143.88</v>
      </c>
      <c r="G54" s="20">
        <f t="shared" si="55"/>
        <v>88.638138348857154</v>
      </c>
      <c r="H54" s="24">
        <f t="shared" ref="H54:I54" si="104">SUM(H48:H53)</f>
        <v>979826876.88999987</v>
      </c>
      <c r="I54" s="19">
        <f t="shared" si="104"/>
        <v>841349351.24000001</v>
      </c>
      <c r="J54" s="20">
        <f t="shared" si="56"/>
        <v>85.867143582595759</v>
      </c>
      <c r="K54" s="24">
        <f t="shared" ref="K54:L54" si="105">SUM(K48:K53)</f>
        <v>1039291231.9299998</v>
      </c>
      <c r="L54" s="19">
        <f t="shared" si="105"/>
        <v>900695150.03999972</v>
      </c>
      <c r="M54" s="20">
        <f t="shared" si="57"/>
        <v>86.66436532591328</v>
      </c>
      <c r="N54" s="24">
        <f t="shared" ref="N54:O54" si="106">SUM(N48:N53)</f>
        <v>1057994281.5800002</v>
      </c>
      <c r="O54" s="19">
        <f t="shared" si="106"/>
        <v>890713556.95000005</v>
      </c>
      <c r="P54" s="20">
        <f t="shared" si="58"/>
        <v>84.188881968229126</v>
      </c>
      <c r="Q54" s="24">
        <f t="shared" ref="Q54:R54" si="107">SUM(Q48:Q53)</f>
        <v>1145051046.97</v>
      </c>
      <c r="R54" s="19">
        <f t="shared" si="107"/>
        <v>982202687.83000004</v>
      </c>
      <c r="S54" s="20">
        <f t="shared" si="59"/>
        <v>85.778069932259839</v>
      </c>
      <c r="T54" s="24">
        <f t="shared" ref="T54:U54" si="108">SUM(T48:T53)</f>
        <v>1383185824.3699999</v>
      </c>
      <c r="U54" s="19">
        <f t="shared" si="108"/>
        <v>1199383386.5699999</v>
      </c>
      <c r="V54" s="20">
        <f t="shared" si="60"/>
        <v>86.711659810154828</v>
      </c>
      <c r="W54" s="28">
        <f t="shared" ref="W54:X54" si="109">SUM(W48:W53)</f>
        <v>1349116511.0700002</v>
      </c>
      <c r="X54" s="28">
        <f t="shared" si="109"/>
        <v>1156636827.4000001</v>
      </c>
      <c r="Y54" s="20">
        <f t="shared" si="61"/>
        <v>85.732908752458883</v>
      </c>
      <c r="Z54" s="13">
        <f t="shared" si="8"/>
        <v>-2.4631045734955563</v>
      </c>
      <c r="AA54" s="13">
        <f t="shared" si="8"/>
        <v>-3.5640446289861245</v>
      </c>
    </row>
    <row r="55" spans="1:27" x14ac:dyDescent="0.3">
      <c r="A55" s="14" t="s">
        <v>70</v>
      </c>
      <c r="B55" s="15">
        <f t="shared" ref="B55:F55" si="110">B54-B53</f>
        <v>993046843.63</v>
      </c>
      <c r="C55" s="15">
        <f t="shared" si="110"/>
        <v>875813259.19000006</v>
      </c>
      <c r="D55" s="21">
        <f t="shared" si="54"/>
        <v>88.194556461056521</v>
      </c>
      <c r="E55" s="25">
        <f t="shared" si="110"/>
        <v>933938308.5</v>
      </c>
      <c r="F55" s="15">
        <f t="shared" si="110"/>
        <v>825408409.03999996</v>
      </c>
      <c r="G55" s="21">
        <f t="shared" si="55"/>
        <v>88.379328862276779</v>
      </c>
      <c r="H55" s="25">
        <f t="shared" ref="H55:I55" si="111">H54-H53</f>
        <v>890005676.69999981</v>
      </c>
      <c r="I55" s="15">
        <f t="shared" si="111"/>
        <v>761352742.79999995</v>
      </c>
      <c r="J55" s="21">
        <f t="shared" si="56"/>
        <v>85.544706368949846</v>
      </c>
      <c r="K55" s="25">
        <f t="shared" ref="K55:L55" si="112">K54-K53</f>
        <v>936210232.3299998</v>
      </c>
      <c r="L55" s="15">
        <f t="shared" si="112"/>
        <v>810150124.46999979</v>
      </c>
      <c r="M55" s="21">
        <f t="shared" si="57"/>
        <v>86.535064079969843</v>
      </c>
      <c r="N55" s="25">
        <f t="shared" ref="N55:O55" si="113">N54-N53</f>
        <v>954858939.33000016</v>
      </c>
      <c r="O55" s="15">
        <f t="shared" si="113"/>
        <v>804303728.51999998</v>
      </c>
      <c r="P55" s="21">
        <f t="shared" si="58"/>
        <v>84.232727515161471</v>
      </c>
      <c r="Q55" s="25">
        <f t="shared" ref="Q55:R55" si="114">Q54-Q53</f>
        <v>1029148186.5600001</v>
      </c>
      <c r="R55" s="15">
        <f t="shared" si="114"/>
        <v>878108605.30000007</v>
      </c>
      <c r="S55" s="21">
        <f t="shared" si="59"/>
        <v>85.323825739336883</v>
      </c>
      <c r="T55" s="25">
        <f t="shared" ref="T55:U55" si="115">T54-T53</f>
        <v>1077731886.28</v>
      </c>
      <c r="U55" s="15">
        <f t="shared" si="115"/>
        <v>908581674.86999989</v>
      </c>
      <c r="V55" s="21">
        <f t="shared" si="60"/>
        <v>84.304982197951404</v>
      </c>
      <c r="W55" s="28">
        <f t="shared" ref="W55:X55" si="116">W54-W53</f>
        <v>1216294390.5200002</v>
      </c>
      <c r="X55" s="28">
        <f t="shared" si="116"/>
        <v>1043107539.3400002</v>
      </c>
      <c r="Y55" s="21">
        <f t="shared" si="61"/>
        <v>85.761107464619826</v>
      </c>
      <c r="Z55" s="16">
        <f t="shared" si="8"/>
        <v>12.856862268247028</v>
      </c>
      <c r="AA55" s="16">
        <f t="shared" si="8"/>
        <v>14.806138863547758</v>
      </c>
    </row>
    <row r="56" spans="1:27" x14ac:dyDescent="0.3">
      <c r="A56" s="5" t="s">
        <v>71</v>
      </c>
      <c r="B56" s="28">
        <f t="shared" ref="B56:C57" si="117">B14-B48</f>
        <v>108084292.7700001</v>
      </c>
      <c r="C56" s="28">
        <f t="shared" si="117"/>
        <v>104411894.83999991</v>
      </c>
      <c r="D56" s="22"/>
      <c r="E56" s="28">
        <f t="shared" ref="E56:F57" si="118">E14-E48</f>
        <v>116375991.86000013</v>
      </c>
      <c r="F56" s="28">
        <f t="shared" si="118"/>
        <v>109686957.99000001</v>
      </c>
      <c r="G56" s="22"/>
      <c r="H56" s="28">
        <f t="shared" ref="H56:I57" si="119">H14-H48</f>
        <v>137595185.28999984</v>
      </c>
      <c r="I56" s="28">
        <f t="shared" si="119"/>
        <v>127830132.06999999</v>
      </c>
      <c r="J56" s="22"/>
      <c r="K56" s="28">
        <f t="shared" ref="K56:L56" si="120">K14-K48</f>
        <v>119185309.44000018</v>
      </c>
      <c r="L56" s="28">
        <f t="shared" si="120"/>
        <v>84524838.340000033</v>
      </c>
      <c r="M56" s="22"/>
      <c r="N56" s="28">
        <f t="shared" ref="N56:O56" si="121">N14-N48</f>
        <v>114382789.50999999</v>
      </c>
      <c r="O56" s="28">
        <f t="shared" si="121"/>
        <v>122347445.58999991</v>
      </c>
      <c r="P56" s="22"/>
      <c r="Q56" s="28">
        <f t="shared" ref="Q56:R56" si="122">Q14-Q48</f>
        <v>141815635.92999995</v>
      </c>
      <c r="R56" s="28">
        <f t="shared" si="122"/>
        <v>97218288.539999962</v>
      </c>
      <c r="S56" s="22"/>
      <c r="T56" s="28">
        <f t="shared" ref="T56:U56" si="123">T14-T48</f>
        <v>145139695.71000004</v>
      </c>
      <c r="U56" s="28">
        <f t="shared" si="123"/>
        <v>82112532.079999924</v>
      </c>
      <c r="V56" s="22"/>
      <c r="W56" s="28">
        <f t="shared" ref="W56:X57" si="124">W14-W48</f>
        <v>128496853.38999987</v>
      </c>
      <c r="X56" s="28">
        <f t="shared" si="124"/>
        <v>55783502.889999866</v>
      </c>
      <c r="Y56" s="22"/>
      <c r="Z56" s="13">
        <f t="shared" ref="Z56:AA59" si="125">IF(T56&gt;0,W56/T56*100-100,"-")</f>
        <v>-11.466774984325326</v>
      </c>
      <c r="AA56" s="13">
        <f t="shared" si="125"/>
        <v>-32.064568614628058</v>
      </c>
    </row>
    <row r="57" spans="1:27" x14ac:dyDescent="0.3">
      <c r="A57" s="5" t="s">
        <v>72</v>
      </c>
      <c r="B57" s="28">
        <f t="shared" si="117"/>
        <v>-83808648.329999954</v>
      </c>
      <c r="C57" s="28">
        <f t="shared" si="117"/>
        <v>-86873846.060000002</v>
      </c>
      <c r="D57" s="22"/>
      <c r="E57" s="28">
        <f t="shared" si="118"/>
        <v>-54239614.329999998</v>
      </c>
      <c r="F57" s="28">
        <f t="shared" si="118"/>
        <v>-51967292.559999995</v>
      </c>
      <c r="G57" s="22"/>
      <c r="H57" s="28">
        <f t="shared" si="119"/>
        <v>16769915.090000004</v>
      </c>
      <c r="I57" s="28">
        <f t="shared" si="119"/>
        <v>-68320970.920000002</v>
      </c>
      <c r="J57" s="22"/>
      <c r="K57" s="28">
        <f t="shared" ref="K57:L57" si="126">K15-K49</f>
        <v>-82803005.690000013</v>
      </c>
      <c r="L57" s="28">
        <f t="shared" si="126"/>
        <v>-90693641.739999995</v>
      </c>
      <c r="M57" s="22"/>
      <c r="N57" s="28">
        <f t="shared" ref="N57:O57" si="127">N15-N49</f>
        <v>-59917632.75</v>
      </c>
      <c r="O57" s="28">
        <f t="shared" si="127"/>
        <v>-86822173.699999988</v>
      </c>
      <c r="P57" s="22"/>
      <c r="Q57" s="28">
        <f t="shared" ref="Q57:R57" si="128">Q15-Q49</f>
        <v>88278134.350000054</v>
      </c>
      <c r="R57" s="28">
        <f t="shared" si="128"/>
        <v>-54082602</v>
      </c>
      <c r="S57" s="22"/>
      <c r="T57" s="28">
        <f t="shared" ref="T57:U57" si="129">T15-T49</f>
        <v>-45456727.50000003</v>
      </c>
      <c r="U57" s="28">
        <f t="shared" si="129"/>
        <v>-60596539.750000015</v>
      </c>
      <c r="V57" s="22"/>
      <c r="W57" s="28">
        <f t="shared" si="124"/>
        <v>-55653959.219999969</v>
      </c>
      <c r="X57" s="28">
        <f t="shared" si="124"/>
        <v>-111716794.89000002</v>
      </c>
      <c r="Y57" s="22"/>
      <c r="Z57" s="13" t="str">
        <f t="shared" si="125"/>
        <v>-</v>
      </c>
      <c r="AA57" s="13" t="str">
        <f t="shared" si="125"/>
        <v>-</v>
      </c>
    </row>
    <row r="58" spans="1:27" x14ac:dyDescent="0.3">
      <c r="A58" s="5" t="s">
        <v>358</v>
      </c>
      <c r="B58" s="28">
        <f t="shared" ref="B58:C58" si="130">SUM(B14:B16)-SUM(B48:B50)</f>
        <v>24275644.440000176</v>
      </c>
      <c r="C58" s="28">
        <f t="shared" si="130"/>
        <v>-21898210.810000062</v>
      </c>
      <c r="D58" s="22"/>
      <c r="E58" s="28">
        <f t="shared" ref="E58:F58" si="131">SUM(E14:E16)-SUM(E48:E50)</f>
        <v>59785833.700000048</v>
      </c>
      <c r="F58" s="28">
        <f t="shared" si="131"/>
        <v>-1576451.3799999952</v>
      </c>
      <c r="G58" s="22"/>
      <c r="H58" s="28">
        <f t="shared" ref="H58:I58" si="132">SUM(H14:H16)-SUM(H48:H50)</f>
        <v>154365102.74999988</v>
      </c>
      <c r="I58" s="28">
        <f t="shared" si="132"/>
        <v>28144972.180000186</v>
      </c>
      <c r="J58" s="22"/>
      <c r="K58" s="28">
        <f t="shared" ref="K58:L58" si="133">SUM(K14:K16)-SUM(K48:K50)</f>
        <v>37562306.150000334</v>
      </c>
      <c r="L58" s="28">
        <f t="shared" si="133"/>
        <v>-23562469.989999771</v>
      </c>
      <c r="M58" s="22"/>
      <c r="N58" s="28">
        <f t="shared" ref="N58:O58" si="134">SUM(N14:N16)-SUM(N48:N50)</f>
        <v>62713899.459999919</v>
      </c>
      <c r="O58" s="28">
        <f t="shared" si="134"/>
        <v>29291180.299999833</v>
      </c>
      <c r="P58" s="22"/>
      <c r="Q58" s="28">
        <f t="shared" ref="Q58:R58" si="135">SUM(Q14:Q16)-SUM(Q48:Q50)</f>
        <v>229831770.27999985</v>
      </c>
      <c r="R58" s="28">
        <f t="shared" si="135"/>
        <v>33361272.4799999</v>
      </c>
      <c r="S58" s="22"/>
      <c r="T58" s="28">
        <f t="shared" ref="T58:U58" si="136">SUM(T14:T16)-SUM(T48:T50)</f>
        <v>90045080.210000038</v>
      </c>
      <c r="U58" s="28">
        <f t="shared" si="136"/>
        <v>-12075556.430000067</v>
      </c>
      <c r="V58" s="22"/>
      <c r="W58" s="28">
        <f t="shared" ref="W58:X58" si="137">SUM(W14:W16)-SUM(W48:W50)</f>
        <v>72516020.169999838</v>
      </c>
      <c r="X58" s="28">
        <f t="shared" si="137"/>
        <v>-68680240.910000086</v>
      </c>
      <c r="Y58" s="22"/>
      <c r="Z58" s="13">
        <f t="shared" si="125"/>
        <v>-19.466982537102012</v>
      </c>
      <c r="AA58" s="13" t="str">
        <f t="shared" si="125"/>
        <v>-</v>
      </c>
    </row>
    <row r="59" spans="1:27" x14ac:dyDescent="0.3">
      <c r="A59" s="5" t="s">
        <v>359</v>
      </c>
      <c r="B59" s="28">
        <f t="shared" ref="B59:C59" si="138">B21-B55</f>
        <v>-748589.52999997139</v>
      </c>
      <c r="C59" s="28">
        <f t="shared" si="138"/>
        <v>-98598379.809999943</v>
      </c>
      <c r="D59" s="109"/>
      <c r="E59" s="28">
        <f t="shared" ref="E59:F59" si="139">E21-E55</f>
        <v>22419713.259999871</v>
      </c>
      <c r="F59" s="28">
        <f t="shared" si="139"/>
        <v>-77742939.610000014</v>
      </c>
      <c r="G59" s="109"/>
      <c r="H59" s="28">
        <f t="shared" ref="H59:I59" si="140">H21-H55</f>
        <v>125770220.74000001</v>
      </c>
      <c r="I59" s="28">
        <f t="shared" si="140"/>
        <v>-43646940.599999785</v>
      </c>
      <c r="J59" s="109"/>
      <c r="K59" s="28">
        <f t="shared" ref="K59:L59" si="141">K21-K55</f>
        <v>28902038.520000339</v>
      </c>
      <c r="L59" s="28">
        <f t="shared" si="141"/>
        <v>-78651719.349999785</v>
      </c>
      <c r="M59" s="109"/>
      <c r="N59" s="28">
        <f t="shared" ref="N59:O59" si="142">N21-N55</f>
        <v>39016532.589999914</v>
      </c>
      <c r="O59" s="28">
        <f t="shared" si="142"/>
        <v>-19163126.140000105</v>
      </c>
      <c r="P59" s="109"/>
      <c r="Q59" s="28">
        <f t="shared" ref="Q59:R59" si="143">Q21-Q55</f>
        <v>202689401.66999996</v>
      </c>
      <c r="R59" s="28">
        <f t="shared" si="143"/>
        <v>-13255850.580000162</v>
      </c>
      <c r="S59" s="109"/>
      <c r="T59" s="28">
        <f t="shared" ref="T59:U59" si="144">T21-T55</f>
        <v>52293014.100000143</v>
      </c>
      <c r="U59" s="28">
        <f t="shared" si="144"/>
        <v>-50553753.319999933</v>
      </c>
      <c r="V59" s="109"/>
      <c r="W59" s="28">
        <f t="shared" ref="W59:X59" si="145">W21-W55</f>
        <v>32941845.809999943</v>
      </c>
      <c r="X59" s="28">
        <f t="shared" si="145"/>
        <v>-113492011.25000024</v>
      </c>
      <c r="Y59" s="109"/>
      <c r="Z59" s="13">
        <f t="shared" si="125"/>
        <v>-37.005264705138018</v>
      </c>
      <c r="AA59" s="13" t="str">
        <f t="shared" si="125"/>
        <v>-</v>
      </c>
    </row>
    <row r="60" spans="1:27" x14ac:dyDescent="0.3">
      <c r="A60" s="5" t="s">
        <v>360</v>
      </c>
      <c r="C60" s="6">
        <f>SUM(C14:C16)/SUM(B14:B16)*100</f>
        <v>82.618557051934133</v>
      </c>
      <c r="D60" s="109"/>
      <c r="F60" s="6">
        <f>SUM(F14:F16)/SUM(E14:E16)*100</f>
        <v>81.375559981466921</v>
      </c>
      <c r="G60" s="109"/>
      <c r="I60" s="6">
        <f>SUM(I14:I16)/SUM(H14:H16)*100</f>
        <v>72.775102563081461</v>
      </c>
      <c r="J60" s="109"/>
      <c r="L60" s="6">
        <f>SUM(L14:L16)/SUM(K14:K16)*100</f>
        <v>79.6133691725246</v>
      </c>
      <c r="M60" s="109"/>
      <c r="O60" s="6">
        <f>SUM(O14:O16)/SUM(N14:N16)*100</f>
        <v>80.554780175825172</v>
      </c>
      <c r="P60" s="109"/>
      <c r="R60" s="6">
        <f>SUM(R14:R16)/SUM(Q14:Q16)*100</f>
        <v>71.000429735839361</v>
      </c>
      <c r="S60" s="109"/>
      <c r="U60" s="6">
        <f>SUM(U14:U16)/SUM(T14:T16)*100</f>
        <v>75.365115119756993</v>
      </c>
      <c r="V60" s="109"/>
      <c r="X60" s="6">
        <f>SUM(X14:X16)/SUM(W14:W16)*100</f>
        <v>74.444598222819877</v>
      </c>
      <c r="Y60" s="109"/>
    </row>
    <row r="61" spans="1:27" x14ac:dyDescent="0.3">
      <c r="A61" s="5" t="s">
        <v>361</v>
      </c>
      <c r="C61" s="6">
        <f>SUM(C48:C50)/SUM(B48:B50)*100</f>
        <v>87.199480583884977</v>
      </c>
      <c r="D61" s="109"/>
      <c r="F61" s="6">
        <f>SUM(F48:F50)/SUM(E48:E50)*100</f>
        <v>87.267941504695813</v>
      </c>
      <c r="G61" s="109"/>
      <c r="I61" s="6">
        <f>SUM(I48:I50)/SUM(H48:H50)*100</f>
        <v>83.544247248810194</v>
      </c>
      <c r="J61" s="109"/>
      <c r="L61" s="6">
        <f>SUM(L48:L50)/SUM(K48:K50)*100</f>
        <v>85.684949422255784</v>
      </c>
      <c r="M61" s="109"/>
      <c r="O61" s="6">
        <f>SUM(O48:O50)/SUM(N48:N50)*100</f>
        <v>82.957697195793173</v>
      </c>
      <c r="P61" s="109"/>
      <c r="R61" s="6">
        <f>SUM(R48:R50)/SUM(Q48:Q50)*100</f>
        <v>84.404738173856614</v>
      </c>
      <c r="S61" s="109"/>
      <c r="U61" s="6">
        <f>SUM(U48:U50)/SUM(T48:T50)*100</f>
        <v>83.300865702090022</v>
      </c>
      <c r="V61" s="109"/>
      <c r="X61" s="6">
        <f>SUM(X48:X50)/SUM(W48:W50)*100</f>
        <v>85.074702499263438</v>
      </c>
      <c r="Y61" s="109"/>
    </row>
  </sheetData>
  <mergeCells count="9">
    <mergeCell ref="Z1:AA1"/>
    <mergeCell ref="B1:D1"/>
    <mergeCell ref="E1:G1"/>
    <mergeCell ref="H1:J1"/>
    <mergeCell ref="W1:Y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workbookViewId="0">
      <pane xSplit="1" topLeftCell="E1" activePane="topRight" state="frozen"/>
      <selection pane="topRight" activeCell="K2" sqref="K2:K27"/>
    </sheetView>
  </sheetViews>
  <sheetFormatPr defaultRowHeight="14.4" x14ac:dyDescent="0.3"/>
  <cols>
    <col min="1" max="1" width="51.6640625" style="32" bestFit="1" customWidth="1"/>
    <col min="2" max="11" width="13.88671875" bestFit="1" customWidth="1"/>
    <col min="12" max="13" width="12.6640625" bestFit="1" customWidth="1"/>
  </cols>
  <sheetData>
    <row r="1" spans="1:11" x14ac:dyDescent="0.3">
      <c r="A1" s="73"/>
      <c r="B1" s="105">
        <v>2014</v>
      </c>
      <c r="C1" s="105">
        <v>2015</v>
      </c>
      <c r="D1" s="105">
        <v>2016</v>
      </c>
      <c r="E1" s="69">
        <v>2017</v>
      </c>
      <c r="F1" s="69">
        <v>2018</v>
      </c>
      <c r="G1" s="69">
        <v>2019</v>
      </c>
      <c r="H1" s="69">
        <v>2020</v>
      </c>
      <c r="I1" s="69">
        <v>2021</v>
      </c>
      <c r="J1" s="69">
        <v>2022</v>
      </c>
      <c r="K1" s="69">
        <v>2023</v>
      </c>
    </row>
    <row r="2" spans="1:11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</row>
    <row r="3" spans="1:11" x14ac:dyDescent="0.3">
      <c r="A3" s="32" t="s">
        <v>213</v>
      </c>
      <c r="B3" s="1">
        <v>1287619.31</v>
      </c>
      <c r="C3" s="1">
        <v>1225927.55</v>
      </c>
      <c r="D3" s="1">
        <v>1170946.1000000001</v>
      </c>
      <c r="E3" s="1">
        <v>1164235.78</v>
      </c>
      <c r="F3" s="1">
        <v>3248984.65</v>
      </c>
      <c r="G3" s="1">
        <v>4602953.5</v>
      </c>
      <c r="H3" s="1">
        <v>5815168.8700000001</v>
      </c>
      <c r="I3" s="1">
        <v>7031886.2300000004</v>
      </c>
      <c r="J3" s="1">
        <v>8031482.7199999997</v>
      </c>
      <c r="K3" s="1">
        <v>7353988.0700000003</v>
      </c>
    </row>
    <row r="4" spans="1:11" x14ac:dyDescent="0.3">
      <c r="A4" s="32" t="s">
        <v>214</v>
      </c>
      <c r="B4" s="1">
        <v>2779236025.3600001</v>
      </c>
      <c r="C4" s="1">
        <v>2980237636.9899998</v>
      </c>
      <c r="D4" s="1">
        <v>3009227778.6300001</v>
      </c>
      <c r="E4" s="1">
        <v>2720141172.54</v>
      </c>
      <c r="F4" s="1">
        <v>2815084435.6799998</v>
      </c>
      <c r="G4" s="1">
        <v>2352509500.3299999</v>
      </c>
      <c r="H4" s="1">
        <v>2762344601.6999998</v>
      </c>
      <c r="I4" s="1">
        <v>2861877326.71</v>
      </c>
      <c r="J4" s="1">
        <v>2996384006.79</v>
      </c>
      <c r="K4" s="1">
        <v>3245281778.2600002</v>
      </c>
    </row>
    <row r="5" spans="1:11" x14ac:dyDescent="0.3">
      <c r="A5" s="32" t="s">
        <v>228</v>
      </c>
      <c r="B5" s="1">
        <v>359790586.56</v>
      </c>
      <c r="C5" s="1">
        <v>358742480.73000002</v>
      </c>
      <c r="D5" s="1">
        <v>356169137.13999999</v>
      </c>
      <c r="E5" s="1">
        <v>366788661.20999998</v>
      </c>
      <c r="F5" s="1">
        <v>447426531.07999998</v>
      </c>
      <c r="G5" s="1">
        <v>577909278.94000006</v>
      </c>
      <c r="H5" s="1">
        <v>593211284.39999998</v>
      </c>
      <c r="I5" s="1">
        <v>617938724.53999996</v>
      </c>
      <c r="J5" s="1">
        <v>633053056.74000001</v>
      </c>
      <c r="K5" s="1">
        <v>648097640.72000003</v>
      </c>
    </row>
    <row r="6" spans="1:11" x14ac:dyDescent="0.3">
      <c r="A6" s="32" t="s">
        <v>229</v>
      </c>
      <c r="B6" s="1">
        <v>0</v>
      </c>
      <c r="C6" s="1">
        <v>0</v>
      </c>
      <c r="D6" s="1">
        <v>25000000</v>
      </c>
      <c r="E6" s="1">
        <v>0</v>
      </c>
      <c r="F6" s="1">
        <v>0</v>
      </c>
      <c r="G6" s="1">
        <v>0</v>
      </c>
      <c r="H6" s="1">
        <v>0</v>
      </c>
      <c r="I6" s="1">
        <v>10152023.9</v>
      </c>
      <c r="J6" s="1">
        <v>10618639.859999999</v>
      </c>
      <c r="K6" s="1">
        <v>11018639.859999999</v>
      </c>
    </row>
    <row r="7" spans="1:11" x14ac:dyDescent="0.3">
      <c r="A7" s="32" t="s">
        <v>230</v>
      </c>
      <c r="B7" s="1">
        <v>8000</v>
      </c>
      <c r="C7" s="1">
        <v>0</v>
      </c>
      <c r="D7" s="1">
        <v>0</v>
      </c>
      <c r="E7" s="1">
        <v>2465788.8199999998</v>
      </c>
      <c r="F7" s="1">
        <v>2465788.8199999998</v>
      </c>
      <c r="G7" s="1">
        <v>2309645.37</v>
      </c>
      <c r="H7" s="1">
        <v>2258630.7599999998</v>
      </c>
      <c r="I7" s="1">
        <v>2258630.7599999998</v>
      </c>
      <c r="J7" s="1">
        <v>2258630.7599999998</v>
      </c>
      <c r="K7" s="1">
        <v>1749282.81</v>
      </c>
    </row>
    <row r="8" spans="1:11" x14ac:dyDescent="0.3">
      <c r="A8" s="32" t="s">
        <v>231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1" x14ac:dyDescent="0.3">
      <c r="A9" s="32" t="s">
        <v>215</v>
      </c>
      <c r="B9" s="1">
        <v>315166637.89999998</v>
      </c>
      <c r="C9" s="1">
        <v>229250015.19</v>
      </c>
      <c r="D9" s="1">
        <v>245257838.74000001</v>
      </c>
      <c r="E9" s="1">
        <v>238079205.05000001</v>
      </c>
      <c r="F9" s="1">
        <v>315180628.56</v>
      </c>
      <c r="G9" s="1">
        <v>319132021.18000001</v>
      </c>
      <c r="H9" s="1">
        <v>331097128.17000002</v>
      </c>
      <c r="I9" s="1">
        <v>442128094.68000001</v>
      </c>
      <c r="J9" s="1">
        <v>451949379.20999998</v>
      </c>
      <c r="K9" s="1">
        <v>501321874.63999999</v>
      </c>
    </row>
    <row r="10" spans="1:11" x14ac:dyDescent="0.3">
      <c r="A10" s="32" t="s">
        <v>232</v>
      </c>
      <c r="B10" s="1">
        <v>1248099.31</v>
      </c>
      <c r="C10" s="1">
        <v>8000</v>
      </c>
      <c r="D10" s="1">
        <v>265750</v>
      </c>
      <c r="E10" s="1">
        <v>8000</v>
      </c>
      <c r="F10" s="1">
        <v>33036</v>
      </c>
      <c r="G10" s="1">
        <v>3088000</v>
      </c>
      <c r="H10" s="1">
        <v>8000</v>
      </c>
      <c r="I10" s="1">
        <v>8000</v>
      </c>
      <c r="J10" s="1">
        <v>8000</v>
      </c>
      <c r="K10" s="1">
        <v>11878.69</v>
      </c>
    </row>
    <row r="11" spans="1:11" x14ac:dyDescent="0.3">
      <c r="A11" s="32" t="s">
        <v>216</v>
      </c>
      <c r="B11" s="1">
        <v>225171559.25</v>
      </c>
      <c r="C11" s="1">
        <v>265333351.59999999</v>
      </c>
      <c r="D11" s="1">
        <v>160907786.90000001</v>
      </c>
      <c r="E11" s="1">
        <v>174837268.84</v>
      </c>
      <c r="F11" s="1">
        <v>213606903.31</v>
      </c>
      <c r="G11" s="1">
        <v>205917104.28</v>
      </c>
      <c r="H11" s="1">
        <v>230097022.96000001</v>
      </c>
      <c r="I11" s="1">
        <v>229957197.93000001</v>
      </c>
      <c r="J11" s="1">
        <v>269755017.29000002</v>
      </c>
      <c r="K11" s="1">
        <v>190843110.83000001</v>
      </c>
    </row>
    <row r="12" spans="1:11" x14ac:dyDescent="0.3">
      <c r="A12" s="32" t="s">
        <v>217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x14ac:dyDescent="0.3">
      <c r="A13" s="10" t="s">
        <v>218</v>
      </c>
      <c r="B13" s="11">
        <f t="shared" ref="B13" si="0">SUM(B2:B12)</f>
        <v>3681908527.6900001</v>
      </c>
      <c r="C13" s="11">
        <f t="shared" ref="C13:F13" si="1">SUM(C2:C12)</f>
        <v>3834797412.0599999</v>
      </c>
      <c r="D13" s="11">
        <f t="shared" si="1"/>
        <v>3797999237.5099998</v>
      </c>
      <c r="E13" s="11">
        <f t="shared" si="1"/>
        <v>3503484332.2400007</v>
      </c>
      <c r="F13" s="11">
        <f t="shared" si="1"/>
        <v>3797046308.0999999</v>
      </c>
      <c r="G13" s="11">
        <f t="shared" ref="G13:K13" si="2">SUM(G2:G12)</f>
        <v>3465468503.5999999</v>
      </c>
      <c r="H13" s="11">
        <f t="shared" ref="H13:J13" si="3">SUM(H2:H12)</f>
        <v>3924831836.8600001</v>
      </c>
      <c r="I13" s="11">
        <f t="shared" si="3"/>
        <v>4171351884.75</v>
      </c>
      <c r="J13" s="11">
        <f t="shared" si="3"/>
        <v>4372058213.3700008</v>
      </c>
      <c r="K13" s="11">
        <f t="shared" si="2"/>
        <v>4605678193.8800001</v>
      </c>
    </row>
    <row r="14" spans="1:11" x14ac:dyDescent="0.3">
      <c r="A14" s="32" t="s">
        <v>219</v>
      </c>
      <c r="B14" s="1">
        <v>1077541351.97</v>
      </c>
      <c r="C14" s="1">
        <v>1077541351.97</v>
      </c>
      <c r="D14" s="1">
        <v>1077541351.97</v>
      </c>
      <c r="E14" s="1">
        <v>29063176.920000002</v>
      </c>
      <c r="F14" s="1">
        <v>29063176.920000002</v>
      </c>
      <c r="G14" s="1">
        <v>29063176.920000002</v>
      </c>
      <c r="H14" s="1">
        <v>29063176.920000002</v>
      </c>
      <c r="I14" s="1">
        <v>29063176.920000002</v>
      </c>
      <c r="J14" s="1">
        <v>29063176.920000002</v>
      </c>
      <c r="K14" s="1">
        <v>29063176.920000002</v>
      </c>
    </row>
    <row r="15" spans="1:11" x14ac:dyDescent="0.3">
      <c r="A15" s="32" t="s">
        <v>220</v>
      </c>
      <c r="B15" s="1">
        <v>985352119.54999995</v>
      </c>
      <c r="C15" s="1">
        <v>1092252099.8800001</v>
      </c>
      <c r="D15" s="1">
        <v>1169060573.49</v>
      </c>
      <c r="E15" s="1">
        <v>1731254073.9300001</v>
      </c>
      <c r="F15" s="1">
        <v>1892775375.9400001</v>
      </c>
      <c r="G15" s="1">
        <v>1641301698.6300001</v>
      </c>
      <c r="H15" s="1">
        <v>1911705446.5599999</v>
      </c>
      <c r="I15" s="1">
        <v>1918297022.3099999</v>
      </c>
      <c r="J15" s="1">
        <v>1925289847.6099999</v>
      </c>
      <c r="K15" s="1">
        <v>1948683677.0699999</v>
      </c>
    </row>
    <row r="16" spans="1:11" x14ac:dyDescent="0.3">
      <c r="A16" s="32" t="s">
        <v>235</v>
      </c>
      <c r="B16" s="1">
        <v>55231669.840000004</v>
      </c>
      <c r="C16" s="1">
        <v>57081122.789999999</v>
      </c>
      <c r="D16" s="1">
        <v>62268618.619999997</v>
      </c>
      <c r="E16" s="1">
        <v>11761543.57</v>
      </c>
      <c r="F16" s="1">
        <v>14868903.380000001</v>
      </c>
      <c r="G16" s="1">
        <v>18368903.379999999</v>
      </c>
      <c r="H16" s="1">
        <v>18026218.93</v>
      </c>
      <c r="I16" s="1">
        <v>21926799.969999999</v>
      </c>
      <c r="J16" s="1">
        <v>24304258.140000001</v>
      </c>
      <c r="K16" s="1">
        <v>30201013.809999999</v>
      </c>
    </row>
    <row r="17" spans="1:13" x14ac:dyDescent="0.3">
      <c r="A17" s="32" t="s">
        <v>221</v>
      </c>
      <c r="B17" s="1">
        <v>25794190.93</v>
      </c>
      <c r="C17" s="1">
        <v>71128093.150000006</v>
      </c>
      <c r="D17" s="1">
        <v>3293879.71</v>
      </c>
      <c r="E17" s="1">
        <v>73629530.5</v>
      </c>
      <c r="F17" s="1">
        <v>135155572.94</v>
      </c>
      <c r="G17" s="1">
        <v>29934264.539999999</v>
      </c>
      <c r="H17" s="1">
        <v>47509499.950000003</v>
      </c>
      <c r="I17" s="1">
        <v>76477073.290000007</v>
      </c>
      <c r="J17" s="1">
        <v>47452333.640000001</v>
      </c>
      <c r="K17" s="1">
        <v>27468782.420000002</v>
      </c>
    </row>
    <row r="18" spans="1:13" x14ac:dyDescent="0.3">
      <c r="A18" s="32" t="s">
        <v>362</v>
      </c>
      <c r="B18" s="1"/>
      <c r="C18" s="1"/>
      <c r="D18" s="1"/>
      <c r="E18" s="1"/>
      <c r="F18" s="1"/>
      <c r="G18" s="1"/>
      <c r="H18" s="1">
        <v>126559410.88</v>
      </c>
      <c r="I18" s="1">
        <v>193038410.83000001</v>
      </c>
      <c r="J18" s="1">
        <v>284681668.49000001</v>
      </c>
      <c r="K18" s="1">
        <v>348332232.68000001</v>
      </c>
    </row>
    <row r="19" spans="1:13" x14ac:dyDescent="0.3">
      <c r="A19" s="32" t="s">
        <v>363</v>
      </c>
      <c r="B19" s="1"/>
      <c r="C19" s="1"/>
      <c r="D19" s="1"/>
      <c r="E19" s="1"/>
      <c r="F19" s="1"/>
      <c r="G19" s="1"/>
      <c r="H19" s="1">
        <v>0</v>
      </c>
      <c r="I19" s="1">
        <v>0</v>
      </c>
      <c r="J19" s="1">
        <v>0</v>
      </c>
      <c r="K19" s="1">
        <v>0</v>
      </c>
    </row>
    <row r="20" spans="1:13" x14ac:dyDescent="0.3">
      <c r="A20" s="32" t="s">
        <v>222</v>
      </c>
      <c r="B20" s="1">
        <v>8723764.2799999993</v>
      </c>
      <c r="C20" s="1">
        <v>37226269.299999997</v>
      </c>
      <c r="D20" s="1">
        <v>27029403.399999999</v>
      </c>
      <c r="E20" s="1">
        <v>30085907.190000001</v>
      </c>
      <c r="F20" s="1">
        <v>50446886.030000001</v>
      </c>
      <c r="G20" s="1">
        <v>67585722.790000007</v>
      </c>
      <c r="H20" s="1">
        <v>70904754.640000001</v>
      </c>
      <c r="I20" s="1">
        <v>80952920.760000005</v>
      </c>
      <c r="J20" s="1">
        <v>99696941.980000004</v>
      </c>
      <c r="K20" s="1">
        <v>98341374.359999999</v>
      </c>
    </row>
    <row r="21" spans="1:13" x14ac:dyDescent="0.3">
      <c r="A21" s="32" t="s">
        <v>209</v>
      </c>
      <c r="B21" s="1">
        <v>1241458110.8</v>
      </c>
      <c r="C21" s="1">
        <v>1206262971.47</v>
      </c>
      <c r="D21" s="1">
        <v>1181014225.3599999</v>
      </c>
      <c r="E21" s="1">
        <v>1145869140.5</v>
      </c>
      <c r="F21" s="1">
        <v>1117197655.4100001</v>
      </c>
      <c r="G21" s="1">
        <v>1108419351.3599999</v>
      </c>
      <c r="H21" s="1">
        <v>1084714493.25</v>
      </c>
      <c r="I21" s="1">
        <v>1037285668.6799999</v>
      </c>
      <c r="J21" s="1">
        <v>1019364253.11</v>
      </c>
      <c r="K21" s="1">
        <v>975253850.59000003</v>
      </c>
    </row>
    <row r="22" spans="1:13" x14ac:dyDescent="0.3">
      <c r="A22" s="32" t="s">
        <v>223</v>
      </c>
      <c r="B22" s="1">
        <v>66808573.130000003</v>
      </c>
      <c r="C22" s="1">
        <v>105818286.34</v>
      </c>
      <c r="D22" s="1">
        <v>98088710.620000005</v>
      </c>
      <c r="E22" s="1">
        <v>235525462.58000001</v>
      </c>
      <c r="F22" s="1">
        <v>256443397.62</v>
      </c>
      <c r="G22" s="1">
        <v>245209316.22999999</v>
      </c>
      <c r="H22" s="1">
        <v>243207951.19</v>
      </c>
      <c r="I22" s="1">
        <v>210226247.02000001</v>
      </c>
      <c r="J22" s="1">
        <v>218240798.66999999</v>
      </c>
      <c r="K22" s="1">
        <v>211432356.59</v>
      </c>
    </row>
    <row r="23" spans="1:13" x14ac:dyDescent="0.3">
      <c r="A23" s="32" t="s">
        <v>224</v>
      </c>
      <c r="B23" s="1">
        <v>23749397.870000001</v>
      </c>
      <c r="C23" s="1">
        <v>15934602.75</v>
      </c>
      <c r="D23" s="1">
        <v>13013716.289999999</v>
      </c>
      <c r="E23" s="1">
        <v>20414475.670000002</v>
      </c>
      <c r="F23" s="1">
        <v>17140274.379999999</v>
      </c>
      <c r="G23" s="1">
        <v>15528457.65</v>
      </c>
      <c r="H23" s="1">
        <v>28488541.510000002</v>
      </c>
      <c r="I23" s="1">
        <v>38346338.299999997</v>
      </c>
      <c r="J23" s="1">
        <v>26759250.010000002</v>
      </c>
      <c r="K23" s="1">
        <v>19125520.579999998</v>
      </c>
    </row>
    <row r="24" spans="1:13" x14ac:dyDescent="0.3">
      <c r="A24" s="32" t="s">
        <v>225</v>
      </c>
      <c r="B24" s="1">
        <v>75875366.349999994</v>
      </c>
      <c r="C24" s="1">
        <v>46396293.909999996</v>
      </c>
      <c r="D24" s="1">
        <v>47679472.25</v>
      </c>
      <c r="E24" s="1">
        <v>42049679.670000002</v>
      </c>
      <c r="F24" s="1">
        <v>42016266.43</v>
      </c>
      <c r="G24" s="1">
        <v>47949223.369999997</v>
      </c>
      <c r="H24" s="1">
        <v>60841910.200000003</v>
      </c>
      <c r="I24" s="1">
        <v>47761251.68</v>
      </c>
      <c r="J24" s="1">
        <v>54447362.68</v>
      </c>
      <c r="K24" s="1">
        <v>55946107.909999996</v>
      </c>
      <c r="L24" s="1"/>
      <c r="M24" s="1"/>
    </row>
    <row r="25" spans="1:13" x14ac:dyDescent="0.3">
      <c r="A25" s="32" t="s">
        <v>226</v>
      </c>
      <c r="B25" s="1">
        <v>176605652.81</v>
      </c>
      <c r="C25" s="1">
        <v>182237443.28999999</v>
      </c>
      <c r="D25" s="1">
        <v>181277904.41999999</v>
      </c>
      <c r="E25" s="1">
        <v>195592885.28</v>
      </c>
      <c r="F25" s="1">
        <v>256807702.43000001</v>
      </c>
      <c r="G25" s="1">
        <v>280477292.11000001</v>
      </c>
      <c r="H25" s="1">
        <v>321836651.75999999</v>
      </c>
      <c r="I25" s="1">
        <v>539903774.96000004</v>
      </c>
      <c r="J25" s="1">
        <v>667062580.25999999</v>
      </c>
      <c r="K25" s="1">
        <v>892031114.77999997</v>
      </c>
    </row>
    <row r="26" spans="1:13" x14ac:dyDescent="0.3">
      <c r="A26" s="72" t="s">
        <v>227</v>
      </c>
      <c r="B26" s="3">
        <f>SUM(B14:B25)-B16</f>
        <v>3681908527.6899996</v>
      </c>
      <c r="C26" s="3">
        <f>SUM(C14:C25)-C16</f>
        <v>3834797412.0600004</v>
      </c>
      <c r="D26" s="3">
        <f>SUM(D14:D25)-D16</f>
        <v>3797999237.5100002</v>
      </c>
      <c r="E26" s="3">
        <f t="shared" ref="E26:F26" si="4">SUM(E14:E25)-E16</f>
        <v>3503484332.2400002</v>
      </c>
      <c r="F26" s="3">
        <f t="shared" si="4"/>
        <v>3797046308.0999999</v>
      </c>
      <c r="G26" s="3">
        <f t="shared" ref="G26:K26" si="5">SUM(G14:G25)-G16</f>
        <v>3465468503.5999999</v>
      </c>
      <c r="H26" s="3">
        <f t="shared" ref="H26" si="6">SUM(H14:H25)-H16</f>
        <v>3924831836.8600001</v>
      </c>
      <c r="I26" s="3">
        <f t="shared" ref="I26" si="7">SUM(I14:I25)-I16</f>
        <v>4171351884.7500005</v>
      </c>
      <c r="J26" s="3">
        <f t="shared" ref="J26" si="8">SUM(J14:J25)-J16</f>
        <v>4372058213.3699999</v>
      </c>
      <c r="K26" s="3">
        <f t="shared" si="5"/>
        <v>4605678193.8999996</v>
      </c>
    </row>
    <row r="27" spans="1:13" x14ac:dyDescent="0.3">
      <c r="A27" s="10" t="s">
        <v>267</v>
      </c>
      <c r="B27" s="11">
        <f>B14+B15+B17+B18+B19</f>
        <v>2088687662.45</v>
      </c>
      <c r="C27" s="11">
        <f>C14+C15+C17+C18+C19</f>
        <v>2240921545.0000005</v>
      </c>
      <c r="D27" s="11">
        <f>D14+D15+D17+D18+D19</f>
        <v>2249895805.1700001</v>
      </c>
      <c r="E27" s="11">
        <f>E14+E15+E17+E18+E19</f>
        <v>1833946781.3500001</v>
      </c>
      <c r="F27" s="11">
        <f>F14+F15+F17+F18+F19</f>
        <v>2056994125.8000002</v>
      </c>
      <c r="G27" s="11">
        <f t="shared" ref="G27:H27" si="9">G14+G15+G17+G18+G19</f>
        <v>1700299140.0900002</v>
      </c>
      <c r="H27" s="11">
        <f t="shared" si="9"/>
        <v>2114837534.3099999</v>
      </c>
      <c r="I27" s="11">
        <f>I14+I15+I17+I18+I19</f>
        <v>2216875683.3499999</v>
      </c>
      <c r="J27" s="11">
        <f>J14+J15+J17+J18+J19</f>
        <v>2286487026.6599998</v>
      </c>
      <c r="K27" s="11">
        <f>K14+K15+K17+K18+K19</f>
        <v>2353547869.0900002</v>
      </c>
    </row>
    <row r="28" spans="1:13" x14ac:dyDescent="0.3">
      <c r="F28" s="13">
        <f>F27/F26*100</f>
        <v>54.173532764452837</v>
      </c>
      <c r="G28" s="13">
        <f t="shared" ref="G28:K28" si="10">G27/G26*100</f>
        <v>49.064048290258427</v>
      </c>
      <c r="H28" s="13">
        <f t="shared" si="10"/>
        <v>53.883519656779541</v>
      </c>
      <c r="I28" s="13">
        <f t="shared" si="10"/>
        <v>53.145257091703321</v>
      </c>
      <c r="J28" s="13">
        <f t="shared" si="10"/>
        <v>52.297726038225974</v>
      </c>
      <c r="K28" s="13">
        <f t="shared" si="10"/>
        <v>51.101005541532665</v>
      </c>
    </row>
    <row r="29" spans="1:13" x14ac:dyDescent="0.3">
      <c r="F29" s="6"/>
      <c r="G29" s="6"/>
      <c r="H29" s="6"/>
      <c r="I29" s="6"/>
      <c r="J29" s="6"/>
      <c r="K29" s="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79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11" x14ac:dyDescent="0.3">
      <c r="A1" s="144" t="s">
        <v>210</v>
      </c>
      <c r="B1" s="144"/>
      <c r="C1" s="2" t="s">
        <v>211</v>
      </c>
      <c r="D1" s="2">
        <v>2016</v>
      </c>
      <c r="E1" s="2">
        <v>2017</v>
      </c>
      <c r="F1" s="2">
        <v>2018</v>
      </c>
      <c r="G1" s="113">
        <v>2019</v>
      </c>
      <c r="H1" s="120">
        <v>2020</v>
      </c>
      <c r="I1" s="123">
        <v>2021</v>
      </c>
      <c r="J1" s="137">
        <v>2022</v>
      </c>
      <c r="K1" s="108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40.18</v>
      </c>
      <c r="E3" s="7">
        <v>39.75</v>
      </c>
      <c r="F3" s="7">
        <v>44.14</v>
      </c>
      <c r="G3" s="7">
        <v>35.799999999999997</v>
      </c>
      <c r="H3" s="7">
        <v>36.79</v>
      </c>
      <c r="I3" s="7">
        <v>35.24</v>
      </c>
      <c r="J3" s="7">
        <v>36.659999999999997</v>
      </c>
      <c r="K3" s="7">
        <v>37.65</v>
      </c>
    </row>
    <row r="4" spans="1:11" x14ac:dyDescent="0.3">
      <c r="A4" t="s">
        <v>80</v>
      </c>
      <c r="D4" s="7"/>
      <c r="E4" s="7"/>
      <c r="F4" s="7"/>
      <c r="G4" s="7"/>
      <c r="H4" s="7"/>
      <c r="I4" s="7"/>
      <c r="J4" s="7"/>
      <c r="K4" s="7"/>
    </row>
    <row r="5" spans="1:11" x14ac:dyDescent="0.3">
      <c r="A5" t="s">
        <v>81</v>
      </c>
      <c r="B5" t="s">
        <v>82</v>
      </c>
      <c r="D5" s="7">
        <v>101.39</v>
      </c>
      <c r="E5" s="7">
        <v>101.98</v>
      </c>
      <c r="F5" s="7">
        <v>105.31</v>
      </c>
      <c r="G5" s="7">
        <v>102.78</v>
      </c>
      <c r="H5" s="7">
        <v>101.73</v>
      </c>
      <c r="I5" s="7">
        <v>108.25</v>
      </c>
      <c r="J5" s="7">
        <v>106.67</v>
      </c>
      <c r="K5" s="7">
        <v>100.64</v>
      </c>
    </row>
    <row r="6" spans="1:11" x14ac:dyDescent="0.3">
      <c r="A6" t="s">
        <v>83</v>
      </c>
      <c r="B6" t="s">
        <v>84</v>
      </c>
      <c r="D6" s="7">
        <v>98.63</v>
      </c>
      <c r="E6" s="7">
        <v>99.18</v>
      </c>
      <c r="F6" s="7">
        <v>98.67</v>
      </c>
      <c r="G6" s="7">
        <v>98.7</v>
      </c>
      <c r="H6" s="7">
        <v>95.71</v>
      </c>
      <c r="I6" s="7">
        <v>100.33</v>
      </c>
      <c r="J6" s="7">
        <v>99.87</v>
      </c>
      <c r="K6" s="7">
        <v>95.35</v>
      </c>
    </row>
    <row r="7" spans="1:11" x14ac:dyDescent="0.3">
      <c r="A7" t="s">
        <v>85</v>
      </c>
      <c r="B7" t="s">
        <v>86</v>
      </c>
      <c r="D7" s="7">
        <v>70.150000000000006</v>
      </c>
      <c r="E7" s="7">
        <v>70.02</v>
      </c>
      <c r="F7" s="7">
        <v>74.83</v>
      </c>
      <c r="G7" s="7">
        <v>77.87</v>
      </c>
      <c r="H7" s="7">
        <v>68.400000000000006</v>
      </c>
      <c r="I7" s="7">
        <v>75.67</v>
      </c>
      <c r="J7" s="7">
        <v>78.72</v>
      </c>
      <c r="K7" s="7">
        <v>74.33</v>
      </c>
    </row>
    <row r="8" spans="1:11" x14ac:dyDescent="0.3">
      <c r="A8" t="s">
        <v>87</v>
      </c>
      <c r="B8" t="s">
        <v>88</v>
      </c>
      <c r="D8" s="7">
        <v>68.239999999999995</v>
      </c>
      <c r="E8" s="7">
        <v>68.099999999999994</v>
      </c>
      <c r="F8" s="7">
        <v>70.11</v>
      </c>
      <c r="G8" s="7">
        <v>74.78</v>
      </c>
      <c r="H8" s="7">
        <v>64.349999999999994</v>
      </c>
      <c r="I8" s="7">
        <v>70.13</v>
      </c>
      <c r="J8" s="7">
        <v>73.7</v>
      </c>
      <c r="K8" s="7">
        <v>70.430000000000007</v>
      </c>
    </row>
    <row r="9" spans="1:11" x14ac:dyDescent="0.3">
      <c r="A9" t="s">
        <v>89</v>
      </c>
      <c r="B9" t="s">
        <v>90</v>
      </c>
      <c r="D9" s="7">
        <v>88.44</v>
      </c>
      <c r="E9" s="7">
        <v>90.13</v>
      </c>
      <c r="F9" s="7">
        <v>90.08</v>
      </c>
      <c r="G9" s="7">
        <v>90.84</v>
      </c>
      <c r="H9" s="7">
        <v>89.6</v>
      </c>
      <c r="I9" s="7">
        <v>84.77</v>
      </c>
      <c r="J9" s="7">
        <v>79.12</v>
      </c>
      <c r="K9" s="7">
        <v>81.87</v>
      </c>
    </row>
    <row r="10" spans="1:11" x14ac:dyDescent="0.3">
      <c r="A10" t="s">
        <v>91</v>
      </c>
      <c r="B10" t="s">
        <v>92</v>
      </c>
      <c r="D10" s="7">
        <v>86.14</v>
      </c>
      <c r="E10" s="7">
        <v>87.81</v>
      </c>
      <c r="F10" s="7">
        <v>84.93</v>
      </c>
      <c r="G10" s="7">
        <v>86.12</v>
      </c>
      <c r="H10" s="7">
        <v>84.94</v>
      </c>
      <c r="I10" s="7">
        <v>78.680000000000007</v>
      </c>
      <c r="J10" s="7">
        <v>85.08</v>
      </c>
      <c r="K10" s="7">
        <v>85.47</v>
      </c>
    </row>
    <row r="11" spans="1:11" x14ac:dyDescent="0.3">
      <c r="A11" t="s">
        <v>93</v>
      </c>
      <c r="B11" t="s">
        <v>94</v>
      </c>
      <c r="D11" s="7">
        <v>59.8</v>
      </c>
      <c r="E11" s="7">
        <v>59.8</v>
      </c>
      <c r="F11" s="7">
        <v>65.28</v>
      </c>
      <c r="G11" s="7">
        <v>66.48</v>
      </c>
      <c r="H11" s="7">
        <v>59.27</v>
      </c>
      <c r="I11" s="7">
        <v>57.33</v>
      </c>
      <c r="J11" s="7">
        <v>57.42</v>
      </c>
      <c r="K11" s="7">
        <v>59.97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58.25</v>
      </c>
      <c r="E12" s="7">
        <v>58.26</v>
      </c>
      <c r="F12" s="7">
        <v>61.53</v>
      </c>
      <c r="G12" s="7">
        <v>63.02</v>
      </c>
      <c r="H12" s="7">
        <v>56.19</v>
      </c>
      <c r="I12" s="7">
        <v>53.21</v>
      </c>
      <c r="J12" s="7">
        <v>61.74</v>
      </c>
      <c r="K12" s="7">
        <v>62.61</v>
      </c>
    </row>
    <row r="13" spans="1:11" x14ac:dyDescent="0.3">
      <c r="A13" t="s">
        <v>97</v>
      </c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3">
      <c r="A16" t="s">
        <v>102</v>
      </c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t="s">
        <v>103</v>
      </c>
      <c r="B17" t="s">
        <v>104</v>
      </c>
      <c r="D17" s="7">
        <v>30.65</v>
      </c>
      <c r="E17" s="7">
        <v>30.12</v>
      </c>
      <c r="F17" s="7">
        <v>33.270000000000003</v>
      </c>
      <c r="G17" s="7">
        <v>31.74</v>
      </c>
      <c r="H17" s="7">
        <v>30.61</v>
      </c>
      <c r="I17" s="7">
        <v>29.87</v>
      </c>
      <c r="J17" s="7">
        <v>30.65</v>
      </c>
      <c r="K17" s="7">
        <v>31.55</v>
      </c>
    </row>
    <row r="18" spans="1:11" x14ac:dyDescent="0.3">
      <c r="A18" t="s">
        <v>105</v>
      </c>
      <c r="B18" t="s">
        <v>106</v>
      </c>
      <c r="D18" s="7">
        <v>19.07</v>
      </c>
      <c r="E18" s="7">
        <v>18.64</v>
      </c>
      <c r="F18" s="7">
        <v>18.47</v>
      </c>
      <c r="G18" s="7">
        <v>18.170000000000002</v>
      </c>
      <c r="H18" s="7">
        <v>17.2</v>
      </c>
      <c r="I18" s="7">
        <v>19.82</v>
      </c>
      <c r="J18" s="7">
        <v>17.61</v>
      </c>
      <c r="K18" s="7">
        <v>17.71</v>
      </c>
    </row>
    <row r="19" spans="1:11" x14ac:dyDescent="0.3">
      <c r="A19" t="s">
        <v>107</v>
      </c>
      <c r="B19" t="s">
        <v>108</v>
      </c>
      <c r="D19" s="7">
        <v>0.16</v>
      </c>
      <c r="E19" s="7">
        <v>0.18</v>
      </c>
      <c r="F19" s="7">
        <v>0.15</v>
      </c>
      <c r="G19" s="7">
        <v>0.53</v>
      </c>
      <c r="H19" s="7">
        <v>0.28999999999999998</v>
      </c>
      <c r="I19" s="7">
        <v>1.24</v>
      </c>
      <c r="J19" s="7">
        <v>0.9</v>
      </c>
      <c r="K19" s="7">
        <v>0.94</v>
      </c>
    </row>
    <row r="20" spans="1:11" x14ac:dyDescent="0.3">
      <c r="A20" t="s">
        <v>109</v>
      </c>
      <c r="B20" t="s">
        <v>110</v>
      </c>
      <c r="D20" s="7">
        <v>365.51</v>
      </c>
      <c r="E20" s="7">
        <v>356.32</v>
      </c>
      <c r="F20" s="7">
        <v>368.1</v>
      </c>
      <c r="G20" s="7">
        <v>376.72</v>
      </c>
      <c r="H20" s="7">
        <v>381.15</v>
      </c>
      <c r="I20" s="7">
        <v>397.88</v>
      </c>
      <c r="J20" s="7">
        <v>403.66</v>
      </c>
      <c r="K20" s="7">
        <v>435.88</v>
      </c>
    </row>
    <row r="21" spans="1:11" x14ac:dyDescent="0.3">
      <c r="A21" t="s">
        <v>111</v>
      </c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t="s">
        <v>112</v>
      </c>
      <c r="B22" t="s">
        <v>113</v>
      </c>
      <c r="D22" s="7">
        <v>42.47</v>
      </c>
      <c r="E22" s="7">
        <v>45.06</v>
      </c>
      <c r="F22" s="7">
        <v>32.47</v>
      </c>
      <c r="G22" s="7">
        <v>35.11</v>
      </c>
      <c r="H22" s="7">
        <v>32.96</v>
      </c>
      <c r="I22" s="7">
        <v>32.82</v>
      </c>
      <c r="J22" s="7">
        <v>34.56</v>
      </c>
      <c r="K22" s="7">
        <v>34.229999999999997</v>
      </c>
    </row>
    <row r="23" spans="1:11" x14ac:dyDescent="0.3">
      <c r="A23" t="s">
        <v>114</v>
      </c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t="s">
        <v>115</v>
      </c>
      <c r="B24" t="s">
        <v>116</v>
      </c>
      <c r="D24" s="7">
        <v>4.03</v>
      </c>
      <c r="E24" s="7">
        <v>3.89</v>
      </c>
      <c r="F24" s="7">
        <v>2.85</v>
      </c>
      <c r="G24" s="7">
        <v>1.78</v>
      </c>
      <c r="H24" s="7">
        <v>1.7</v>
      </c>
      <c r="I24" s="7">
        <v>3.11</v>
      </c>
      <c r="J24" s="7">
        <v>3.06</v>
      </c>
      <c r="K24" s="7">
        <v>3.55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3">
      <c r="A27" t="s">
        <v>121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t="s">
        <v>122</v>
      </c>
      <c r="B28" t="s">
        <v>123</v>
      </c>
      <c r="D28" s="7">
        <v>18.329999999999998</v>
      </c>
      <c r="E28" s="7">
        <v>10.050000000000001</v>
      </c>
      <c r="F28" s="7">
        <v>13.39</v>
      </c>
      <c r="G28" s="7">
        <v>18.52</v>
      </c>
      <c r="H28" s="7">
        <v>17.940000000000001</v>
      </c>
      <c r="I28" s="7">
        <v>20.2</v>
      </c>
      <c r="J28" s="7">
        <v>23.28</v>
      </c>
      <c r="K28" s="7">
        <v>31.95</v>
      </c>
    </row>
    <row r="29" spans="1:11" x14ac:dyDescent="0.3">
      <c r="A29" t="s">
        <v>124</v>
      </c>
      <c r="B29" t="s">
        <v>125</v>
      </c>
      <c r="D29" s="7">
        <v>253.14</v>
      </c>
      <c r="E29" s="7">
        <v>113.93</v>
      </c>
      <c r="F29" s="7">
        <v>90.61</v>
      </c>
      <c r="G29" s="7">
        <v>197.22</v>
      </c>
      <c r="H29" s="7">
        <v>234.48</v>
      </c>
      <c r="I29" s="7">
        <v>306.8</v>
      </c>
      <c r="J29" s="7">
        <v>370.58</v>
      </c>
      <c r="K29" s="7">
        <v>544.82000000000005</v>
      </c>
    </row>
    <row r="30" spans="1:11" x14ac:dyDescent="0.3">
      <c r="A30" t="s">
        <v>126</v>
      </c>
      <c r="B30" t="s">
        <v>127</v>
      </c>
      <c r="D30" s="7">
        <v>15.03</v>
      </c>
      <c r="E30" s="7">
        <v>18.38</v>
      </c>
      <c r="F30" s="7">
        <v>80.44</v>
      </c>
      <c r="G30" s="7">
        <v>72.89</v>
      </c>
      <c r="H30" s="7">
        <v>37.450000000000003</v>
      </c>
      <c r="I30" s="7">
        <v>27.29</v>
      </c>
      <c r="J30" s="7">
        <v>28.6</v>
      </c>
      <c r="K30" s="7">
        <v>100.91</v>
      </c>
    </row>
    <row r="31" spans="1:11" x14ac:dyDescent="0.3">
      <c r="A31" t="s">
        <v>128</v>
      </c>
      <c r="B31" t="s">
        <v>129</v>
      </c>
      <c r="D31" s="7">
        <v>268.16000000000003</v>
      </c>
      <c r="E31" s="7">
        <v>132.31</v>
      </c>
      <c r="F31" s="7">
        <v>171.06</v>
      </c>
      <c r="G31" s="7">
        <v>270.11</v>
      </c>
      <c r="H31" s="7">
        <v>271.93</v>
      </c>
      <c r="I31" s="7">
        <v>334.59</v>
      </c>
      <c r="J31" s="7">
        <v>399.18</v>
      </c>
      <c r="K31" s="7">
        <v>645.73</v>
      </c>
    </row>
    <row r="32" spans="1:11" x14ac:dyDescent="0.3">
      <c r="A32" t="s">
        <v>130</v>
      </c>
      <c r="B32" t="s">
        <v>131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1:11" x14ac:dyDescent="0.3">
      <c r="A33" t="s">
        <v>132</v>
      </c>
      <c r="B33" t="s">
        <v>133</v>
      </c>
      <c r="D33" s="7">
        <v>0</v>
      </c>
      <c r="E33" s="7">
        <v>0</v>
      </c>
      <c r="F33" s="7">
        <v>0</v>
      </c>
      <c r="G33" s="7">
        <v>0.88</v>
      </c>
      <c r="H33" s="7">
        <v>5.82</v>
      </c>
      <c r="I33" s="7">
        <v>0</v>
      </c>
      <c r="J33" s="7">
        <v>0</v>
      </c>
      <c r="K33" s="7">
        <v>0</v>
      </c>
    </row>
    <row r="34" spans="1:11" x14ac:dyDescent="0.3">
      <c r="A34" t="s">
        <v>134</v>
      </c>
      <c r="B34" t="s">
        <v>135</v>
      </c>
      <c r="D34" s="7">
        <v>21.68</v>
      </c>
      <c r="E34" s="7">
        <v>89.09</v>
      </c>
      <c r="F34" s="7">
        <v>43.41</v>
      </c>
      <c r="G34" s="7">
        <v>34.97</v>
      </c>
      <c r="H34" s="7">
        <v>33.659999999999997</v>
      </c>
      <c r="I34" s="7">
        <v>11.71</v>
      </c>
      <c r="J34" s="7">
        <v>15.75</v>
      </c>
      <c r="K34" s="7">
        <v>5.93</v>
      </c>
    </row>
    <row r="35" spans="1:11" x14ac:dyDescent="0.3">
      <c r="A35" t="s">
        <v>136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t="s">
        <v>137</v>
      </c>
      <c r="B36" t="s">
        <v>138</v>
      </c>
      <c r="D36" s="7">
        <v>82.39</v>
      </c>
      <c r="E36" s="7">
        <v>79.13</v>
      </c>
      <c r="F36" s="7">
        <v>86.58</v>
      </c>
      <c r="G36" s="7">
        <v>75.41</v>
      </c>
      <c r="H36" s="7">
        <v>80.77</v>
      </c>
      <c r="I36" s="7">
        <v>83.08</v>
      </c>
      <c r="J36" s="7">
        <v>80.709999999999994</v>
      </c>
      <c r="K36" s="7">
        <v>81.94</v>
      </c>
    </row>
    <row r="37" spans="1:11" x14ac:dyDescent="0.3">
      <c r="A37" t="s">
        <v>139</v>
      </c>
      <c r="B37" t="s">
        <v>140</v>
      </c>
      <c r="D37" s="7">
        <v>98.16</v>
      </c>
      <c r="E37" s="7">
        <v>70.91</v>
      </c>
      <c r="F37" s="7">
        <v>79.44</v>
      </c>
      <c r="G37" s="7">
        <v>97.47</v>
      </c>
      <c r="H37" s="7">
        <v>79</v>
      </c>
      <c r="I37" s="7">
        <v>84.9</v>
      </c>
      <c r="J37" s="7">
        <v>90.73</v>
      </c>
      <c r="K37" s="7">
        <v>90.72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0</v>
      </c>
      <c r="G38" s="7">
        <v>100</v>
      </c>
      <c r="H38" s="7">
        <v>100</v>
      </c>
      <c r="I38" s="7">
        <v>77.95</v>
      </c>
      <c r="J38" s="7">
        <v>100</v>
      </c>
      <c r="K38" s="7">
        <v>100</v>
      </c>
    </row>
    <row r="39" spans="1:11" x14ac:dyDescent="0.3">
      <c r="A39" t="s">
        <v>143</v>
      </c>
      <c r="B39" t="s">
        <v>144</v>
      </c>
      <c r="D39" s="7">
        <v>34.979999999999997</v>
      </c>
      <c r="E39" s="7">
        <v>32.15</v>
      </c>
      <c r="F39" s="7">
        <v>33.119999999999997</v>
      </c>
      <c r="G39" s="7">
        <v>29.56</v>
      </c>
      <c r="H39" s="7">
        <v>25.85</v>
      </c>
      <c r="I39" s="7">
        <v>31.93</v>
      </c>
      <c r="J39" s="7">
        <v>33.61</v>
      </c>
      <c r="K39" s="7">
        <v>33.69</v>
      </c>
    </row>
    <row r="40" spans="1:11" x14ac:dyDescent="0.3">
      <c r="A40" t="s">
        <v>145</v>
      </c>
      <c r="B40" t="s">
        <v>146</v>
      </c>
      <c r="D40" s="7">
        <v>12.11</v>
      </c>
      <c r="E40" s="7">
        <v>8.17</v>
      </c>
      <c r="F40" s="7">
        <v>61.48</v>
      </c>
      <c r="G40" s="7">
        <v>32.270000000000003</v>
      </c>
      <c r="H40" s="7">
        <v>31.54</v>
      </c>
      <c r="I40" s="7">
        <v>55.14</v>
      </c>
      <c r="J40" s="7">
        <v>21.58</v>
      </c>
      <c r="K40" s="7">
        <v>32.82</v>
      </c>
    </row>
    <row r="41" spans="1:11" x14ac:dyDescent="0.3">
      <c r="A41" t="s">
        <v>147</v>
      </c>
      <c r="B41" t="s">
        <v>148</v>
      </c>
      <c r="D41" s="7">
        <v>59.36</v>
      </c>
      <c r="E41" s="7">
        <v>71.23</v>
      </c>
      <c r="F41" s="7">
        <v>44.97</v>
      </c>
      <c r="G41" s="7">
        <v>33.270000000000003</v>
      </c>
      <c r="H41" s="7">
        <v>26.35</v>
      </c>
      <c r="I41" s="7">
        <v>19.47</v>
      </c>
      <c r="J41" s="7">
        <v>39.020000000000003</v>
      </c>
      <c r="K41" s="7">
        <v>29.77</v>
      </c>
    </row>
    <row r="42" spans="1:11" x14ac:dyDescent="0.3">
      <c r="A42" t="s">
        <v>149</v>
      </c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t="s">
        <v>150</v>
      </c>
      <c r="B43" t="s">
        <v>151</v>
      </c>
      <c r="D43" s="7">
        <v>82.11</v>
      </c>
      <c r="E43" s="7">
        <v>82.76</v>
      </c>
      <c r="F43" s="7">
        <v>72.69</v>
      </c>
      <c r="G43" s="7">
        <v>79.09</v>
      </c>
      <c r="H43" s="7">
        <v>78.16</v>
      </c>
      <c r="I43" s="7">
        <v>82.02</v>
      </c>
      <c r="J43" s="7">
        <v>78.81</v>
      </c>
      <c r="K43" s="7">
        <v>80.790000000000006</v>
      </c>
    </row>
    <row r="44" spans="1:11" x14ac:dyDescent="0.3">
      <c r="A44" t="s">
        <v>152</v>
      </c>
      <c r="B44" t="s">
        <v>153</v>
      </c>
      <c r="D44" s="7">
        <v>84.22</v>
      </c>
      <c r="E44" s="7">
        <v>74.290000000000006</v>
      </c>
      <c r="F44" s="7">
        <v>66.58</v>
      </c>
      <c r="G44" s="7">
        <v>72.88</v>
      </c>
      <c r="H44" s="7">
        <v>66.19</v>
      </c>
      <c r="I44" s="7">
        <v>74.56</v>
      </c>
      <c r="J44" s="7">
        <v>73.45</v>
      </c>
      <c r="K44" s="7">
        <v>75.72</v>
      </c>
    </row>
    <row r="45" spans="1:11" x14ac:dyDescent="0.3">
      <c r="A45" t="s">
        <v>154</v>
      </c>
      <c r="B45" t="s">
        <v>155</v>
      </c>
      <c r="D45" s="7">
        <v>91.63</v>
      </c>
      <c r="E45" s="7">
        <v>89.6</v>
      </c>
      <c r="F45" s="7">
        <v>90.99</v>
      </c>
      <c r="G45" s="7">
        <v>92.9</v>
      </c>
      <c r="H45" s="7">
        <v>90.27</v>
      </c>
      <c r="I45" s="7">
        <v>91.54</v>
      </c>
      <c r="J45" s="7">
        <v>84.52</v>
      </c>
      <c r="K45" s="7">
        <v>86.98</v>
      </c>
    </row>
    <row r="46" spans="1:11" x14ac:dyDescent="0.3">
      <c r="A46" t="s">
        <v>156</v>
      </c>
      <c r="B46" t="s">
        <v>157</v>
      </c>
      <c r="D46" s="7">
        <v>38.72</v>
      </c>
      <c r="E46" s="7">
        <v>22.48</v>
      </c>
      <c r="F46" s="7">
        <v>57.97</v>
      </c>
      <c r="G46" s="7">
        <v>74.510000000000005</v>
      </c>
      <c r="H46" s="7">
        <v>74.31</v>
      </c>
      <c r="I46" s="7">
        <v>76.36</v>
      </c>
      <c r="J46" s="7">
        <v>77.28</v>
      </c>
      <c r="K46" s="7">
        <v>86.45</v>
      </c>
    </row>
    <row r="47" spans="1:11" x14ac:dyDescent="0.3">
      <c r="A47" t="s">
        <v>158</v>
      </c>
      <c r="B47" t="s">
        <v>159</v>
      </c>
      <c r="D47" s="7">
        <v>-5.58</v>
      </c>
      <c r="E47" s="7">
        <v>-8.17</v>
      </c>
      <c r="F47" s="7">
        <v>-11.82</v>
      </c>
      <c r="G47" s="7">
        <v>-12.78</v>
      </c>
      <c r="H47" s="7">
        <v>-14.07</v>
      </c>
      <c r="I47" s="7">
        <v>-14.16</v>
      </c>
      <c r="J47" s="7">
        <v>-14.43</v>
      </c>
      <c r="K47" s="7">
        <v>-12.78</v>
      </c>
    </row>
    <row r="48" spans="1:11" x14ac:dyDescent="0.3">
      <c r="A48" t="s">
        <v>160</v>
      </c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7">
        <v>3.08</v>
      </c>
      <c r="G49" s="7">
        <v>0</v>
      </c>
      <c r="H49" s="7">
        <v>0.45</v>
      </c>
      <c r="I49" s="7">
        <v>0.45</v>
      </c>
      <c r="J49" s="7">
        <v>0</v>
      </c>
      <c r="K49" s="7">
        <v>0</v>
      </c>
    </row>
    <row r="50" spans="1:11" x14ac:dyDescent="0.3">
      <c r="A50" t="s">
        <v>163</v>
      </c>
      <c r="B50" t="s">
        <v>164</v>
      </c>
      <c r="D50" s="7">
        <v>6.4</v>
      </c>
      <c r="E50" s="7">
        <v>6.9</v>
      </c>
      <c r="F50" s="7">
        <v>6.36</v>
      </c>
      <c r="G50" s="7">
        <v>4.9800000000000004</v>
      </c>
      <c r="H50" s="7">
        <v>5.99</v>
      </c>
      <c r="I50" s="7">
        <v>5.59</v>
      </c>
      <c r="J50" s="7">
        <v>6.79</v>
      </c>
      <c r="K50" s="7">
        <v>6.12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13.58</v>
      </c>
      <c r="E51" s="7">
        <v>13.94</v>
      </c>
      <c r="F51" s="7">
        <v>12.21</v>
      </c>
      <c r="G51" s="7">
        <v>8.6999999999999993</v>
      </c>
      <c r="H51" s="7">
        <v>8.27</v>
      </c>
      <c r="I51" s="7">
        <v>9.9</v>
      </c>
      <c r="J51" s="7">
        <v>10.98</v>
      </c>
      <c r="K51" s="7">
        <v>10.44</v>
      </c>
    </row>
    <row r="52" spans="1:11" x14ac:dyDescent="0.3">
      <c r="A52" t="s">
        <v>167</v>
      </c>
      <c r="B52" t="s">
        <v>168</v>
      </c>
      <c r="D52" s="7">
        <v>2010.34</v>
      </c>
      <c r="E52" s="7">
        <v>1950.52</v>
      </c>
      <c r="F52" s="7">
        <v>1925.88</v>
      </c>
      <c r="G52" s="7">
        <v>1917.49</v>
      </c>
      <c r="H52" s="7">
        <v>1917.28</v>
      </c>
      <c r="I52" s="7">
        <v>1822.65</v>
      </c>
      <c r="J52" s="7">
        <v>1803.75</v>
      </c>
      <c r="K52" s="7">
        <v>1727.18</v>
      </c>
    </row>
    <row r="53" spans="1:11" x14ac:dyDescent="0.3">
      <c r="A53" t="s">
        <v>169</v>
      </c>
      <c r="D53" s="7">
        <v>4.4680446448820677</v>
      </c>
      <c r="E53" s="7">
        <v>1.9866361840694593</v>
      </c>
      <c r="F53" s="7">
        <v>2.8477028546120255</v>
      </c>
      <c r="G53" s="7">
        <v>3.8994015852683659</v>
      </c>
      <c r="H53" s="7">
        <v>3.3425702741832586</v>
      </c>
      <c r="I53" s="7">
        <v>3.9865518424954347</v>
      </c>
      <c r="J53" s="7">
        <v>2.161572331446743</v>
      </c>
      <c r="K53" s="7">
        <v>2.3822292956844922</v>
      </c>
    </row>
    <row r="54" spans="1:11" x14ac:dyDescent="0.3">
      <c r="A54" t="s">
        <v>170</v>
      </c>
      <c r="B54" t="s">
        <v>171</v>
      </c>
      <c r="D54" s="7">
        <v>1.4414495202439939</v>
      </c>
      <c r="E54" s="7">
        <v>1.7177009342840408</v>
      </c>
      <c r="F54" s="7">
        <v>2.6493822131389351</v>
      </c>
      <c r="G54" s="7">
        <v>2.6594493959205763</v>
      </c>
      <c r="H54" s="7">
        <v>3.0540372398176188</v>
      </c>
      <c r="I54" s="7">
        <v>3.4537622296599082</v>
      </c>
      <c r="J54" s="7">
        <v>1.8235580342037767</v>
      </c>
      <c r="K54" s="7">
        <v>1.8870964370474375</v>
      </c>
    </row>
    <row r="55" spans="1:11" x14ac:dyDescent="0.3">
      <c r="A55" t="s">
        <v>172</v>
      </c>
      <c r="B55" t="s">
        <v>173</v>
      </c>
      <c r="D55" s="7">
        <v>3.026595124638074</v>
      </c>
      <c r="E55" s="7">
        <v>0.2689352497854185</v>
      </c>
      <c r="F55" s="7">
        <v>0.1983206414730905</v>
      </c>
      <c r="G55" s="7">
        <v>1.2399521893477896</v>
      </c>
      <c r="H55" s="7">
        <v>0.2885330343656396</v>
      </c>
      <c r="I55" s="7">
        <v>0.53278961283552639</v>
      </c>
      <c r="J55" s="7">
        <v>0.33801429724296639</v>
      </c>
      <c r="K55" s="7">
        <v>0.49513285863705453</v>
      </c>
    </row>
    <row r="56" spans="1:11" x14ac:dyDescent="0.3">
      <c r="A56" t="s">
        <v>174</v>
      </c>
      <c r="B56" t="s">
        <v>175</v>
      </c>
      <c r="D56" s="7">
        <v>79.639227783667138</v>
      </c>
      <c r="E56" s="7">
        <v>78.201768363065298</v>
      </c>
      <c r="F56" s="7">
        <v>80.557701841537792</v>
      </c>
      <c r="G56" s="7">
        <v>84.802511596699944</v>
      </c>
      <c r="H56" s="7">
        <v>83.814527433123317</v>
      </c>
      <c r="I56" s="7">
        <v>80.998521331737706</v>
      </c>
      <c r="J56" s="7">
        <v>82.067791128904105</v>
      </c>
      <c r="K56" s="7">
        <v>88.549873116364836</v>
      </c>
    </row>
    <row r="57" spans="1:11" x14ac:dyDescent="0.3">
      <c r="A57" t="s">
        <v>176</v>
      </c>
      <c r="B57" t="s">
        <v>177</v>
      </c>
      <c r="D57" s="7">
        <v>15.89272757145079</v>
      </c>
      <c r="E57" s="7">
        <v>19.811595452865252</v>
      </c>
      <c r="F57" s="7">
        <v>16.594595303850181</v>
      </c>
      <c r="G57" s="7">
        <v>11.298086818031692</v>
      </c>
      <c r="H57" s="7">
        <v>12.84290229269342</v>
      </c>
      <c r="I57" s="7">
        <v>15.014926825766864</v>
      </c>
      <c r="J57" s="7">
        <v>15.770636539649145</v>
      </c>
      <c r="K57" s="7">
        <v>9.0678975879506698</v>
      </c>
    </row>
    <row r="58" spans="1:11" x14ac:dyDescent="0.3">
      <c r="A58" t="s">
        <v>178</v>
      </c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t="s">
        <v>179</v>
      </c>
      <c r="B59" t="s">
        <v>180</v>
      </c>
      <c r="D59" s="7" t="s">
        <v>353</v>
      </c>
      <c r="E59" s="7" t="s">
        <v>353</v>
      </c>
      <c r="F59" s="7" t="s">
        <v>353</v>
      </c>
      <c r="G59" s="7" t="s">
        <v>353</v>
      </c>
      <c r="H59" s="7" t="s">
        <v>353</v>
      </c>
      <c r="I59" s="7" t="s">
        <v>353</v>
      </c>
      <c r="J59" s="7" t="s">
        <v>353</v>
      </c>
      <c r="K59" s="7" t="s">
        <v>353</v>
      </c>
    </row>
    <row r="60" spans="1:11" x14ac:dyDescent="0.3">
      <c r="A60" t="s">
        <v>181</v>
      </c>
      <c r="B60" t="s">
        <v>182</v>
      </c>
      <c r="D60" s="7" t="s">
        <v>353</v>
      </c>
      <c r="E60" s="7" t="s">
        <v>353</v>
      </c>
      <c r="F60" s="7" t="s">
        <v>353</v>
      </c>
      <c r="G60" s="7" t="s">
        <v>353</v>
      </c>
      <c r="H60" s="7" t="s">
        <v>353</v>
      </c>
      <c r="I60" s="7" t="s">
        <v>353</v>
      </c>
      <c r="J60" s="7" t="s">
        <v>353</v>
      </c>
      <c r="K60" s="7" t="s">
        <v>353</v>
      </c>
    </row>
    <row r="61" spans="1:11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</row>
    <row r="63" spans="1:11" x14ac:dyDescent="0.3">
      <c r="A63" t="s">
        <v>187</v>
      </c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0.02</v>
      </c>
      <c r="E64" s="7">
        <v>0.09</v>
      </c>
      <c r="F64" s="7">
        <v>0.02</v>
      </c>
      <c r="G64" s="7">
        <v>1.9</v>
      </c>
      <c r="H64" s="7">
        <v>0.78</v>
      </c>
      <c r="I64" s="7">
        <v>0.37</v>
      </c>
      <c r="J64" s="7">
        <v>0.04</v>
      </c>
      <c r="K64" s="7">
        <v>0.36</v>
      </c>
    </row>
    <row r="65" spans="1:11" x14ac:dyDescent="0.3">
      <c r="A65" s="8" t="s">
        <v>190</v>
      </c>
      <c r="B65" s="8" t="s">
        <v>191</v>
      </c>
      <c r="C65" s="9"/>
      <c r="D65" s="7">
        <v>0</v>
      </c>
      <c r="E65" s="7">
        <v>0</v>
      </c>
      <c r="F65" s="7">
        <v>0</v>
      </c>
      <c r="G65" s="7">
        <v>0.54</v>
      </c>
      <c r="H65" s="7">
        <v>0</v>
      </c>
      <c r="I65" s="7">
        <v>0</v>
      </c>
      <c r="J65" s="7">
        <v>0</v>
      </c>
      <c r="K65" s="7">
        <v>0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</row>
    <row r="67" spans="1:11" x14ac:dyDescent="0.3">
      <c r="A67" t="s">
        <v>194</v>
      </c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t="s">
        <v>195</v>
      </c>
      <c r="B68" t="s">
        <v>196</v>
      </c>
      <c r="D68" s="7">
        <v>51.36</v>
      </c>
      <c r="E68" s="7">
        <v>55.49</v>
      </c>
      <c r="F68" s="30">
        <v>47.95</v>
      </c>
      <c r="G68" s="30">
        <v>54.88</v>
      </c>
      <c r="H68" s="30">
        <v>46.3</v>
      </c>
      <c r="I68" s="30">
        <v>52.73</v>
      </c>
      <c r="J68" s="30">
        <v>41.63</v>
      </c>
      <c r="K68" s="30">
        <v>37.57</v>
      </c>
    </row>
    <row r="69" spans="1:11" x14ac:dyDescent="0.3">
      <c r="A69" t="s">
        <v>197</v>
      </c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t="s">
        <v>198</v>
      </c>
      <c r="B70" t="s">
        <v>199</v>
      </c>
      <c r="D70" s="7">
        <v>14.65</v>
      </c>
      <c r="E70" s="30">
        <v>12.71</v>
      </c>
      <c r="F70" s="7">
        <v>11.53</v>
      </c>
      <c r="G70" s="7">
        <v>12.83</v>
      </c>
      <c r="H70" s="7">
        <v>12.61</v>
      </c>
      <c r="I70" s="7">
        <v>12.97</v>
      </c>
      <c r="J70" s="7">
        <v>12.25</v>
      </c>
      <c r="K70" s="7">
        <v>14.69</v>
      </c>
    </row>
    <row r="71" spans="1:11" x14ac:dyDescent="0.3">
      <c r="A71" t="s">
        <v>200</v>
      </c>
      <c r="B71" t="s">
        <v>201</v>
      </c>
      <c r="D71" s="7">
        <v>16.91</v>
      </c>
      <c r="E71" s="30">
        <v>14.84</v>
      </c>
      <c r="F71" s="7">
        <v>14</v>
      </c>
      <c r="G71" s="7">
        <v>15.06</v>
      </c>
      <c r="H71" s="7">
        <v>14.66</v>
      </c>
      <c r="I71" s="7">
        <v>15.42</v>
      </c>
      <c r="J71" s="7">
        <v>14.64</v>
      </c>
      <c r="K71" s="7">
        <v>17.12</v>
      </c>
    </row>
    <row r="72" spans="1:11" x14ac:dyDescent="0.3">
      <c r="A72" t="s">
        <v>305</v>
      </c>
      <c r="D72" s="7"/>
      <c r="E72" s="7"/>
      <c r="F72" s="7"/>
      <c r="G72" s="7"/>
      <c r="H72" s="7"/>
      <c r="I72" s="7"/>
      <c r="J72" s="7"/>
      <c r="K72" s="7"/>
    </row>
    <row r="73" spans="1:11" x14ac:dyDescent="0.3">
      <c r="B73" t="s">
        <v>202</v>
      </c>
      <c r="D73" s="7">
        <v>80.06</v>
      </c>
      <c r="E73" s="7">
        <v>78.87</v>
      </c>
      <c r="F73" s="7">
        <v>77.97</v>
      </c>
      <c r="G73" s="7">
        <v>79.19</v>
      </c>
      <c r="H73" s="7">
        <v>75.239999999999995</v>
      </c>
      <c r="I73" s="7">
        <v>70.569999999999993</v>
      </c>
      <c r="J73" s="7">
        <v>74.31</v>
      </c>
      <c r="K73" s="7">
        <v>75.086933452302134</v>
      </c>
    </row>
    <row r="74" spans="1:11" x14ac:dyDescent="0.3">
      <c r="B74" t="s">
        <v>203</v>
      </c>
      <c r="D74" s="7">
        <v>92.23</v>
      </c>
      <c r="E74" s="7">
        <v>92.24</v>
      </c>
      <c r="F74" s="7">
        <v>93.41</v>
      </c>
      <c r="G74" s="7">
        <v>94.48</v>
      </c>
      <c r="H74" s="7">
        <v>91.87</v>
      </c>
      <c r="I74" s="7">
        <v>86.47</v>
      </c>
      <c r="J74" s="7">
        <v>89.1</v>
      </c>
      <c r="K74" s="7">
        <v>88.992427450178894</v>
      </c>
    </row>
    <row r="75" spans="1:11" x14ac:dyDescent="0.3">
      <c r="B75" t="s">
        <v>204</v>
      </c>
      <c r="D75" s="7">
        <v>21.82</v>
      </c>
      <c r="E75" s="7">
        <v>22.45</v>
      </c>
      <c r="F75" s="7">
        <v>18.809999999999999</v>
      </c>
      <c r="G75" s="7">
        <v>21.46</v>
      </c>
      <c r="H75" s="7">
        <v>10.84</v>
      </c>
      <c r="I75" s="7">
        <v>18.98</v>
      </c>
      <c r="J75" s="7">
        <v>28.85</v>
      </c>
      <c r="K75" s="7">
        <v>25.588878291433971</v>
      </c>
    </row>
    <row r="76" spans="1:11" x14ac:dyDescent="0.3">
      <c r="A76" s="8" t="s">
        <v>37</v>
      </c>
      <c r="B76" s="8"/>
      <c r="C76" s="9">
        <v>47</v>
      </c>
      <c r="D76" s="7">
        <v>64.949739597767746</v>
      </c>
      <c r="E76" s="7">
        <v>66.605953503956115</v>
      </c>
      <c r="F76" s="30">
        <v>59.580128782785302</v>
      </c>
      <c r="G76" s="30">
        <v>60.771030460202738</v>
      </c>
      <c r="H76" s="30">
        <v>59.524869017195194</v>
      </c>
      <c r="I76" s="30">
        <v>55.586717308522097</v>
      </c>
      <c r="J76" s="30">
        <v>60.02084242235091</v>
      </c>
      <c r="K76" s="30">
        <v>56.938711663389249</v>
      </c>
    </row>
    <row r="77" spans="1:11" x14ac:dyDescent="0.3">
      <c r="A77" s="31" t="s">
        <v>338</v>
      </c>
      <c r="B77" s="31"/>
      <c r="C77" s="63"/>
      <c r="D77" s="30">
        <v>62.339654152096621</v>
      </c>
      <c r="E77" s="30">
        <v>63.70736655542062</v>
      </c>
      <c r="F77" s="30">
        <v>57.472154069379975</v>
      </c>
      <c r="G77" s="30">
        <v>58.463006835909667</v>
      </c>
      <c r="H77" s="30">
        <v>57.462241274162892</v>
      </c>
      <c r="I77" s="30">
        <v>53.137066506643137</v>
      </c>
      <c r="J77" s="30">
        <v>54.057483094791472</v>
      </c>
      <c r="K77" s="30">
        <v>54.477110030553021</v>
      </c>
    </row>
    <row r="78" spans="1:11" x14ac:dyDescent="0.3">
      <c r="A78" t="s">
        <v>268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205</v>
      </c>
      <c r="D79" s="7">
        <v>6.7716362034794102</v>
      </c>
      <c r="E79" s="7">
        <v>6.8942133815551534</v>
      </c>
      <c r="F79" s="30">
        <v>7.0201965655038334</v>
      </c>
      <c r="G79" s="30">
        <v>6.9635151039623384</v>
      </c>
      <c r="H79" s="30">
        <v>6.0668772464873104</v>
      </c>
      <c r="I79" s="30">
        <v>5.857422299500108</v>
      </c>
      <c r="J79" s="30">
        <v>5.9075342465753424</v>
      </c>
      <c r="K79" s="30">
        <v>5.3140621603999127</v>
      </c>
    </row>
    <row r="80" spans="1:11" x14ac:dyDescent="0.3">
      <c r="A80">
        <v>9</v>
      </c>
      <c r="B80" t="s">
        <v>350</v>
      </c>
      <c r="D80" s="7">
        <v>15.249944946047128</v>
      </c>
      <c r="E80" s="7">
        <v>16.297468354430379</v>
      </c>
      <c r="F80" s="30">
        <v>17.507290204125717</v>
      </c>
      <c r="G80" s="30">
        <v>22.198247678828302</v>
      </c>
      <c r="H80" s="30">
        <v>21.751443197908724</v>
      </c>
      <c r="I80" s="30">
        <v>28.656813736144322</v>
      </c>
      <c r="J80" s="30">
        <v>26.443248532289626</v>
      </c>
      <c r="K80" s="30">
        <v>23.733970875896546</v>
      </c>
    </row>
    <row r="81" spans="1:11" x14ac:dyDescent="0.3">
      <c r="A81">
        <v>10</v>
      </c>
      <c r="B81" t="s">
        <v>206</v>
      </c>
      <c r="D81" s="7">
        <v>25.622109667474124</v>
      </c>
      <c r="E81" s="7">
        <v>20.908679927667269</v>
      </c>
      <c r="F81" s="30">
        <v>13.975591316556862</v>
      </c>
      <c r="G81" s="30">
        <v>14.144980602414892</v>
      </c>
      <c r="H81" s="30">
        <v>12.721925716152924</v>
      </c>
      <c r="I81" s="30">
        <v>15.061943055857421</v>
      </c>
      <c r="J81" s="30">
        <v>16.903131115459882</v>
      </c>
      <c r="K81" s="30">
        <v>21.364920669419693</v>
      </c>
    </row>
    <row r="82" spans="1:11" x14ac:dyDescent="0.3">
      <c r="A82">
        <v>12</v>
      </c>
      <c r="B82" t="s">
        <v>207</v>
      </c>
      <c r="D82" s="7">
        <v>9.3811935696983042</v>
      </c>
      <c r="E82" s="7">
        <v>9.3241410488245933</v>
      </c>
      <c r="F82" s="30">
        <v>10.595096662706556</v>
      </c>
      <c r="G82" s="30">
        <v>9.9494355084782722</v>
      </c>
      <c r="H82" s="30">
        <v>10.619758196274915</v>
      </c>
      <c r="I82" s="30">
        <v>10.13910019560965</v>
      </c>
      <c r="J82" s="30">
        <v>10.653131115459882</v>
      </c>
      <c r="K82" s="30">
        <v>10.541186698543795</v>
      </c>
    </row>
    <row r="83" spans="1:11" x14ac:dyDescent="0.3">
      <c r="A83" t="s">
        <v>208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205</v>
      </c>
      <c r="D84" s="7">
        <v>78.81</v>
      </c>
      <c r="E84" s="7">
        <v>76.13</v>
      </c>
      <c r="F84" s="7">
        <v>74.59</v>
      </c>
      <c r="G84" s="7">
        <v>79.91</v>
      </c>
      <c r="H84" s="7">
        <v>77.650000000000006</v>
      </c>
      <c r="I84" s="7">
        <v>75.91</v>
      </c>
      <c r="J84" s="7">
        <v>77.34</v>
      </c>
      <c r="K84" s="7">
        <v>77.814529388489007</v>
      </c>
    </row>
    <row r="85" spans="1:11" x14ac:dyDescent="0.3">
      <c r="A85">
        <v>9</v>
      </c>
      <c r="B85" t="s">
        <v>350</v>
      </c>
      <c r="D85" s="7">
        <v>94.13</v>
      </c>
      <c r="E85" s="7">
        <v>92.21</v>
      </c>
      <c r="F85" s="7">
        <v>85.95</v>
      </c>
      <c r="G85" s="7">
        <v>92.64</v>
      </c>
      <c r="H85" s="7">
        <v>85.87</v>
      </c>
      <c r="I85" s="7">
        <v>94.69</v>
      </c>
      <c r="J85" s="7">
        <v>92.35</v>
      </c>
      <c r="K85" s="7">
        <v>95.65003849990778</v>
      </c>
    </row>
    <row r="86" spans="1:11" x14ac:dyDescent="0.3">
      <c r="A86">
        <v>10</v>
      </c>
      <c r="B86" t="s">
        <v>206</v>
      </c>
      <c r="D86" s="7">
        <v>86.9</v>
      </c>
      <c r="E86" s="7">
        <v>84.64</v>
      </c>
      <c r="F86" s="7">
        <v>82.55</v>
      </c>
      <c r="G86" s="7">
        <v>79.25</v>
      </c>
      <c r="H86" s="7">
        <v>75.47</v>
      </c>
      <c r="I86" s="7">
        <v>83.29</v>
      </c>
      <c r="J86" s="7">
        <v>77.5</v>
      </c>
      <c r="K86" s="7">
        <v>84.140501907832046</v>
      </c>
    </row>
    <row r="87" spans="1:11" x14ac:dyDescent="0.3">
      <c r="A87">
        <v>12</v>
      </c>
      <c r="B87" t="s">
        <v>207</v>
      </c>
      <c r="D87" s="7">
        <v>82.03</v>
      </c>
      <c r="E87" s="7">
        <v>81.020831187113757</v>
      </c>
      <c r="F87" s="7">
        <v>74.849999999999994</v>
      </c>
      <c r="G87" s="7">
        <v>74.150000000000006</v>
      </c>
      <c r="H87" s="7">
        <v>73.2</v>
      </c>
      <c r="I87" s="7">
        <v>80.819999999999993</v>
      </c>
      <c r="J87" s="7">
        <v>78.83</v>
      </c>
      <c r="K87" s="7">
        <v>78.414615229378441</v>
      </c>
    </row>
    <row r="88" spans="1:11" x14ac:dyDescent="0.3">
      <c r="B88" s="68" t="s">
        <v>306</v>
      </c>
      <c r="D88" s="7"/>
      <c r="E88" s="7"/>
      <c r="F88" s="7"/>
      <c r="G88" s="7"/>
      <c r="H88" s="7"/>
      <c r="I88" s="7"/>
      <c r="J88" s="7"/>
      <c r="K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G93" s="7"/>
      <c r="H93" s="7"/>
      <c r="I93" s="7"/>
      <c r="J93" s="7"/>
      <c r="K93" s="7"/>
    </row>
    <row r="94" spans="1:11" x14ac:dyDescent="0.3">
      <c r="B94" s="39" t="s">
        <v>303</v>
      </c>
      <c r="D94" s="7"/>
      <c r="E94" s="7"/>
      <c r="F94" s="7"/>
      <c r="G94" s="7"/>
      <c r="H94" s="7"/>
      <c r="I94" s="7"/>
      <c r="J94" s="7"/>
      <c r="K94" s="7"/>
    </row>
    <row r="95" spans="1:11" x14ac:dyDescent="0.3"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B115" s="39" t="s">
        <v>304</v>
      </c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B136" s="39" t="s">
        <v>159</v>
      </c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B157" s="39" t="s">
        <v>168</v>
      </c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B178" s="39" t="s">
        <v>302</v>
      </c>
    </row>
    <row r="179" spans="2:11" x14ac:dyDescent="0.3">
      <c r="E179" s="31"/>
    </row>
    <row r="199" spans="2:2" x14ac:dyDescent="0.3">
      <c r="B199" s="39" t="s">
        <v>268</v>
      </c>
    </row>
    <row r="218" spans="2:2" x14ac:dyDescent="0.3">
      <c r="B218" s="39" t="s">
        <v>208</v>
      </c>
    </row>
  </sheetData>
  <mergeCells count="1">
    <mergeCell ref="A1:B1"/>
  </mergeCells>
  <conditionalFormatting sqref="D3">
    <cfRule type="cellIs" dxfId="72" priority="54" operator="greaterThan">
      <formula>$C3</formula>
    </cfRule>
  </conditionalFormatting>
  <conditionalFormatting sqref="D12">
    <cfRule type="cellIs" dxfId="71" priority="52" operator="lessThan">
      <formula>$C12</formula>
    </cfRule>
  </conditionalFormatting>
  <conditionalFormatting sqref="D15:G15 K15">
    <cfRule type="cellIs" dxfId="70" priority="50" operator="greaterThan">
      <formula>$C$15</formula>
    </cfRule>
  </conditionalFormatting>
  <conditionalFormatting sqref="E3:G3 K3">
    <cfRule type="cellIs" dxfId="69" priority="46" operator="greaterThan">
      <formula>$C3</formula>
    </cfRule>
  </conditionalFormatting>
  <conditionalFormatting sqref="D51:G51 K51">
    <cfRule type="cellIs" dxfId="68" priority="45" operator="greaterThan">
      <formula>$C51</formula>
    </cfRule>
  </conditionalFormatting>
  <conditionalFormatting sqref="D62:G62 K62">
    <cfRule type="cellIs" dxfId="67" priority="44" operator="greaterThan">
      <formula>$C62</formula>
    </cfRule>
  </conditionalFormatting>
  <conditionalFormatting sqref="D64:G64 K64">
    <cfRule type="cellIs" dxfId="66" priority="43" operator="greaterThan">
      <formula>$C64</formula>
    </cfRule>
  </conditionalFormatting>
  <conditionalFormatting sqref="E12:G12 K12">
    <cfRule type="cellIs" dxfId="65" priority="42" operator="lessThan">
      <formula>$C12</formula>
    </cfRule>
  </conditionalFormatting>
  <conditionalFormatting sqref="D76:E77">
    <cfRule type="cellIs" dxfId="64" priority="41" operator="lessThan">
      <formula>$C76</formula>
    </cfRule>
  </conditionalFormatting>
  <conditionalFormatting sqref="E76:G77 K76:K77">
    <cfRule type="cellIs" dxfId="63" priority="40" operator="lessThan">
      <formula>$C76</formula>
    </cfRule>
  </conditionalFormatting>
  <conditionalFormatting sqref="D65">
    <cfRule type="expression" dxfId="62" priority="31">
      <formula>D$65+D$66&gt;=$C$66</formula>
    </cfRule>
  </conditionalFormatting>
  <conditionalFormatting sqref="E65:G65 K65">
    <cfRule type="expression" dxfId="61" priority="30">
      <formula>E$65+E$66&gt;=$C$66</formula>
    </cfRule>
  </conditionalFormatting>
  <conditionalFormatting sqref="D66">
    <cfRule type="expression" dxfId="60" priority="29">
      <formula>D$65+D$66&gt;=$C$66</formula>
    </cfRule>
  </conditionalFormatting>
  <conditionalFormatting sqref="E66:G66 K66">
    <cfRule type="expression" dxfId="59" priority="28">
      <formula>E$65+E$66&gt;=$C$66</formula>
    </cfRule>
  </conditionalFormatting>
  <conditionalFormatting sqref="H15">
    <cfRule type="cellIs" dxfId="58" priority="27" operator="greaterThan">
      <formula>$C$15</formula>
    </cfRule>
  </conditionalFormatting>
  <conditionalFormatting sqref="H3">
    <cfRule type="cellIs" dxfId="57" priority="26" operator="greaterThan">
      <formula>$C3</formula>
    </cfRule>
  </conditionalFormatting>
  <conditionalFormatting sqref="H51">
    <cfRule type="cellIs" dxfId="56" priority="25" operator="greaterThan">
      <formula>$C51</formula>
    </cfRule>
  </conditionalFormatting>
  <conditionalFormatting sqref="H62">
    <cfRule type="cellIs" dxfId="55" priority="24" operator="greaterThan">
      <formula>$C62</formula>
    </cfRule>
  </conditionalFormatting>
  <conditionalFormatting sqref="H64">
    <cfRule type="cellIs" dxfId="54" priority="23" operator="greaterThan">
      <formula>$C64</formula>
    </cfRule>
  </conditionalFormatting>
  <conditionalFormatting sqref="H12">
    <cfRule type="cellIs" dxfId="53" priority="22" operator="lessThan">
      <formula>$C12</formula>
    </cfRule>
  </conditionalFormatting>
  <conditionalFormatting sqref="H76:H77">
    <cfRule type="cellIs" dxfId="52" priority="21" operator="lessThan">
      <formula>$C76</formula>
    </cfRule>
  </conditionalFormatting>
  <conditionalFormatting sqref="H65">
    <cfRule type="expression" dxfId="51" priority="20">
      <formula>H$65+H$66&gt;=$C$66</formula>
    </cfRule>
  </conditionalFormatting>
  <conditionalFormatting sqref="H66">
    <cfRule type="expression" dxfId="50" priority="19">
      <formula>H$65+H$66&gt;=$C$66</formula>
    </cfRule>
  </conditionalFormatting>
  <conditionalFormatting sqref="I15">
    <cfRule type="cellIs" dxfId="49" priority="18" operator="greaterThan">
      <formula>$C$15</formula>
    </cfRule>
  </conditionalFormatting>
  <conditionalFormatting sqref="I3">
    <cfRule type="cellIs" dxfId="48" priority="17" operator="greaterThan">
      <formula>$C3</formula>
    </cfRule>
  </conditionalFormatting>
  <conditionalFormatting sqref="I51">
    <cfRule type="cellIs" dxfId="47" priority="16" operator="greaterThan">
      <formula>$C51</formula>
    </cfRule>
  </conditionalFormatting>
  <conditionalFormatting sqref="I62">
    <cfRule type="cellIs" dxfId="46" priority="15" operator="greaterThan">
      <formula>$C62</formula>
    </cfRule>
  </conditionalFormatting>
  <conditionalFormatting sqref="I64">
    <cfRule type="cellIs" dxfId="45" priority="14" operator="greaterThan">
      <formula>$C64</formula>
    </cfRule>
  </conditionalFormatting>
  <conditionalFormatting sqref="I12">
    <cfRule type="cellIs" dxfId="44" priority="13" operator="lessThan">
      <formula>$C12</formula>
    </cfRule>
  </conditionalFormatting>
  <conditionalFormatting sqref="I76:I77">
    <cfRule type="cellIs" dxfId="43" priority="12" operator="lessThan">
      <formula>$C76</formula>
    </cfRule>
  </conditionalFormatting>
  <conditionalFormatting sqref="I65">
    <cfRule type="expression" dxfId="42" priority="11">
      <formula>I$65+I$66&gt;=$C$66</formula>
    </cfRule>
  </conditionalFormatting>
  <conditionalFormatting sqref="I66">
    <cfRule type="expression" dxfId="41" priority="10">
      <formula>I$65+I$66&gt;=$C$66</formula>
    </cfRule>
  </conditionalFormatting>
  <conditionalFormatting sqref="J15">
    <cfRule type="cellIs" dxfId="40" priority="9" operator="greaterThan">
      <formula>$C$15</formula>
    </cfRule>
  </conditionalFormatting>
  <conditionalFormatting sqref="J3">
    <cfRule type="cellIs" dxfId="39" priority="8" operator="greaterThan">
      <formula>$C3</formula>
    </cfRule>
  </conditionalFormatting>
  <conditionalFormatting sqref="J51">
    <cfRule type="cellIs" dxfId="38" priority="7" operator="greaterThan">
      <formula>$C51</formula>
    </cfRule>
  </conditionalFormatting>
  <conditionalFormatting sqref="J62">
    <cfRule type="cellIs" dxfId="37" priority="6" operator="greaterThan">
      <formula>$C62</formula>
    </cfRule>
  </conditionalFormatting>
  <conditionalFormatting sqref="J64">
    <cfRule type="cellIs" dxfId="36" priority="5" operator="greaterThan">
      <formula>$C64</formula>
    </cfRule>
  </conditionalFormatting>
  <conditionalFormatting sqref="J12">
    <cfRule type="cellIs" dxfId="35" priority="4" operator="lessThan">
      <formula>$C12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sqref="A1:L9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2" width="7.5546875" customWidth="1"/>
  </cols>
  <sheetData>
    <row r="1" spans="1:12" ht="23.25" customHeight="1" x14ac:dyDescent="0.3">
      <c r="A1" s="74" t="s">
        <v>311</v>
      </c>
      <c r="B1" s="74" t="s">
        <v>312</v>
      </c>
      <c r="C1" s="74" t="s">
        <v>322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  <c r="J1" s="42">
        <v>2021</v>
      </c>
      <c r="K1" s="42">
        <v>2022</v>
      </c>
      <c r="L1" s="42">
        <v>2023</v>
      </c>
    </row>
    <row r="2" spans="1:12" ht="29.25" customHeight="1" x14ac:dyDescent="0.3">
      <c r="A2" s="75" t="s">
        <v>313</v>
      </c>
      <c r="B2" s="75" t="s">
        <v>78</v>
      </c>
      <c r="C2" s="77" t="s">
        <v>321</v>
      </c>
      <c r="D2" s="89" t="s">
        <v>328</v>
      </c>
      <c r="E2" s="82">
        <f>Piano_indicatori!D3</f>
        <v>40.18</v>
      </c>
      <c r="F2" s="82">
        <f>Piano_indicatori!E3</f>
        <v>39.75</v>
      </c>
      <c r="G2" s="82">
        <f>Piano_indicatori!F3</f>
        <v>44.14</v>
      </c>
      <c r="H2" s="82">
        <f>Piano_indicatori!G3</f>
        <v>35.799999999999997</v>
      </c>
      <c r="I2" s="82">
        <f>Piano_indicatori!H3</f>
        <v>36.79</v>
      </c>
      <c r="J2" s="82">
        <f>Piano_indicatori!I3</f>
        <v>35.24</v>
      </c>
      <c r="K2" s="82">
        <f>Piano_indicatori!J3</f>
        <v>36.659999999999997</v>
      </c>
      <c r="L2" s="82">
        <f>Piano_indicatori!K3</f>
        <v>37.65</v>
      </c>
    </row>
    <row r="3" spans="1:12" ht="29.25" customHeight="1" x14ac:dyDescent="0.3">
      <c r="A3" s="76" t="s">
        <v>314</v>
      </c>
      <c r="B3" s="76" t="s">
        <v>95</v>
      </c>
      <c r="C3" s="78" t="s">
        <v>96</v>
      </c>
      <c r="D3" s="90" t="s">
        <v>329</v>
      </c>
      <c r="E3" s="83">
        <f>Piano_indicatori!D12</f>
        <v>58.25</v>
      </c>
      <c r="F3" s="83">
        <f>Piano_indicatori!E12</f>
        <v>58.26</v>
      </c>
      <c r="G3" s="83">
        <f>Piano_indicatori!F12</f>
        <v>61.53</v>
      </c>
      <c r="H3" s="83">
        <f>Piano_indicatori!G12</f>
        <v>63.02</v>
      </c>
      <c r="I3" s="83">
        <f>Piano_indicatori!H12</f>
        <v>56.19</v>
      </c>
      <c r="J3" s="83">
        <f>Piano_indicatori!I12</f>
        <v>53.21</v>
      </c>
      <c r="K3" s="83">
        <f>Piano_indicatori!J12</f>
        <v>61.74</v>
      </c>
      <c r="L3" s="83">
        <f>Piano_indicatori!K12</f>
        <v>62.61</v>
      </c>
    </row>
    <row r="4" spans="1:12" ht="29.25" customHeight="1" x14ac:dyDescent="0.3">
      <c r="A4" s="75" t="s">
        <v>315</v>
      </c>
      <c r="B4" s="75" t="s">
        <v>100</v>
      </c>
      <c r="C4" s="79" t="s">
        <v>324</v>
      </c>
      <c r="D4" s="89" t="s">
        <v>330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  <c r="J4" s="84">
        <f>Piano_indicatori!I15</f>
        <v>0</v>
      </c>
      <c r="K4" s="84">
        <f>Piano_indicatori!J15</f>
        <v>0</v>
      </c>
      <c r="L4" s="84">
        <f>Piano_indicatori!K15</f>
        <v>0</v>
      </c>
    </row>
    <row r="5" spans="1:12" ht="29.25" customHeight="1" x14ac:dyDescent="0.3">
      <c r="A5" s="76" t="s">
        <v>316</v>
      </c>
      <c r="B5" s="76" t="s">
        <v>165</v>
      </c>
      <c r="C5" s="80" t="s">
        <v>325</v>
      </c>
      <c r="D5" s="91" t="s">
        <v>331</v>
      </c>
      <c r="E5" s="85">
        <f>Piano_indicatori!D51</f>
        <v>13.58</v>
      </c>
      <c r="F5" s="85">
        <f>Piano_indicatori!E51</f>
        <v>13.94</v>
      </c>
      <c r="G5" s="85">
        <f>Piano_indicatori!F51</f>
        <v>12.21</v>
      </c>
      <c r="H5" s="85">
        <f>Piano_indicatori!G51</f>
        <v>8.6999999999999993</v>
      </c>
      <c r="I5" s="85">
        <f>Piano_indicatori!H51</f>
        <v>8.27</v>
      </c>
      <c r="J5" s="85">
        <f>Piano_indicatori!I51</f>
        <v>9.9</v>
      </c>
      <c r="K5" s="85">
        <f>Piano_indicatori!J51</f>
        <v>10.98</v>
      </c>
      <c r="L5" s="85">
        <f>Piano_indicatori!K51</f>
        <v>10.44</v>
      </c>
    </row>
    <row r="6" spans="1:12" ht="29.25" customHeight="1" x14ac:dyDescent="0.3">
      <c r="A6" s="75" t="s">
        <v>317</v>
      </c>
      <c r="B6" s="75" t="s">
        <v>185</v>
      </c>
      <c r="C6" s="93" t="s">
        <v>186</v>
      </c>
      <c r="D6" s="92" t="s">
        <v>332</v>
      </c>
      <c r="E6" s="86">
        <f>Piano_indicatori!D62</f>
        <v>0</v>
      </c>
      <c r="F6" s="86">
        <f>Piano_indicatori!E62</f>
        <v>0</v>
      </c>
      <c r="G6" s="86">
        <f>Piano_indicatori!F62</f>
        <v>0</v>
      </c>
      <c r="H6" s="86">
        <f>Piano_indicatori!G62</f>
        <v>0</v>
      </c>
      <c r="I6" s="86">
        <f>Piano_indicatori!H62</f>
        <v>0</v>
      </c>
      <c r="J6" s="86">
        <f>Piano_indicatori!I62</f>
        <v>0</v>
      </c>
      <c r="K6" s="86">
        <f>Piano_indicatori!J62</f>
        <v>0</v>
      </c>
      <c r="L6" s="86">
        <f>Piano_indicatori!K62</f>
        <v>0</v>
      </c>
    </row>
    <row r="7" spans="1:12" ht="29.25" customHeight="1" x14ac:dyDescent="0.3">
      <c r="A7" s="76" t="s">
        <v>318</v>
      </c>
      <c r="B7" s="76" t="s">
        <v>188</v>
      </c>
      <c r="C7" s="80" t="s">
        <v>189</v>
      </c>
      <c r="D7" s="90" t="s">
        <v>333</v>
      </c>
      <c r="E7" s="87">
        <f>Piano_indicatori!D64</f>
        <v>0.02</v>
      </c>
      <c r="F7" s="87">
        <f>Piano_indicatori!E64</f>
        <v>0.09</v>
      </c>
      <c r="G7" s="87">
        <f>Piano_indicatori!F64</f>
        <v>0.02</v>
      </c>
      <c r="H7" s="87">
        <f>Piano_indicatori!G64</f>
        <v>1.9</v>
      </c>
      <c r="I7" s="117">
        <f>Piano_indicatori!H64</f>
        <v>0.78</v>
      </c>
      <c r="J7" s="117">
        <f>Piano_indicatori!I64</f>
        <v>0.37</v>
      </c>
      <c r="K7" s="117">
        <f>Piano_indicatori!J64</f>
        <v>0.04</v>
      </c>
      <c r="L7" s="117">
        <f>Piano_indicatori!K64</f>
        <v>0.36</v>
      </c>
    </row>
    <row r="8" spans="1:12" ht="29.25" customHeight="1" x14ac:dyDescent="0.3">
      <c r="A8" s="75" t="s">
        <v>319</v>
      </c>
      <c r="B8" s="75" t="s">
        <v>323</v>
      </c>
      <c r="C8" s="79" t="s">
        <v>326</v>
      </c>
      <c r="D8" s="89" t="s">
        <v>334</v>
      </c>
      <c r="E8" s="84">
        <f>Piano_indicatori!D65+Piano_indicatori!D66</f>
        <v>0</v>
      </c>
      <c r="F8" s="84">
        <f>Piano_indicatori!E65+Piano_indicatori!E66</f>
        <v>0</v>
      </c>
      <c r="G8" s="84">
        <f>Piano_indicatori!F65+Piano_indicatori!F66</f>
        <v>0</v>
      </c>
      <c r="H8" s="110">
        <f>Piano_indicatori!G65+Piano_indicatori!G66</f>
        <v>0.54</v>
      </c>
      <c r="I8" s="110">
        <f>Piano_indicatori!H65+Piano_indicatori!H66</f>
        <v>0</v>
      </c>
      <c r="J8" s="110">
        <f>Piano_indicatori!I65+Piano_indicatori!I66</f>
        <v>0</v>
      </c>
      <c r="K8" s="110">
        <f>Piano_indicatori!J65+Piano_indicatori!J66</f>
        <v>0</v>
      </c>
      <c r="L8" s="110">
        <f>Piano_indicatori!K65+Piano_indicatori!K66</f>
        <v>0</v>
      </c>
    </row>
    <row r="9" spans="1:12" ht="29.25" customHeight="1" x14ac:dyDescent="0.3">
      <c r="A9" s="76" t="s">
        <v>320</v>
      </c>
      <c r="B9" s="76"/>
      <c r="C9" s="81" t="s">
        <v>327</v>
      </c>
      <c r="D9" s="91" t="s">
        <v>335</v>
      </c>
      <c r="E9" s="88">
        <f>Piano_indicatori!D76</f>
        <v>64.949739597767746</v>
      </c>
      <c r="F9" s="88">
        <f>Piano_indicatori!E76</f>
        <v>66.605953503956115</v>
      </c>
      <c r="G9" s="88">
        <f>Piano_indicatori!F76</f>
        <v>59.580128782785302</v>
      </c>
      <c r="H9" s="88">
        <f>Piano_indicatori!G76</f>
        <v>60.771030460202738</v>
      </c>
      <c r="I9" s="88">
        <f>Piano_indicatori!H76</f>
        <v>59.524869017195194</v>
      </c>
      <c r="J9" s="88">
        <f>Piano_indicatori!I76</f>
        <v>55.586717308522097</v>
      </c>
      <c r="K9" s="88">
        <f>Piano_indicatori!J76</f>
        <v>60.02084242235091</v>
      </c>
      <c r="L9" s="88">
        <f>Piano_indicatori!K76</f>
        <v>56.938711663389249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customWidth="1"/>
  </cols>
  <sheetData>
    <row r="1" spans="1:20" ht="43.2" x14ac:dyDescent="0.3">
      <c r="A1" s="103" t="s">
        <v>336</v>
      </c>
      <c r="B1" s="103" t="s">
        <v>337</v>
      </c>
      <c r="C1" s="103" t="s">
        <v>354</v>
      </c>
      <c r="D1" s="103" t="s">
        <v>351</v>
      </c>
      <c r="E1" s="103" t="s">
        <v>352</v>
      </c>
      <c r="F1" s="103" t="s">
        <v>364</v>
      </c>
      <c r="G1" s="103" t="s">
        <v>355</v>
      </c>
    </row>
    <row r="2" spans="1:20" x14ac:dyDescent="0.3">
      <c r="A2">
        <v>2024</v>
      </c>
      <c r="B2" s="1">
        <v>561947</v>
      </c>
      <c r="C2" s="1">
        <v>817260</v>
      </c>
    </row>
    <row r="3" spans="1:20" x14ac:dyDescent="0.3">
      <c r="A3">
        <v>2023</v>
      </c>
      <c r="B3" s="1">
        <v>561191</v>
      </c>
      <c r="C3" s="1">
        <v>816606</v>
      </c>
      <c r="D3" s="1">
        <v>-4673</v>
      </c>
      <c r="E3" s="1">
        <v>5429</v>
      </c>
      <c r="G3" s="1">
        <f>B2-B3-D3-E3-F3</f>
        <v>0</v>
      </c>
    </row>
    <row r="4" spans="1:20" x14ac:dyDescent="0.3">
      <c r="A4">
        <v>2022</v>
      </c>
      <c r="B4" s="1">
        <v>561203</v>
      </c>
      <c r="C4" s="1">
        <v>817402</v>
      </c>
      <c r="D4" s="1">
        <v>-5572</v>
      </c>
      <c r="E4" s="1">
        <v>6163</v>
      </c>
      <c r="F4">
        <v>-603</v>
      </c>
      <c r="G4" s="1">
        <f>B3-B4-D4-E4-F4</f>
        <v>0</v>
      </c>
    </row>
    <row r="5" spans="1:20" x14ac:dyDescent="0.3">
      <c r="A5">
        <v>2021</v>
      </c>
      <c r="B5" s="1">
        <v>566410</v>
      </c>
      <c r="C5" s="1">
        <v>823612</v>
      </c>
      <c r="D5" s="1">
        <v>-4957</v>
      </c>
      <c r="E5" s="1">
        <v>1053</v>
      </c>
      <c r="F5" s="1">
        <v>-1303</v>
      </c>
      <c r="G5" s="1">
        <f>B4-B5-D5-E5-F5</f>
        <v>0</v>
      </c>
    </row>
    <row r="6" spans="1:20" x14ac:dyDescent="0.3">
      <c r="A6">
        <v>2020</v>
      </c>
      <c r="B6" s="1">
        <v>565752</v>
      </c>
      <c r="C6" s="1">
        <v>826194</v>
      </c>
      <c r="D6" s="1">
        <v>-6706</v>
      </c>
      <c r="E6" s="1">
        <v>677</v>
      </c>
      <c r="F6" s="1">
        <v>6687</v>
      </c>
      <c r="G6" s="1">
        <f t="shared" ref="G6:G11" si="0">B5-B6-D6-E6-F6</f>
        <v>0</v>
      </c>
    </row>
    <row r="7" spans="1:20" x14ac:dyDescent="0.3">
      <c r="A7">
        <v>2019</v>
      </c>
      <c r="B7" s="1">
        <v>569184</v>
      </c>
      <c r="C7" s="1">
        <v>831172</v>
      </c>
      <c r="D7" s="1">
        <v>-4630</v>
      </c>
      <c r="E7" s="1">
        <v>1268</v>
      </c>
      <c r="F7" s="1">
        <v>-70</v>
      </c>
      <c r="G7" s="1">
        <f t="shared" si="0"/>
        <v>0</v>
      </c>
    </row>
    <row r="8" spans="1:20" x14ac:dyDescent="0.3">
      <c r="A8">
        <v>2018</v>
      </c>
      <c r="B8" s="1">
        <v>572320</v>
      </c>
      <c r="C8" s="1">
        <v>836148</v>
      </c>
      <c r="D8" s="1">
        <v>-4775</v>
      </c>
      <c r="E8" s="1">
        <v>1639</v>
      </c>
      <c r="F8" s="1"/>
      <c r="G8" s="1">
        <f t="shared" si="0"/>
        <v>0</v>
      </c>
      <c r="K8" s="114"/>
      <c r="L8" s="115"/>
      <c r="M8" s="115"/>
      <c r="N8" s="115"/>
      <c r="O8" s="115"/>
      <c r="P8" s="115"/>
      <c r="Q8" s="115"/>
      <c r="R8" s="115"/>
      <c r="S8" s="115"/>
      <c r="T8" s="115"/>
    </row>
    <row r="9" spans="1:20" x14ac:dyDescent="0.3">
      <c r="A9">
        <v>2017</v>
      </c>
      <c r="B9" s="1">
        <v>576915</v>
      </c>
      <c r="C9" s="1">
        <v>842249</v>
      </c>
      <c r="D9" s="1">
        <v>-4674</v>
      </c>
      <c r="E9" s="1">
        <v>79</v>
      </c>
      <c r="F9" s="1"/>
      <c r="G9" s="1">
        <f t="shared" si="0"/>
        <v>0</v>
      </c>
      <c r="K9" s="114"/>
      <c r="L9" s="115"/>
      <c r="M9" s="115"/>
      <c r="N9" s="115"/>
      <c r="O9" s="115"/>
      <c r="P9" s="115"/>
      <c r="Q9" s="115"/>
      <c r="R9" s="115"/>
      <c r="S9" s="115"/>
      <c r="T9" s="115"/>
    </row>
    <row r="10" spans="1:20" x14ac:dyDescent="0.3">
      <c r="A10">
        <v>2016</v>
      </c>
      <c r="B10" s="1">
        <v>579877</v>
      </c>
      <c r="C10" s="1">
        <v>846211</v>
      </c>
      <c r="D10" s="1">
        <v>-4170</v>
      </c>
      <c r="E10" s="1">
        <v>1208</v>
      </c>
      <c r="F10" s="1"/>
      <c r="G10" s="1">
        <f t="shared" si="0"/>
        <v>0</v>
      </c>
      <c r="K10" s="114"/>
      <c r="L10" s="115"/>
      <c r="M10" s="115"/>
      <c r="N10" s="115"/>
      <c r="O10" s="115"/>
      <c r="P10" s="115"/>
      <c r="Q10" s="115"/>
      <c r="R10" s="115"/>
      <c r="S10" s="115"/>
      <c r="T10" s="115"/>
    </row>
    <row r="11" spans="1:20" x14ac:dyDescent="0.3">
      <c r="A11">
        <v>2015</v>
      </c>
      <c r="B11" s="1">
        <v>584649</v>
      </c>
      <c r="C11" s="1">
        <v>853201</v>
      </c>
      <c r="D11" s="1">
        <v>-4529</v>
      </c>
      <c r="E11" s="1">
        <v>-243</v>
      </c>
      <c r="F11" s="1"/>
      <c r="G11" s="1">
        <f t="shared" si="0"/>
        <v>0</v>
      </c>
      <c r="K11" s="114"/>
      <c r="L11" s="115"/>
      <c r="M11" s="115"/>
      <c r="N11" s="115"/>
      <c r="O11" s="115"/>
      <c r="P11" s="115"/>
      <c r="Q11" s="115"/>
      <c r="R11" s="115"/>
      <c r="S11" s="115"/>
      <c r="T11" s="115"/>
    </row>
    <row r="31" spans="2:6" x14ac:dyDescent="0.3">
      <c r="B31" s="116"/>
      <c r="C31" s="114"/>
      <c r="D31" s="114"/>
      <c r="E31" s="114"/>
    </row>
    <row r="32" spans="2:6" x14ac:dyDescent="0.3">
      <c r="B32" s="116"/>
      <c r="C32" s="114"/>
      <c r="D32" s="114"/>
      <c r="E32" s="114"/>
      <c r="F32" s="114"/>
    </row>
    <row r="33" spans="2:6" x14ac:dyDescent="0.3">
      <c r="B33" s="116"/>
      <c r="C33" s="114"/>
      <c r="D33" s="114"/>
      <c r="E33" s="114"/>
      <c r="F33" s="114"/>
    </row>
    <row r="34" spans="2:6" x14ac:dyDescent="0.3">
      <c r="B34" s="116"/>
      <c r="C34" s="114"/>
      <c r="D34" s="114"/>
      <c r="E34" s="114"/>
      <c r="F34" s="114"/>
    </row>
    <row r="35" spans="2:6" x14ac:dyDescent="0.3">
      <c r="B35" s="116"/>
      <c r="C35" s="114"/>
      <c r="D35" s="114"/>
      <c r="E35" s="114"/>
      <c r="F35" s="114"/>
    </row>
    <row r="36" spans="2:6" x14ac:dyDescent="0.3">
      <c r="B36" s="116"/>
      <c r="C36" s="114"/>
      <c r="D36" s="114"/>
      <c r="E36" s="114"/>
      <c r="F36" s="114"/>
    </row>
    <row r="37" spans="2:6" x14ac:dyDescent="0.3">
      <c r="B37" s="116"/>
      <c r="C37" s="114"/>
      <c r="D37" s="114"/>
      <c r="E37" s="114"/>
      <c r="F37" s="114"/>
    </row>
    <row r="38" spans="2:6" x14ac:dyDescent="0.3">
      <c r="B38" s="116"/>
      <c r="C38" s="114"/>
      <c r="D38" s="114"/>
      <c r="E38" s="114"/>
      <c r="F38" s="114"/>
    </row>
    <row r="39" spans="2:6" x14ac:dyDescent="0.3">
      <c r="B39" s="116"/>
      <c r="C39" s="114"/>
      <c r="D39" s="114"/>
      <c r="E39" s="114"/>
      <c r="F39" s="114"/>
    </row>
    <row r="40" spans="2:6" x14ac:dyDescent="0.3">
      <c r="F40" s="114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>
      <pane xSplit="1" topLeftCell="E1" activePane="topRight" state="frozen"/>
      <selection pane="topRight" activeCell="I7" sqref="I7"/>
    </sheetView>
  </sheetViews>
  <sheetFormatPr defaultRowHeight="14.4" x14ac:dyDescent="0.3"/>
  <cols>
    <col min="1" max="1" width="55.6640625" bestFit="1" customWidth="1"/>
    <col min="2" max="9" width="14.109375" bestFit="1" customWidth="1"/>
    <col min="10" max="10" width="8.33203125" bestFit="1" customWidth="1"/>
    <col min="11" max="11" width="6.5546875" bestFit="1" customWidth="1"/>
    <col min="12" max="12" width="14.10937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385</v>
      </c>
      <c r="M1" s="42" t="s">
        <v>269</v>
      </c>
    </row>
    <row r="2" spans="1:13" x14ac:dyDescent="0.3">
      <c r="A2" s="55" t="s">
        <v>20</v>
      </c>
      <c r="B2" s="56">
        <f>Entrate_Uscite!B3</f>
        <v>536813612.61000001</v>
      </c>
      <c r="C2" s="56">
        <f>Entrate_Uscite!E3</f>
        <v>545864892.47000003</v>
      </c>
      <c r="D2" s="56">
        <f>Entrate_Uscite!H3</f>
        <v>546993712.55999994</v>
      </c>
      <c r="E2" s="56">
        <f>Entrate_Uscite!K3</f>
        <v>572466383.33000004</v>
      </c>
      <c r="F2" s="56">
        <f>Entrate_Uscite!N3</f>
        <v>557324753.48000002</v>
      </c>
      <c r="G2" s="56">
        <f>Entrate_Uscite!Q3</f>
        <v>569529203.62</v>
      </c>
      <c r="H2" s="56">
        <f>Entrate_Uscite!T3</f>
        <v>587211939.47000003</v>
      </c>
      <c r="I2" s="56">
        <f>Entrate_Uscite!W3</f>
        <v>608126189.83000004</v>
      </c>
      <c r="J2" s="56">
        <f t="shared" ref="J2:J18" si="0">I2/I$21*100</f>
        <v>48.679839100453094</v>
      </c>
      <c r="K2" s="57">
        <f>IF(H2&gt;0,I2/H2*100-100,"-")</f>
        <v>3.5616187196187781</v>
      </c>
      <c r="L2" s="56">
        <f>Entrate_Uscite!X3</f>
        <v>541186258.28999996</v>
      </c>
      <c r="M2" s="58">
        <f t="shared" ref="M2:M21" si="1">IF(I2&gt;0,L2/I2*100,"-")</f>
        <v>88.992427450178894</v>
      </c>
    </row>
    <row r="3" spans="1:13" x14ac:dyDescent="0.3">
      <c r="A3" s="55" t="s">
        <v>21</v>
      </c>
      <c r="B3" s="56">
        <f>Entrate_Uscite!B4</f>
        <v>113020976.39999999</v>
      </c>
      <c r="C3" s="56">
        <f>Entrate_Uscite!E4</f>
        <v>118960195.98</v>
      </c>
      <c r="D3" s="56">
        <f>Entrate_Uscite!H4</f>
        <v>87512073.900000006</v>
      </c>
      <c r="E3" s="56">
        <f>Entrate_Uscite!K4</f>
        <v>60782260.509999998</v>
      </c>
      <c r="F3" s="56">
        <f>Entrate_Uscite!N4</f>
        <v>134419911.88999999</v>
      </c>
      <c r="G3" s="56">
        <f>Entrate_Uscite!Q4</f>
        <v>132360796.33</v>
      </c>
      <c r="H3" s="56">
        <f>Entrate_Uscite!T4</f>
        <v>96253357.430000007</v>
      </c>
      <c r="I3" s="56">
        <f>Entrate_Uscite!W4</f>
        <v>103744662.17</v>
      </c>
      <c r="J3" s="56">
        <f t="shared" si="0"/>
        <v>8.3046472038611796</v>
      </c>
      <c r="K3" s="57">
        <f t="shared" ref="K3:K21" si="2">IF(H3&gt;0,I3/H3*100-100,"-")</f>
        <v>7.782902269614894</v>
      </c>
      <c r="L3" s="56">
        <f>Entrate_Uscite!X4</f>
        <v>64870171.420000002</v>
      </c>
      <c r="M3" s="58">
        <f t="shared" si="1"/>
        <v>62.528683464891174</v>
      </c>
    </row>
    <row r="4" spans="1:13" x14ac:dyDescent="0.3">
      <c r="A4" s="55" t="s">
        <v>22</v>
      </c>
      <c r="B4" s="56">
        <f>Entrate_Uscite!B5</f>
        <v>158601816.97</v>
      </c>
      <c r="C4" s="56">
        <f>Entrate_Uscite!E5</f>
        <v>146418627.69</v>
      </c>
      <c r="D4" s="56">
        <f>Entrate_Uscite!H5</f>
        <v>144716148.16</v>
      </c>
      <c r="E4" s="56">
        <f>Entrate_Uscite!K5</f>
        <v>170314574.99000001</v>
      </c>
      <c r="F4" s="56">
        <f>Entrate_Uscite!N5</f>
        <v>126351975.81</v>
      </c>
      <c r="G4" s="56">
        <f>Entrate_Uscite!Q5</f>
        <v>191456713.05000001</v>
      </c>
      <c r="H4" s="56">
        <f>Entrate_Uscite!T5</f>
        <v>204805535.47</v>
      </c>
      <c r="I4" s="56">
        <f>Entrate_Uscite!W5</f>
        <v>192405940.55000001</v>
      </c>
      <c r="J4" s="56">
        <f t="shared" si="0"/>
        <v>15.401885964759494</v>
      </c>
      <c r="K4" s="57">
        <f t="shared" si="2"/>
        <v>-6.0543260666976835</v>
      </c>
      <c r="L4" s="56">
        <f>Entrate_Uscite!X5</f>
        <v>113912485.26000001</v>
      </c>
      <c r="M4" s="58">
        <f t="shared" si="1"/>
        <v>59.204245427337973</v>
      </c>
    </row>
    <row r="5" spans="1:13" x14ac:dyDescent="0.3">
      <c r="A5" s="4" t="s">
        <v>31</v>
      </c>
      <c r="B5" s="43">
        <f>SUM(B2:B4)</f>
        <v>808436405.98000002</v>
      </c>
      <c r="C5" s="43">
        <f>SUM(C2:C4)</f>
        <v>811243716.1400001</v>
      </c>
      <c r="D5" s="43">
        <f>SUM(D2:D4)</f>
        <v>779221934.61999989</v>
      </c>
      <c r="E5" s="43">
        <f t="shared" ref="E5:I5" si="3">SUM(E2:E4)</f>
        <v>803563218.83000004</v>
      </c>
      <c r="F5" s="43">
        <f t="shared" si="3"/>
        <v>818096641.18000007</v>
      </c>
      <c r="G5" s="43">
        <f t="shared" ref="G5:H5" si="4">SUM(G2:G4)</f>
        <v>893346713</v>
      </c>
      <c r="H5" s="43">
        <f t="shared" si="4"/>
        <v>888270832.37000012</v>
      </c>
      <c r="I5" s="43">
        <f t="shared" si="3"/>
        <v>904276792.54999995</v>
      </c>
      <c r="J5" s="43">
        <f t="shared" si="0"/>
        <v>72.38637226907376</v>
      </c>
      <c r="K5" s="44">
        <f t="shared" si="2"/>
        <v>1.8019234220822256</v>
      </c>
      <c r="L5" s="43">
        <f>SUM(L2:L4)</f>
        <v>719968914.96999991</v>
      </c>
      <c r="M5" s="45">
        <f t="shared" si="1"/>
        <v>79.61820107532958</v>
      </c>
    </row>
    <row r="6" spans="1:13" x14ac:dyDescent="0.3">
      <c r="A6" s="55" t="s">
        <v>23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>Entrate_Uscite!Q6</f>
        <v>0</v>
      </c>
      <c r="H6" s="56">
        <f>Entrate_Uscite!T6</f>
        <v>0</v>
      </c>
      <c r="I6" s="56">
        <f>Entrate_Uscite!W6</f>
        <v>0</v>
      </c>
      <c r="J6" s="56">
        <f t="shared" si="0"/>
        <v>0</v>
      </c>
      <c r="K6" s="57" t="str">
        <f t="shared" si="2"/>
        <v>-</v>
      </c>
      <c r="L6" s="56">
        <f>Entrate_Uscite!X6</f>
        <v>0</v>
      </c>
      <c r="M6" s="58" t="str">
        <f t="shared" si="1"/>
        <v>-</v>
      </c>
    </row>
    <row r="7" spans="1:13" x14ac:dyDescent="0.3">
      <c r="A7" s="55" t="s">
        <v>24</v>
      </c>
      <c r="B7" s="56">
        <f>Entrate_Uscite!B7</f>
        <v>8524876.8800000008</v>
      </c>
      <c r="C7" s="56">
        <f>Entrate_Uscite!E7</f>
        <v>13170607.9</v>
      </c>
      <c r="D7" s="56">
        <f>Entrate_Uscite!H7</f>
        <v>108542452.89</v>
      </c>
      <c r="E7" s="56">
        <f>Entrate_Uscite!K7</f>
        <v>65103584.170000002</v>
      </c>
      <c r="F7" s="56">
        <f>Entrate_Uscite!N7</f>
        <v>83409346.799999997</v>
      </c>
      <c r="G7" s="56">
        <f>Entrate_Uscite!Q7</f>
        <v>249235517.25</v>
      </c>
      <c r="H7" s="56">
        <f>Entrate_Uscite!T7</f>
        <v>156502906.53</v>
      </c>
      <c r="I7" s="56">
        <f>Entrate_Uscite!W7</f>
        <v>293334799.10000002</v>
      </c>
      <c r="J7" s="56">
        <f t="shared" si="0"/>
        <v>23.481131155925919</v>
      </c>
      <c r="K7" s="57">
        <f t="shared" si="2"/>
        <v>87.430895440763436</v>
      </c>
      <c r="L7" s="56">
        <f>Entrate_Uscite!X7</f>
        <v>177392881.38</v>
      </c>
      <c r="M7" s="58">
        <f t="shared" si="1"/>
        <v>60.474543737828199</v>
      </c>
    </row>
    <row r="8" spans="1:13" x14ac:dyDescent="0.3">
      <c r="A8" s="55" t="s">
        <v>25</v>
      </c>
      <c r="B8" s="56">
        <f>Entrate_Uscite!B8</f>
        <v>0</v>
      </c>
      <c r="C8" s="56">
        <f>Entrate_Uscite!E8</f>
        <v>0</v>
      </c>
      <c r="D8" s="56">
        <f>Entrate_Uscite!H8</f>
        <v>0</v>
      </c>
      <c r="E8" s="56">
        <f>Entrate_Uscite!K8</f>
        <v>0</v>
      </c>
      <c r="F8" s="56">
        <f>Entrate_Uscite!N8</f>
        <v>0</v>
      </c>
      <c r="G8" s="56">
        <f>Entrate_Uscite!Q8</f>
        <v>0</v>
      </c>
      <c r="H8" s="56">
        <f>Entrate_Uscite!T8</f>
        <v>0</v>
      </c>
      <c r="I8" s="56">
        <f>Entrate_Uscite!W8</f>
        <v>0</v>
      </c>
      <c r="J8" s="56">
        <f t="shared" si="0"/>
        <v>0</v>
      </c>
      <c r="K8" s="57" t="str">
        <f t="shared" si="2"/>
        <v>-</v>
      </c>
      <c r="L8" s="56">
        <f>Entrate_Uscite!X8</f>
        <v>0</v>
      </c>
      <c r="M8" s="58" t="str">
        <f t="shared" si="1"/>
        <v>-</v>
      </c>
    </row>
    <row r="9" spans="1:13" x14ac:dyDescent="0.3">
      <c r="A9" s="55" t="s">
        <v>26</v>
      </c>
      <c r="B9" s="56">
        <f>Entrate_Uscite!B9</f>
        <v>51583869.789999999</v>
      </c>
      <c r="C9" s="56">
        <f>Entrate_Uscite!E9</f>
        <v>2228705.87</v>
      </c>
      <c r="D9" s="56">
        <f>Entrate_Uscite!H9</f>
        <v>1277894.3600000001</v>
      </c>
      <c r="E9" s="56">
        <f>Entrate_Uscite!K9</f>
        <v>3039333.71</v>
      </c>
      <c r="F9" s="56">
        <f>Entrate_Uscite!N9</f>
        <v>4553862.47</v>
      </c>
      <c r="G9" s="56">
        <f>Entrate_Uscite!Q9</f>
        <v>22122465.350000001</v>
      </c>
      <c r="H9" s="56">
        <f>Entrate_Uscite!T9</f>
        <v>16504347.359999999</v>
      </c>
      <c r="I9" s="56">
        <f>Entrate_Uscite!W9</f>
        <v>5155018.96</v>
      </c>
      <c r="J9" s="56">
        <f t="shared" si="0"/>
        <v>0.41265365269457666</v>
      </c>
      <c r="K9" s="57">
        <f t="shared" si="2"/>
        <v>-68.765690350811909</v>
      </c>
      <c r="L9" s="56">
        <f>Entrate_Uscite!X9</f>
        <v>4753599.16</v>
      </c>
      <c r="M9" s="58">
        <f t="shared" si="1"/>
        <v>92.213029610273253</v>
      </c>
    </row>
    <row r="10" spans="1:13" x14ac:dyDescent="0.3">
      <c r="A10" s="55" t="s">
        <v>27</v>
      </c>
      <c r="B10" s="56">
        <f>Entrate_Uscite!B10</f>
        <v>14964144.27</v>
      </c>
      <c r="C10" s="56">
        <f>Entrate_Uscite!E10</f>
        <v>8773389.2899999991</v>
      </c>
      <c r="D10" s="56">
        <f>Entrate_Uscite!H10</f>
        <v>6333747.0199999996</v>
      </c>
      <c r="E10" s="56">
        <f>Entrate_Uscite!K10</f>
        <v>7713108.9900000002</v>
      </c>
      <c r="F10" s="56">
        <f>Entrate_Uscite!N10</f>
        <v>6069162.2400000002</v>
      </c>
      <c r="G10" s="56">
        <f>Entrate_Uscite!Q10</f>
        <v>7827298.1600000001</v>
      </c>
      <c r="H10" s="56">
        <f>Entrate_Uscite!T10</f>
        <v>7118361.6200000001</v>
      </c>
      <c r="I10" s="56">
        <f>Entrate_Uscite!W10</f>
        <v>10937526.41</v>
      </c>
      <c r="J10" s="56">
        <f t="shared" si="0"/>
        <v>0.87553707552802096</v>
      </c>
      <c r="K10" s="57">
        <f t="shared" si="2"/>
        <v>53.652300822559226</v>
      </c>
      <c r="L10" s="56">
        <f>Entrate_Uscite!X10</f>
        <v>10911187.810000001</v>
      </c>
      <c r="M10" s="58">
        <f t="shared" si="1"/>
        <v>99.759190524322577</v>
      </c>
    </row>
    <row r="11" spans="1:13" x14ac:dyDescent="0.3">
      <c r="A11" s="4" t="s">
        <v>32</v>
      </c>
      <c r="B11" s="46">
        <f>SUM(B6:B10)</f>
        <v>75072890.939999998</v>
      </c>
      <c r="C11" s="46">
        <f>SUM(C6:C10)</f>
        <v>24172703.059999999</v>
      </c>
      <c r="D11" s="46">
        <f>SUM(D6:D10)</f>
        <v>116154094.27</v>
      </c>
      <c r="E11" s="46">
        <f t="shared" ref="E11:I11" si="5">SUM(E6:E10)</f>
        <v>75856026.86999999</v>
      </c>
      <c r="F11" s="46">
        <f t="shared" si="5"/>
        <v>94032371.50999999</v>
      </c>
      <c r="G11" s="46">
        <f t="shared" ref="G11:H11" si="6">SUM(G6:G10)</f>
        <v>279185280.76000005</v>
      </c>
      <c r="H11" s="46">
        <f t="shared" si="6"/>
        <v>180125615.50999999</v>
      </c>
      <c r="I11" s="46">
        <f t="shared" si="5"/>
        <v>309427344.47000003</v>
      </c>
      <c r="J11" s="46">
        <f t="shared" si="0"/>
        <v>24.769321884148518</v>
      </c>
      <c r="K11" s="44">
        <f t="shared" si="2"/>
        <v>71.784198262918153</v>
      </c>
      <c r="L11" s="46">
        <f>SUM(L6:L10)</f>
        <v>193057668.34999999</v>
      </c>
      <c r="M11" s="45">
        <f t="shared" si="1"/>
        <v>62.391922304306092</v>
      </c>
    </row>
    <row r="12" spans="1:13" x14ac:dyDescent="0.3">
      <c r="A12" s="55" t="s">
        <v>28</v>
      </c>
      <c r="B12" s="56">
        <f>Entrate_Uscite!B11</f>
        <v>0</v>
      </c>
      <c r="C12" s="56">
        <f>Entrate_Uscite!E11</f>
        <v>115244.99</v>
      </c>
      <c r="D12" s="56">
        <f>Entrate_Uscite!H11</f>
        <v>2.37</v>
      </c>
      <c r="E12" s="56">
        <f>Entrate_Uscite!K11</f>
        <v>3754711.4</v>
      </c>
      <c r="F12" s="56">
        <f>Entrate_Uscite!N11</f>
        <v>585650.88</v>
      </c>
      <c r="G12" s="56">
        <f>Entrate_Uscite!Q11</f>
        <v>0</v>
      </c>
      <c r="H12" s="56">
        <f>Entrate_Uscite!T11</f>
        <v>17430</v>
      </c>
      <c r="I12" s="56">
        <f>Entrate_Uscite!W11</f>
        <v>0</v>
      </c>
      <c r="J12" s="56">
        <f t="shared" si="0"/>
        <v>0</v>
      </c>
      <c r="K12" s="57">
        <f t="shared" si="2"/>
        <v>-100</v>
      </c>
      <c r="L12" s="56">
        <f>Entrate_Uscite!X11</f>
        <v>0</v>
      </c>
      <c r="M12" s="58" t="str">
        <f t="shared" si="1"/>
        <v>-</v>
      </c>
    </row>
    <row r="13" spans="1:13" x14ac:dyDescent="0.3">
      <c r="A13" s="55" t="s">
        <v>29</v>
      </c>
      <c r="B13" s="56">
        <f>Entrate_Uscite!B12</f>
        <v>25000000</v>
      </c>
      <c r="C13" s="56">
        <f>Entrate_Uscite!E12</f>
        <v>25000000</v>
      </c>
      <c r="D13" s="56">
        <f>Entrate_Uscite!H12</f>
        <v>0</v>
      </c>
      <c r="E13" s="56">
        <f>Entrate_Uscite!K12</f>
        <v>5531121.3099999996</v>
      </c>
      <c r="F13" s="56">
        <f>Entrate_Uscite!N12</f>
        <v>12858091.82</v>
      </c>
      <c r="G13" s="56">
        <f>Entrate_Uscite!Q12</f>
        <v>0</v>
      </c>
      <c r="H13" s="56">
        <f>Entrate_Uscite!T12</f>
        <v>400000</v>
      </c>
      <c r="I13" s="56">
        <f>Entrate_Uscite!W12</f>
        <v>800000</v>
      </c>
      <c r="J13" s="56">
        <f t="shared" si="0"/>
        <v>6.4039128607911333E-2</v>
      </c>
      <c r="K13" s="57">
        <f t="shared" si="2"/>
        <v>100</v>
      </c>
      <c r="L13" s="56">
        <f>Entrate_Uscite!X12</f>
        <v>0</v>
      </c>
      <c r="M13" s="58">
        <f t="shared" si="1"/>
        <v>0</v>
      </c>
    </row>
    <row r="14" spans="1:13" x14ac:dyDescent="0.3">
      <c r="A14" s="55" t="s">
        <v>30</v>
      </c>
      <c r="B14" s="56">
        <f>Entrate_Uscite!B13</f>
        <v>31616561.32</v>
      </c>
      <c r="C14" s="56">
        <f>Entrate_Uscite!E13</f>
        <v>51668565.030000001</v>
      </c>
      <c r="D14" s="56">
        <f>Entrate_Uscite!H13</f>
        <v>40800367.789999999</v>
      </c>
      <c r="E14" s="56">
        <f>Entrate_Uscite!K13</f>
        <v>29469609.620000001</v>
      </c>
      <c r="F14" s="56">
        <f>Entrate_Uscite!N13</f>
        <v>20561727.190000001</v>
      </c>
      <c r="G14" s="56">
        <f>Entrate_Uscite!Q13</f>
        <v>25796381.09</v>
      </c>
      <c r="H14" s="56">
        <f>Entrate_Uscite!T13</f>
        <v>28547825.510000002</v>
      </c>
      <c r="I14" s="56">
        <f>Entrate_Uscite!W13</f>
        <v>11946948.91</v>
      </c>
      <c r="J14" s="56">
        <f t="shared" si="0"/>
        <v>0.95634024714954524</v>
      </c>
      <c r="K14" s="57">
        <f t="shared" si="2"/>
        <v>-58.151107145393226</v>
      </c>
      <c r="L14" s="56">
        <f>Entrate_Uscite!X13</f>
        <v>0</v>
      </c>
      <c r="M14" s="58">
        <f t="shared" si="1"/>
        <v>0</v>
      </c>
    </row>
    <row r="15" spans="1:13" x14ac:dyDescent="0.3">
      <c r="A15" s="4" t="s">
        <v>33</v>
      </c>
      <c r="B15" s="43">
        <f>SUM(B12:B14)</f>
        <v>56616561.32</v>
      </c>
      <c r="C15" s="43">
        <f>SUM(C12:C14)</f>
        <v>76783810.019999996</v>
      </c>
      <c r="D15" s="43">
        <f>SUM(D12:D14)</f>
        <v>40800370.159999996</v>
      </c>
      <c r="E15" s="43">
        <f t="shared" ref="E15:I15" si="7">SUM(E12:E14)</f>
        <v>38755442.329999998</v>
      </c>
      <c r="F15" s="43">
        <f t="shared" si="7"/>
        <v>34005469.890000001</v>
      </c>
      <c r="G15" s="43">
        <f t="shared" ref="G15:H15" si="8">SUM(G12:G14)</f>
        <v>25796381.09</v>
      </c>
      <c r="H15" s="43">
        <f t="shared" si="8"/>
        <v>28965255.510000002</v>
      </c>
      <c r="I15" s="43">
        <f t="shared" si="7"/>
        <v>12746948.91</v>
      </c>
      <c r="J15" s="43">
        <f t="shared" si="0"/>
        <v>1.0203793757574564</v>
      </c>
      <c r="K15" s="44">
        <f t="shared" si="2"/>
        <v>-55.99227872994517</v>
      </c>
      <c r="L15" s="43">
        <f>SUM(L12:L14)</f>
        <v>0</v>
      </c>
      <c r="M15" s="45">
        <f t="shared" si="1"/>
        <v>0</v>
      </c>
    </row>
    <row r="16" spans="1:13" x14ac:dyDescent="0.3">
      <c r="A16" s="47" t="s">
        <v>348</v>
      </c>
      <c r="B16" s="48">
        <f>B5+B11+B15</f>
        <v>940125858.24000013</v>
      </c>
      <c r="C16" s="48">
        <f t="shared" ref="C16:D16" si="9">C5+C11+C15</f>
        <v>912200229.22000003</v>
      </c>
      <c r="D16" s="48">
        <f t="shared" si="9"/>
        <v>936176399.04999983</v>
      </c>
      <c r="E16" s="48">
        <f t="shared" ref="E16:H16" si="10">E5+E11+E15</f>
        <v>918174688.03000009</v>
      </c>
      <c r="F16" s="48">
        <f t="shared" si="10"/>
        <v>946134482.58000004</v>
      </c>
      <c r="G16" s="48">
        <f t="shared" si="10"/>
        <v>1198328374.8499999</v>
      </c>
      <c r="H16" s="48">
        <f t="shared" si="10"/>
        <v>1097361703.3900001</v>
      </c>
      <c r="I16" s="48">
        <f t="shared" ref="I16" si="11">I5+I11+I15</f>
        <v>1226451085.9300001</v>
      </c>
      <c r="J16" s="48">
        <f t="shared" si="0"/>
        <v>98.176073528979728</v>
      </c>
      <c r="K16" s="49">
        <f t="shared" si="2"/>
        <v>11.763612867226314</v>
      </c>
      <c r="L16" s="48">
        <f t="shared" ref="L16" si="12">L5+L11+L15</f>
        <v>913026583.31999993</v>
      </c>
      <c r="M16" s="50">
        <f t="shared" si="1"/>
        <v>74.444598222819877</v>
      </c>
    </row>
    <row r="17" spans="1:13" x14ac:dyDescent="0.3">
      <c r="A17" s="4" t="s">
        <v>34</v>
      </c>
      <c r="B17" s="43">
        <f>Entrate_Uscite!B17</f>
        <v>52172395.859999999</v>
      </c>
      <c r="C17" s="43">
        <f>Entrate_Uscite!E17</f>
        <v>44157792.539999999</v>
      </c>
      <c r="D17" s="43">
        <f>Entrate_Uscite!H17</f>
        <v>79599498.390000001</v>
      </c>
      <c r="E17" s="43">
        <f>Entrate_Uscite!K17</f>
        <v>46937582.82</v>
      </c>
      <c r="F17" s="43">
        <f>Entrate_Uscite!N17</f>
        <v>47740989.340000004</v>
      </c>
      <c r="G17" s="43">
        <f>Entrate_Uscite!Q17</f>
        <v>33509213.379999999</v>
      </c>
      <c r="H17" s="43">
        <f>Entrate_Uscite!T17</f>
        <v>32663196.989999998</v>
      </c>
      <c r="I17" s="43">
        <f>Entrate_Uscite!W17</f>
        <v>22785150.399999999</v>
      </c>
      <c r="J17" s="43">
        <f t="shared" si="0"/>
        <v>1.823926471020253</v>
      </c>
      <c r="K17" s="44">
        <f t="shared" si="2"/>
        <v>-30.24213028817789</v>
      </c>
      <c r="L17" s="43">
        <f>Entrate_Uscite!X17</f>
        <v>16588944.77</v>
      </c>
      <c r="M17" s="45">
        <f t="shared" si="1"/>
        <v>72.805948079236742</v>
      </c>
    </row>
    <row r="18" spans="1:13" x14ac:dyDescent="0.3">
      <c r="A18" s="4" t="s">
        <v>35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>Entrate_Uscite!Q18</f>
        <v>0</v>
      </c>
      <c r="H18" s="43">
        <f>Entrate_Uscite!T18</f>
        <v>0</v>
      </c>
      <c r="I18" s="43">
        <f>Entrate_Uscite!W18</f>
        <v>0</v>
      </c>
      <c r="J18" s="43">
        <f t="shared" si="0"/>
        <v>0</v>
      </c>
      <c r="K18" s="44" t="str">
        <f t="shared" si="2"/>
        <v>-</v>
      </c>
      <c r="L18" s="43">
        <f>Entrate_Uscite!X18</f>
        <v>0</v>
      </c>
      <c r="M18" s="45" t="str">
        <f t="shared" si="1"/>
        <v>-</v>
      </c>
    </row>
    <row r="19" spans="1:13" x14ac:dyDescent="0.3">
      <c r="A19" s="4" t="s">
        <v>36</v>
      </c>
      <c r="B19" s="43">
        <f>Entrate_Uscite!B19</f>
        <v>118407740.13</v>
      </c>
      <c r="C19" s="43">
        <f>Entrate_Uscite!E19</f>
        <v>141076534.58000001</v>
      </c>
      <c r="D19" s="43">
        <f>Entrate_Uscite!H19</f>
        <v>89821200.189999998</v>
      </c>
      <c r="E19" s="43">
        <f>Entrate_Uscite!K19</f>
        <v>103080999.59999999</v>
      </c>
      <c r="F19" s="43">
        <f>Entrate_Uscite!N19</f>
        <v>103135342.25</v>
      </c>
      <c r="G19" s="43">
        <f>Entrate_Uscite!Q19</f>
        <v>115902860.41</v>
      </c>
      <c r="H19" s="43">
        <f>Entrate_Uscite!T19</f>
        <v>305453938.08999997</v>
      </c>
      <c r="I19" s="43">
        <f>Entrate_Uscite!W19</f>
        <v>132822120.61</v>
      </c>
      <c r="J19" s="43"/>
      <c r="K19" s="44">
        <f t="shared" si="2"/>
        <v>-56.516481194992863</v>
      </c>
      <c r="L19" s="43">
        <f>Entrate_Uscite!X19</f>
        <v>130622313.59</v>
      </c>
      <c r="M19" s="45">
        <f t="shared" si="1"/>
        <v>98.343794685781887</v>
      </c>
    </row>
    <row r="20" spans="1:13" x14ac:dyDescent="0.3">
      <c r="A20" s="47" t="s">
        <v>37</v>
      </c>
      <c r="B20" s="48">
        <f>B5+B11+B15+B17+B18+B19</f>
        <v>1110705994.23</v>
      </c>
      <c r="C20" s="48">
        <f>C5+C11+C15+C17+C18+C19</f>
        <v>1097434556.3399999</v>
      </c>
      <c r="D20" s="48">
        <f>D5+D11+D15+D17+D18+D19</f>
        <v>1105597097.6299999</v>
      </c>
      <c r="E20" s="48">
        <f t="shared" ref="E20:I20" si="13">E5+E11+E15+E17+E18+E19</f>
        <v>1068193270.4500002</v>
      </c>
      <c r="F20" s="48">
        <f t="shared" si="13"/>
        <v>1097010814.1700001</v>
      </c>
      <c r="G20" s="48">
        <f t="shared" ref="G20:H20" si="14">G5+G11+G15+G17+G18+G19</f>
        <v>1347740448.6400001</v>
      </c>
      <c r="H20" s="48">
        <f t="shared" si="14"/>
        <v>1435478838.47</v>
      </c>
      <c r="I20" s="48">
        <f t="shared" si="13"/>
        <v>1382058356.9400001</v>
      </c>
      <c r="J20" s="48"/>
      <c r="K20" s="49">
        <f t="shared" si="2"/>
        <v>-3.7214398497812766</v>
      </c>
      <c r="L20" s="48">
        <f>L5+L11+L15+L17+L18+L19</f>
        <v>1060237841.6799999</v>
      </c>
      <c r="M20" s="50">
        <f t="shared" si="1"/>
        <v>76.714404739569801</v>
      </c>
    </row>
    <row r="21" spans="1:13" x14ac:dyDescent="0.3">
      <c r="A21" s="38" t="s">
        <v>38</v>
      </c>
      <c r="B21" s="51">
        <f>B20-B19</f>
        <v>992298254.10000002</v>
      </c>
      <c r="C21" s="51">
        <f>C20-C19</f>
        <v>956358021.75999987</v>
      </c>
      <c r="D21" s="51">
        <f>D20-D19</f>
        <v>1015775897.4399998</v>
      </c>
      <c r="E21" s="51">
        <f t="shared" ref="E21:I21" si="15">E20-E19</f>
        <v>965112270.85000014</v>
      </c>
      <c r="F21" s="51">
        <f t="shared" si="15"/>
        <v>993875471.92000008</v>
      </c>
      <c r="G21" s="51">
        <f t="shared" ref="G21:H21" si="16">G20-G19</f>
        <v>1231837588.23</v>
      </c>
      <c r="H21" s="51">
        <f t="shared" si="16"/>
        <v>1130024900.3800001</v>
      </c>
      <c r="I21" s="51">
        <f t="shared" si="15"/>
        <v>1249236236.3300002</v>
      </c>
      <c r="J21" s="51">
        <f>I21/I$21*100</f>
        <v>100</v>
      </c>
      <c r="K21" s="52">
        <f t="shared" si="2"/>
        <v>10.549443283056164</v>
      </c>
      <c r="L21" s="51">
        <f>L20-L19</f>
        <v>929615528.08999991</v>
      </c>
      <c r="M21" s="53">
        <f t="shared" si="1"/>
        <v>74.414710449083643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pane xSplit="1" topLeftCell="E1" activePane="topRight" state="frozen"/>
      <selection pane="topRight" activeCell="I11" sqref="I11"/>
    </sheetView>
  </sheetViews>
  <sheetFormatPr defaultRowHeight="14.4" x14ac:dyDescent="0.3"/>
  <cols>
    <col min="1" max="1" width="50.6640625" bestFit="1" customWidth="1"/>
    <col min="2" max="2" width="15.33203125" bestFit="1" customWidth="1"/>
    <col min="3" max="9" width="14.33203125" bestFit="1" customWidth="1"/>
    <col min="10" max="10" width="8.5546875" customWidth="1"/>
    <col min="11" max="11" width="6.5546875" bestFit="1" customWidth="1"/>
    <col min="12" max="12" width="14.3320312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386</v>
      </c>
      <c r="M1" s="42" t="s">
        <v>339</v>
      </c>
    </row>
    <row r="2" spans="1:13" x14ac:dyDescent="0.3">
      <c r="A2" s="59" t="s">
        <v>270</v>
      </c>
      <c r="B2" s="56">
        <f>Entrate_Uscite!B23</f>
        <v>204139988.26000005</v>
      </c>
      <c r="C2" s="56">
        <f>Entrate_Uscite!E23</f>
        <v>199160133.65000001</v>
      </c>
      <c r="D2" s="56">
        <f>Entrate_Uscite!H23</f>
        <v>203442200.13</v>
      </c>
      <c r="E2" s="56">
        <f>Entrate_Uscite!K23</f>
        <v>206020894.81</v>
      </c>
      <c r="F2" s="56">
        <f>Entrate_Uscite!N23</f>
        <v>204331619.88</v>
      </c>
      <c r="G2" s="56">
        <f>Entrate_Uscite!Q23</f>
        <v>208875889.78999999</v>
      </c>
      <c r="H2" s="56">
        <f>Entrate_Uscite!T23</f>
        <v>215517150.49000001</v>
      </c>
      <c r="I2" s="56">
        <f>Entrate_Uscite!W23</f>
        <v>229598598.02000001</v>
      </c>
      <c r="J2" s="56">
        <f t="shared" ref="J2:J31" si="0">I2/I$31*100</f>
        <v>18.876893604831977</v>
      </c>
      <c r="K2" s="57">
        <f>IF(H2&gt;0,I2/H2*100-100,"-")</f>
        <v>6.5337944093935931</v>
      </c>
      <c r="L2" s="56">
        <f>Entrate_Uscite!X23</f>
        <v>217760532.25</v>
      </c>
      <c r="M2" s="58">
        <f t="shared" ref="M2:M31" si="1">IF(I2&gt;0,L2/I2*100,"-")</f>
        <v>94.844016526194636</v>
      </c>
    </row>
    <row r="3" spans="1:13" x14ac:dyDescent="0.3">
      <c r="A3" s="59" t="s">
        <v>271</v>
      </c>
      <c r="B3" s="56">
        <f>Entrate_Uscite!B24</f>
        <v>11427334.210000001</v>
      </c>
      <c r="C3" s="56">
        <f>Entrate_Uscite!E24</f>
        <v>11264058.91</v>
      </c>
      <c r="D3" s="56">
        <f>Entrate_Uscite!H24</f>
        <v>11039475.73</v>
      </c>
      <c r="E3" s="56">
        <f>Entrate_Uscite!K24</f>
        <v>11268671.77</v>
      </c>
      <c r="F3" s="56">
        <f>Entrate_Uscite!N24</f>
        <v>11539463.99</v>
      </c>
      <c r="G3" s="56">
        <f>Entrate_Uscite!Q24</f>
        <v>12099832.25</v>
      </c>
      <c r="H3" s="56">
        <f>Entrate_Uscite!T24</f>
        <v>12452143.49</v>
      </c>
      <c r="I3" s="56">
        <f>Entrate_Uscite!W24</f>
        <v>13615656.810000001</v>
      </c>
      <c r="J3" s="56">
        <f t="shared" si="0"/>
        <v>1.1194376062343692</v>
      </c>
      <c r="K3" s="57">
        <f t="shared" ref="K3:K31" si="2">IF(H3&gt;0,I3/H3*100-100,"-")</f>
        <v>9.3438797981599606</v>
      </c>
      <c r="L3" s="56">
        <f>Entrate_Uscite!X24</f>
        <v>11835142.9</v>
      </c>
      <c r="M3" s="58">
        <f t="shared" si="1"/>
        <v>86.923040622672687</v>
      </c>
    </row>
    <row r="4" spans="1:13" x14ac:dyDescent="0.3">
      <c r="A4" s="59" t="s">
        <v>272</v>
      </c>
      <c r="B4" s="56">
        <f>Entrate_Uscite!B25</f>
        <v>389696664.35000002</v>
      </c>
      <c r="C4" s="56">
        <f>Entrate_Uscite!E25</f>
        <v>389442518.75999999</v>
      </c>
      <c r="D4" s="56">
        <f>Entrate_Uscite!H25</f>
        <v>315408835.26999998</v>
      </c>
      <c r="E4" s="56">
        <f>Entrate_Uscite!K25</f>
        <v>349094209.08999997</v>
      </c>
      <c r="F4" s="56">
        <f>Entrate_Uscite!N25</f>
        <v>347427404.60000002</v>
      </c>
      <c r="G4" s="56">
        <f>Entrate_Uscite!Q25</f>
        <v>381140292.58999997</v>
      </c>
      <c r="H4" s="56">
        <f>Entrate_Uscite!T25</f>
        <v>392942944.69999999</v>
      </c>
      <c r="I4" s="56">
        <f>Entrate_Uscite!W25</f>
        <v>405778222.24000001</v>
      </c>
      <c r="J4" s="56">
        <f t="shared" si="0"/>
        <v>33.361842774471597</v>
      </c>
      <c r="K4" s="57">
        <f t="shared" si="2"/>
        <v>3.2664481480382221</v>
      </c>
      <c r="L4" s="56">
        <f>Entrate_Uscite!X25</f>
        <v>325335479.10000002</v>
      </c>
      <c r="M4" s="58">
        <f t="shared" si="1"/>
        <v>80.175687424540584</v>
      </c>
    </row>
    <row r="5" spans="1:13" x14ac:dyDescent="0.3">
      <c r="A5" s="59" t="s">
        <v>273</v>
      </c>
      <c r="B5" s="56">
        <f>Entrate_Uscite!B26</f>
        <v>31475167.369999997</v>
      </c>
      <c r="C5" s="56">
        <f>Entrate_Uscite!E26</f>
        <v>42939281.479999997</v>
      </c>
      <c r="D5" s="56">
        <f>Entrate_Uscite!H26</f>
        <v>65749285.780000001</v>
      </c>
      <c r="E5" s="56">
        <f>Entrate_Uscite!K26</f>
        <v>94038150.180000007</v>
      </c>
      <c r="F5" s="56">
        <f>Entrate_Uscite!N26</f>
        <v>116423929.45</v>
      </c>
      <c r="G5" s="56">
        <f>Entrate_Uscite!Q26</f>
        <v>97872705.739999995</v>
      </c>
      <c r="H5" s="56">
        <f>Entrate_Uscite!T26</f>
        <v>82630320.700000003</v>
      </c>
      <c r="I5" s="56">
        <f>Entrate_Uscite!W26</f>
        <v>79850299.200000003</v>
      </c>
      <c r="J5" s="56">
        <f t="shared" si="0"/>
        <v>6.5650470661022906</v>
      </c>
      <c r="K5" s="57">
        <f t="shared" si="2"/>
        <v>-3.3644084598112869</v>
      </c>
      <c r="L5" s="56">
        <f>Entrate_Uscite!X26</f>
        <v>65910605.219999999</v>
      </c>
      <c r="M5" s="58">
        <f t="shared" si="1"/>
        <v>82.5427154066318</v>
      </c>
    </row>
    <row r="6" spans="1:13" x14ac:dyDescent="0.3">
      <c r="A6" s="59" t="s">
        <v>274</v>
      </c>
      <c r="B6" s="56">
        <f>Entrate_Uscite!B27</f>
        <v>32607084.799999997</v>
      </c>
      <c r="C6" s="56">
        <f>Entrate_Uscite!E27</f>
        <v>31596435.289999999</v>
      </c>
      <c r="D6" s="56">
        <f>Entrate_Uscite!H27</f>
        <v>22235916.530000001</v>
      </c>
      <c r="E6" s="56">
        <f>Entrate_Uscite!K27</f>
        <v>14334993.91</v>
      </c>
      <c r="F6" s="56">
        <f>Entrate_Uscite!N27</f>
        <v>13919873.359999999</v>
      </c>
      <c r="G6" s="56">
        <f>Entrate_Uscite!Q27</f>
        <v>27814778.890000001</v>
      </c>
      <c r="H6" s="56">
        <f>Entrate_Uscite!T27</f>
        <v>27149156.289999999</v>
      </c>
      <c r="I6" s="56">
        <f>Entrate_Uscite!W27</f>
        <v>32067252.140000001</v>
      </c>
      <c r="J6" s="56">
        <f t="shared" si="0"/>
        <v>2.6364712679707702</v>
      </c>
      <c r="K6" s="57">
        <f t="shared" si="2"/>
        <v>18.115096459964434</v>
      </c>
      <c r="L6" s="56">
        <f>Entrate_Uscite!X27</f>
        <v>31773586.16</v>
      </c>
      <c r="M6" s="58">
        <f t="shared" si="1"/>
        <v>99.084218445915155</v>
      </c>
    </row>
    <row r="7" spans="1:13" x14ac:dyDescent="0.3">
      <c r="A7" s="59" t="s">
        <v>275</v>
      </c>
      <c r="B7" s="56">
        <f>Entrate_Uscite!B28</f>
        <v>0</v>
      </c>
      <c r="C7" s="56">
        <f>Entrate_Uscite!E28</f>
        <v>0</v>
      </c>
      <c r="D7" s="56">
        <f>Entrate_Uscite!H28</f>
        <v>11767144</v>
      </c>
      <c r="E7" s="56">
        <f>Entrate_Uscite!K28</f>
        <v>0</v>
      </c>
      <c r="F7" s="56">
        <f>Entrate_Uscite!N28</f>
        <v>0</v>
      </c>
      <c r="G7" s="56">
        <f>Entrate_Uscite!Q28</f>
        <v>0</v>
      </c>
      <c r="H7" s="56">
        <f>Entrate_Uscite!T28</f>
        <v>0</v>
      </c>
      <c r="I7" s="56">
        <f>Entrate_Uscite!W28</f>
        <v>0</v>
      </c>
      <c r="J7" s="56">
        <f t="shared" si="0"/>
        <v>0</v>
      </c>
      <c r="K7" s="57" t="str">
        <f t="shared" si="2"/>
        <v>-</v>
      </c>
      <c r="L7" s="56">
        <f>Entrate_Uscite!X28</f>
        <v>0</v>
      </c>
      <c r="M7" s="58" t="str">
        <f t="shared" si="1"/>
        <v>-</v>
      </c>
    </row>
    <row r="8" spans="1:13" x14ac:dyDescent="0.3">
      <c r="A8" s="59" t="s">
        <v>276</v>
      </c>
      <c r="B8" s="56">
        <f>Entrate_Uscite!B29</f>
        <v>8295315.9199999999</v>
      </c>
      <c r="C8" s="56">
        <f>Entrate_Uscite!E29</f>
        <v>6805101.0800000001</v>
      </c>
      <c r="D8" s="56">
        <f>Entrate_Uscite!H29</f>
        <v>5901592.6900000004</v>
      </c>
      <c r="E8" s="56">
        <f>Entrate_Uscite!K29</f>
        <v>3175950.49</v>
      </c>
      <c r="F8" s="56">
        <f>Entrate_Uscite!N29</f>
        <v>3900588.65</v>
      </c>
      <c r="G8" s="56">
        <f>Entrate_Uscite!Q29</f>
        <v>3251754.69</v>
      </c>
      <c r="H8" s="56">
        <f>Entrate_Uscite!T29</f>
        <v>4022768.24</v>
      </c>
      <c r="I8" s="56">
        <f>Entrate_Uscite!W29</f>
        <v>7743104.7999999998</v>
      </c>
      <c r="J8" s="56">
        <f t="shared" si="0"/>
        <v>0.63661436411702965</v>
      </c>
      <c r="K8" s="57">
        <f t="shared" si="2"/>
        <v>92.482000901946037</v>
      </c>
      <c r="L8" s="56">
        <f>Entrate_Uscite!X29</f>
        <v>6354130.3600000003</v>
      </c>
      <c r="M8" s="58">
        <f t="shared" si="1"/>
        <v>82.061789477523277</v>
      </c>
    </row>
    <row r="9" spans="1:13" x14ac:dyDescent="0.3">
      <c r="A9" s="59" t="s">
        <v>277</v>
      </c>
      <c r="B9" s="56">
        <f>Entrate_Uscite!B30</f>
        <v>22710558.300000001</v>
      </c>
      <c r="C9" s="56">
        <f>Entrate_Uscite!E30</f>
        <v>13660195.109999999</v>
      </c>
      <c r="D9" s="56">
        <f>Entrate_Uscite!H30</f>
        <v>6082299.2000000002</v>
      </c>
      <c r="E9" s="56">
        <f>Entrate_Uscite!K30</f>
        <v>6445039.1399999997</v>
      </c>
      <c r="F9" s="56">
        <f>Entrate_Uscite!N30</f>
        <v>6170971.7400000002</v>
      </c>
      <c r="G9" s="56">
        <f>Entrate_Uscite!Q30</f>
        <v>20475823.120000001</v>
      </c>
      <c r="H9" s="56">
        <f>Entrate_Uscite!T30</f>
        <v>8416652.75</v>
      </c>
      <c r="I9" s="56">
        <f>Entrate_Uscite!W30</f>
        <v>7126805.9500000002</v>
      </c>
      <c r="J9" s="56">
        <f t="shared" si="0"/>
        <v>0.58594416002799199</v>
      </c>
      <c r="K9" s="57">
        <f t="shared" si="2"/>
        <v>-15.324937814501141</v>
      </c>
      <c r="L9" s="56">
        <f>Entrate_Uscite!X30</f>
        <v>5215936.09</v>
      </c>
      <c r="M9" s="58">
        <f t="shared" si="1"/>
        <v>73.187569952006342</v>
      </c>
    </row>
    <row r="10" spans="1:13" x14ac:dyDescent="0.3">
      <c r="A10" s="4" t="s">
        <v>282</v>
      </c>
      <c r="B10" s="43">
        <f>SUM(B2:B9)</f>
        <v>700352113.20999992</v>
      </c>
      <c r="C10" s="43">
        <f>SUM(C2:C9)</f>
        <v>694867724.27999997</v>
      </c>
      <c r="D10" s="43">
        <f>SUM(D2:D9)</f>
        <v>641626749.33000004</v>
      </c>
      <c r="E10" s="43">
        <f t="shared" ref="E10:I10" si="3">SUM(E2:E9)</f>
        <v>684377909.38999987</v>
      </c>
      <c r="F10" s="43">
        <f t="shared" si="3"/>
        <v>703713851.67000008</v>
      </c>
      <c r="G10" s="43">
        <f t="shared" ref="G10" si="4">SUM(G2:G9)</f>
        <v>751531077.07000005</v>
      </c>
      <c r="H10" s="43">
        <f t="shared" ref="H10" si="5">SUM(H2:H9)</f>
        <v>743131136.66000009</v>
      </c>
      <c r="I10" s="43">
        <f t="shared" si="3"/>
        <v>775779939.16000009</v>
      </c>
      <c r="J10" s="43">
        <f t="shared" si="0"/>
        <v>63.782250843756024</v>
      </c>
      <c r="K10" s="44">
        <f t="shared" si="2"/>
        <v>4.3934106497999608</v>
      </c>
      <c r="L10" s="43">
        <f>SUM(L2:L9)</f>
        <v>664185412.08000004</v>
      </c>
      <c r="M10" s="45">
        <f t="shared" si="1"/>
        <v>85.615182676567727</v>
      </c>
    </row>
    <row r="11" spans="1:13" x14ac:dyDescent="0.3">
      <c r="A11" s="59" t="s">
        <v>278</v>
      </c>
      <c r="B11" s="56">
        <f>Entrate_Uscite!B32</f>
        <v>148709701.92999998</v>
      </c>
      <c r="C11" s="56">
        <f>Entrate_Uscite!E32</f>
        <v>66929796.420000002</v>
      </c>
      <c r="D11" s="56">
        <f>Entrate_Uscite!H32</f>
        <v>52564650.979999997</v>
      </c>
      <c r="E11" s="56">
        <f>Entrate_Uscite!K32</f>
        <v>113992604.3</v>
      </c>
      <c r="F11" s="56">
        <f>Entrate_Uscite!N32</f>
        <v>132657265.5</v>
      </c>
      <c r="G11" s="56">
        <f>Entrate_Uscite!Q32</f>
        <v>174570298.72</v>
      </c>
      <c r="H11" s="56">
        <f>Entrate_Uscite!T32</f>
        <v>209373209.77000001</v>
      </c>
      <c r="I11" s="56">
        <f>Entrate_Uscite!W32</f>
        <v>307537261.94999999</v>
      </c>
      <c r="J11" s="56">
        <f t="shared" si="0"/>
        <v>25.284771873240253</v>
      </c>
      <c r="K11" s="57">
        <f t="shared" si="2"/>
        <v>46.884724310161204</v>
      </c>
      <c r="L11" s="56">
        <f>Entrate_Uscite!X32</f>
        <v>250937869.63</v>
      </c>
      <c r="M11" s="58">
        <f t="shared" si="1"/>
        <v>81.595923706571199</v>
      </c>
    </row>
    <row r="12" spans="1:13" x14ac:dyDescent="0.3">
      <c r="A12" s="59" t="s">
        <v>279</v>
      </c>
      <c r="B12" s="56">
        <f>Entrate_Uscite!B33</f>
        <v>8826897.8599999994</v>
      </c>
      <c r="C12" s="56">
        <f>Entrate_Uscite!E33</f>
        <v>10796890.970000001</v>
      </c>
      <c r="D12" s="56">
        <f>Entrate_Uscite!H33</f>
        <v>46665673.119999997</v>
      </c>
      <c r="E12" s="56">
        <f>Entrate_Uscite!K33</f>
        <v>42130162.990000002</v>
      </c>
      <c r="F12" s="56">
        <f>Entrate_Uscite!N33</f>
        <v>21189220.82</v>
      </c>
      <c r="G12" s="56">
        <f>Entrate_Uscite!Q33</f>
        <v>15809674.76</v>
      </c>
      <c r="H12" s="56">
        <f>Entrate_Uscite!T33</f>
        <v>16159428.130000001</v>
      </c>
      <c r="I12" s="56">
        <f>Entrate_Uscite!W33</f>
        <v>56963965.93</v>
      </c>
      <c r="J12" s="56">
        <f t="shared" si="0"/>
        <v>4.6834028319119598</v>
      </c>
      <c r="K12" s="57">
        <f t="shared" si="2"/>
        <v>252.51226387304092</v>
      </c>
      <c r="L12" s="56">
        <f>Entrate_Uscite!X33</f>
        <v>53601632.380000003</v>
      </c>
      <c r="M12" s="58">
        <f t="shared" si="1"/>
        <v>94.097437748397311</v>
      </c>
    </row>
    <row r="13" spans="1:13" x14ac:dyDescent="0.3">
      <c r="A13" s="59" t="s">
        <v>280</v>
      </c>
      <c r="B13" s="56">
        <f>Entrate_Uscite!B34</f>
        <v>0</v>
      </c>
      <c r="C13" s="56">
        <f>Entrate_Uscite!E34</f>
        <v>0</v>
      </c>
      <c r="D13" s="56">
        <f>Entrate_Uscite!H34</f>
        <v>0</v>
      </c>
      <c r="E13" s="56">
        <f>Entrate_Uscite!K34</f>
        <v>0</v>
      </c>
      <c r="F13" s="56">
        <f>Entrate_Uscite!N34</f>
        <v>0</v>
      </c>
      <c r="G13" s="56">
        <f>Entrate_Uscite!Q34</f>
        <v>0</v>
      </c>
      <c r="H13" s="56">
        <f>Entrate_Uscite!T34</f>
        <v>0</v>
      </c>
      <c r="I13" s="56">
        <f>Entrate_Uscite!W34</f>
        <v>0</v>
      </c>
      <c r="J13" s="56">
        <f t="shared" si="0"/>
        <v>0</v>
      </c>
      <c r="K13" s="57" t="str">
        <f t="shared" si="2"/>
        <v>-</v>
      </c>
      <c r="L13" s="56">
        <f>Entrate_Uscite!X34</f>
        <v>0</v>
      </c>
      <c r="M13" s="58" t="str">
        <f t="shared" si="1"/>
        <v>-</v>
      </c>
    </row>
    <row r="14" spans="1:13" x14ac:dyDescent="0.3">
      <c r="A14" s="59" t="s">
        <v>281</v>
      </c>
      <c r="B14" s="56">
        <f>Entrate_Uscite!B35</f>
        <v>1344939.48</v>
      </c>
      <c r="C14" s="56">
        <f>Entrate_Uscite!E35</f>
        <v>685630</v>
      </c>
      <c r="D14" s="56">
        <f>Entrate_Uscite!H35</f>
        <v>153855.07999999999</v>
      </c>
      <c r="E14" s="56">
        <f>Entrate_Uscite!K35</f>
        <v>2536265.27</v>
      </c>
      <c r="F14" s="56">
        <f>Entrate_Uscite!N35</f>
        <v>103517.94</v>
      </c>
      <c r="G14" s="56">
        <f>Entrate_Uscite!Q35</f>
        <v>527172.93000000005</v>
      </c>
      <c r="H14" s="56">
        <f>Entrate_Uscite!T35</f>
        <v>49705.11</v>
      </c>
      <c r="I14" s="56">
        <f>Entrate_Uscite!W35</f>
        <v>580075.81000000006</v>
      </c>
      <c r="J14" s="56">
        <f t="shared" si="0"/>
        <v>4.7692056669931801E-2</v>
      </c>
      <c r="K14" s="57">
        <f t="shared" si="2"/>
        <v>1067.0345564067761</v>
      </c>
      <c r="L14" s="56">
        <f>Entrate_Uscite!X35</f>
        <v>234961.23</v>
      </c>
      <c r="M14" s="58">
        <f t="shared" si="1"/>
        <v>40.505262579385956</v>
      </c>
    </row>
    <row r="15" spans="1:13" x14ac:dyDescent="0.3">
      <c r="A15" s="4" t="s">
        <v>283</v>
      </c>
      <c r="B15" s="46">
        <f>SUM(B11:B14)</f>
        <v>158881539.26999995</v>
      </c>
      <c r="C15" s="46">
        <f>SUM(C11:C14)</f>
        <v>78412317.390000001</v>
      </c>
      <c r="D15" s="46">
        <f>SUM(D11:D14)</f>
        <v>99384179.179999992</v>
      </c>
      <c r="E15" s="46">
        <f t="shared" ref="E15:I15" si="6">SUM(E11:E14)</f>
        <v>158659032.56</v>
      </c>
      <c r="F15" s="46">
        <f t="shared" si="6"/>
        <v>153950004.25999999</v>
      </c>
      <c r="G15" s="46">
        <f t="shared" ref="G15:H15" si="7">SUM(G11:G14)</f>
        <v>190907146.41</v>
      </c>
      <c r="H15" s="46">
        <f t="shared" si="7"/>
        <v>225582343.01000002</v>
      </c>
      <c r="I15" s="46">
        <f t="shared" si="6"/>
        <v>365081303.69</v>
      </c>
      <c r="J15" s="46">
        <f t="shared" si="0"/>
        <v>30.015866761822146</v>
      </c>
      <c r="K15" s="44">
        <f t="shared" si="2"/>
        <v>61.839485670124475</v>
      </c>
      <c r="L15" s="46">
        <f>SUM(L11:L14)</f>
        <v>304774463.24000001</v>
      </c>
      <c r="M15" s="45">
        <f t="shared" si="1"/>
        <v>83.481257506079217</v>
      </c>
    </row>
    <row r="16" spans="1:13" x14ac:dyDescent="0.3">
      <c r="A16" s="59" t="s">
        <v>284</v>
      </c>
      <c r="B16" s="56">
        <f>Entrate_Uscite!B36</f>
        <v>0</v>
      </c>
      <c r="C16" s="56">
        <f>Entrate_Uscite!E36</f>
        <v>2465788.8199999998</v>
      </c>
      <c r="D16" s="56">
        <f>Entrate_Uscite!H36</f>
        <v>0</v>
      </c>
      <c r="E16" s="56">
        <f>Entrate_Uscite!K36</f>
        <v>2574709</v>
      </c>
      <c r="F16" s="56">
        <f>Entrate_Uscite!N36</f>
        <v>0</v>
      </c>
      <c r="G16" s="56">
        <f>Entrate_Uscite!Q36</f>
        <v>262000</v>
      </c>
      <c r="H16" s="56">
        <f>Entrate_Uscite!T36</f>
        <v>9655318</v>
      </c>
      <c r="I16" s="56">
        <f>Entrate_Uscite!W36</f>
        <v>326874</v>
      </c>
      <c r="J16" s="56">
        <f t="shared" si="0"/>
        <v>2.6874579258747724E-2</v>
      </c>
      <c r="K16" s="57">
        <f t="shared" si="2"/>
        <v>-96.614570333157332</v>
      </c>
      <c r="L16" s="56">
        <f>Entrate_Uscite!X36</f>
        <v>0</v>
      </c>
      <c r="M16" s="58">
        <f t="shared" si="1"/>
        <v>0</v>
      </c>
    </row>
    <row r="17" spans="1:13" x14ac:dyDescent="0.3">
      <c r="A17" s="59" t="s">
        <v>285</v>
      </c>
      <c r="B17" s="56">
        <f>Entrate_Uscite!B37</f>
        <v>25000000</v>
      </c>
      <c r="C17" s="56">
        <f>Entrate_Uscite!E37</f>
        <v>25000000</v>
      </c>
      <c r="D17" s="56">
        <f>Entrate_Uscite!H37</f>
        <v>0</v>
      </c>
      <c r="E17" s="56">
        <f>Entrate_Uscite!K37</f>
        <v>5531121.3099999996</v>
      </c>
      <c r="F17" s="56">
        <f>Entrate_Uscite!N37</f>
        <v>5195000</v>
      </c>
      <c r="G17" s="56">
        <f>Entrate_Uscite!Q37</f>
        <v>0</v>
      </c>
      <c r="H17" s="56">
        <f>Entrate_Uscite!T37</f>
        <v>400000</v>
      </c>
      <c r="I17" s="56">
        <f>Entrate_Uscite!W37</f>
        <v>800000</v>
      </c>
      <c r="J17" s="56">
        <f t="shared" si="0"/>
        <v>6.5773550074334997E-2</v>
      </c>
      <c r="K17" s="57">
        <f t="shared" si="2"/>
        <v>100</v>
      </c>
      <c r="L17" s="56">
        <f>Entrate_Uscite!X37</f>
        <v>800000</v>
      </c>
      <c r="M17" s="58">
        <f t="shared" si="1"/>
        <v>100</v>
      </c>
    </row>
    <row r="18" spans="1:13" x14ac:dyDescent="0.3">
      <c r="A18" s="59" t="s">
        <v>286</v>
      </c>
      <c r="B18" s="56">
        <f>Entrate_Uscite!B38</f>
        <v>0</v>
      </c>
      <c r="C18" s="56">
        <f>Entrate_Uscite!E38</f>
        <v>0</v>
      </c>
      <c r="D18" s="56">
        <f>Entrate_Uscite!H38</f>
        <v>0</v>
      </c>
      <c r="E18" s="56">
        <f>Entrate_Uscite!K38</f>
        <v>0</v>
      </c>
      <c r="F18" s="56">
        <f>Entrate_Uscite!N38</f>
        <v>0</v>
      </c>
      <c r="G18" s="56">
        <f>Entrate_Uscite!Q38</f>
        <v>0</v>
      </c>
      <c r="H18" s="56">
        <f>Entrate_Uscite!T38</f>
        <v>0</v>
      </c>
      <c r="I18" s="56">
        <f>Entrate_Uscite!W38</f>
        <v>0</v>
      </c>
      <c r="J18" s="56">
        <f t="shared" si="0"/>
        <v>0</v>
      </c>
      <c r="K18" s="57" t="str">
        <f t="shared" si="2"/>
        <v>-</v>
      </c>
      <c r="L18" s="56">
        <f>Entrate_Uscite!X38</f>
        <v>0</v>
      </c>
      <c r="M18" s="58" t="str">
        <f t="shared" si="1"/>
        <v>-</v>
      </c>
    </row>
    <row r="19" spans="1:13" x14ac:dyDescent="0.3">
      <c r="A19" s="59" t="s">
        <v>287</v>
      </c>
      <c r="B19" s="56">
        <f>Entrate_Uscite!B39</f>
        <v>31616561.32</v>
      </c>
      <c r="C19" s="56">
        <f>Entrate_Uscite!E39</f>
        <v>51668565.030000001</v>
      </c>
      <c r="D19" s="56">
        <f>Entrate_Uscite!H39</f>
        <v>40800367.789999999</v>
      </c>
      <c r="E19" s="56">
        <f>Entrate_Uscite!K39</f>
        <v>29469609.620000001</v>
      </c>
      <c r="F19" s="56">
        <f>Entrate_Uscite!N39</f>
        <v>20561727.190000001</v>
      </c>
      <c r="G19" s="56">
        <f>Entrate_Uscite!Q39</f>
        <v>25796381.09</v>
      </c>
      <c r="H19" s="56">
        <f>Entrate_Uscite!T39</f>
        <v>28547825.510000002</v>
      </c>
      <c r="I19" s="56">
        <f>Entrate_Uscite!W39</f>
        <v>11946948.91</v>
      </c>
      <c r="J19" s="56">
        <f t="shared" si="0"/>
        <v>0.98224155295925863</v>
      </c>
      <c r="K19" s="57">
        <f t="shared" si="2"/>
        <v>-58.151107145393226</v>
      </c>
      <c r="L19" s="56">
        <f>Entrate_Uscite!X39</f>
        <v>11946948.91</v>
      </c>
      <c r="M19" s="58">
        <f t="shared" si="1"/>
        <v>100</v>
      </c>
    </row>
    <row r="20" spans="1:13" x14ac:dyDescent="0.3">
      <c r="A20" s="4" t="s">
        <v>288</v>
      </c>
      <c r="B20" s="43">
        <f>SUM(B16:B19)</f>
        <v>56616561.32</v>
      </c>
      <c r="C20" s="43">
        <f>SUM(C16:C19)</f>
        <v>79134353.849999994</v>
      </c>
      <c r="D20" s="43">
        <f>SUM(D16:D19)</f>
        <v>40800367.789999999</v>
      </c>
      <c r="E20" s="43">
        <f t="shared" ref="E20:I20" si="8">SUM(E16:E19)</f>
        <v>37575439.93</v>
      </c>
      <c r="F20" s="43">
        <f t="shared" si="8"/>
        <v>25756727.190000001</v>
      </c>
      <c r="G20" s="43">
        <f t="shared" ref="G20:H20" si="9">SUM(G16:G19)</f>
        <v>26058381.09</v>
      </c>
      <c r="H20" s="43">
        <f t="shared" si="9"/>
        <v>38603143.510000005</v>
      </c>
      <c r="I20" s="43">
        <f t="shared" si="8"/>
        <v>13073822.91</v>
      </c>
      <c r="J20" s="43">
        <f t="shared" si="0"/>
        <v>1.0748896822923415</v>
      </c>
      <c r="K20" s="44">
        <f t="shared" si="2"/>
        <v>-66.132750545008662</v>
      </c>
      <c r="L20" s="43">
        <f>SUM(L16:L19)</f>
        <v>12746948.91</v>
      </c>
      <c r="M20" s="40">
        <f t="shared" si="1"/>
        <v>97.499782563599069</v>
      </c>
    </row>
    <row r="21" spans="1:13" x14ac:dyDescent="0.3">
      <c r="A21" s="47" t="s">
        <v>349</v>
      </c>
      <c r="B21" s="48">
        <f>B10+B15+B20</f>
        <v>915850213.79999995</v>
      </c>
      <c r="C21" s="48">
        <f>C10+C15+C20</f>
        <v>852414395.51999998</v>
      </c>
      <c r="D21" s="48">
        <f>D10+D15+D20</f>
        <v>781811296.29999995</v>
      </c>
      <c r="E21" s="48">
        <f t="shared" ref="E21:I21" si="10">E10+E15+E20</f>
        <v>880612381.87999976</v>
      </c>
      <c r="F21" s="48">
        <f t="shared" si="10"/>
        <v>883420583.12000012</v>
      </c>
      <c r="G21" s="48">
        <f t="shared" ref="G21:H21" si="11">G10+G15+G20</f>
        <v>968496604.57000005</v>
      </c>
      <c r="H21" s="48">
        <f t="shared" si="11"/>
        <v>1007316623.1800001</v>
      </c>
      <c r="I21" s="48">
        <f t="shared" si="10"/>
        <v>1153935065.7600002</v>
      </c>
      <c r="J21" s="48">
        <f t="shared" si="0"/>
        <v>94.873007287870522</v>
      </c>
      <c r="K21" s="49">
        <f t="shared" si="2"/>
        <v>14.555348259531357</v>
      </c>
      <c r="L21" s="48">
        <f>L10+L15+L20</f>
        <v>981706824.23000002</v>
      </c>
      <c r="M21" s="50">
        <f t="shared" si="1"/>
        <v>85.074702499263438</v>
      </c>
    </row>
    <row r="22" spans="1:13" x14ac:dyDescent="0.3">
      <c r="A22" s="59" t="s">
        <v>289</v>
      </c>
      <c r="B22" s="60">
        <f>Entrate_Uscite!B40</f>
        <v>26175239.329999998</v>
      </c>
      <c r="C22" s="60">
        <f>Entrate_Uscite!E40</f>
        <v>26532713.699999999</v>
      </c>
      <c r="D22" s="60">
        <f>Entrate_Uscite!H40</f>
        <v>26907459.309999999</v>
      </c>
      <c r="E22" s="60">
        <f>Entrate_Uscite!K40</f>
        <v>20975370.460000001</v>
      </c>
      <c r="F22" s="60">
        <f>Entrate_Uscite!N40</f>
        <v>23621849.870000001</v>
      </c>
      <c r="G22" s="60">
        <f>Entrate_Uscite!Q40</f>
        <v>22489872.68</v>
      </c>
      <c r="H22" s="60">
        <f>Entrate_Uscite!T40</f>
        <v>23075720.609999999</v>
      </c>
      <c r="I22" s="60">
        <f>Entrate_Uscite!W40</f>
        <v>20818146.260000002</v>
      </c>
      <c r="J22" s="60">
        <f t="shared" si="0"/>
        <v>1.7116042318586748</v>
      </c>
      <c r="K22" s="61">
        <f t="shared" si="2"/>
        <v>-9.7833319624335644</v>
      </c>
      <c r="L22" s="60">
        <f>Entrate_Uscite!X40</f>
        <v>0</v>
      </c>
      <c r="M22" s="58">
        <f t="shared" si="1"/>
        <v>0</v>
      </c>
    </row>
    <row r="23" spans="1:13" x14ac:dyDescent="0.3">
      <c r="A23" s="59" t="s">
        <v>290</v>
      </c>
      <c r="B23" s="60">
        <f>Entrate_Uscite!B41</f>
        <v>0</v>
      </c>
      <c r="C23" s="60">
        <f>Entrate_Uscite!E41</f>
        <v>0</v>
      </c>
      <c r="D23" s="60">
        <f>Entrate_Uscite!H41</f>
        <v>0</v>
      </c>
      <c r="E23" s="60">
        <f>Entrate_Uscite!K41</f>
        <v>0</v>
      </c>
      <c r="F23" s="60">
        <f>Entrate_Uscite!N41</f>
        <v>0</v>
      </c>
      <c r="G23" s="60">
        <f>Entrate_Uscite!Q41</f>
        <v>0</v>
      </c>
      <c r="H23" s="60">
        <f>Entrate_Uscite!T41</f>
        <v>0</v>
      </c>
      <c r="I23" s="60">
        <f>Entrate_Uscite!W41</f>
        <v>95163.49</v>
      </c>
      <c r="J23" s="60">
        <f t="shared" si="0"/>
        <v>7.8240507184543472E-3</v>
      </c>
      <c r="K23" s="61" t="str">
        <f t="shared" si="2"/>
        <v>-</v>
      </c>
      <c r="L23" s="60">
        <f>Entrate_Uscite!X41</f>
        <v>0</v>
      </c>
      <c r="M23" s="58">
        <f t="shared" si="1"/>
        <v>0</v>
      </c>
    </row>
    <row r="24" spans="1:13" x14ac:dyDescent="0.3">
      <c r="A24" s="59" t="s">
        <v>291</v>
      </c>
      <c r="B24" s="60">
        <f>Entrate_Uscite!B42</f>
        <v>51021390.5</v>
      </c>
      <c r="C24" s="60">
        <f>Entrate_Uscite!E42</f>
        <v>54991199.280000001</v>
      </c>
      <c r="D24" s="60">
        <f>Entrate_Uscite!H42</f>
        <v>81286921.090000004</v>
      </c>
      <c r="E24" s="60">
        <f>Entrate_Uscite!K42</f>
        <v>34622479.990000002</v>
      </c>
      <c r="F24" s="60">
        <f>Entrate_Uscite!N42</f>
        <v>47816506.340000004</v>
      </c>
      <c r="G24" s="60">
        <f>Entrate_Uscite!Q42</f>
        <v>38161709.310000002</v>
      </c>
      <c r="H24" s="60">
        <f>Entrate_Uscite!T42</f>
        <v>47339542.490000002</v>
      </c>
      <c r="I24" s="60">
        <f>Entrate_Uscite!W42</f>
        <v>41446015.009999998</v>
      </c>
      <c r="J24" s="60">
        <f t="shared" si="0"/>
        <v>3.4075644295523433</v>
      </c>
      <c r="K24" s="61">
        <f t="shared" si="2"/>
        <v>-12.449481279302503</v>
      </c>
      <c r="L24" s="60">
        <f>Entrate_Uscite!X42</f>
        <v>0</v>
      </c>
      <c r="M24" s="58">
        <f t="shared" si="1"/>
        <v>0</v>
      </c>
    </row>
    <row r="25" spans="1:13" x14ac:dyDescent="0.3">
      <c r="A25" s="59" t="s">
        <v>292</v>
      </c>
      <c r="B25" s="60">
        <f>Entrate_Uscite!B43</f>
        <v>0</v>
      </c>
      <c r="C25" s="60">
        <f>Entrate_Uscite!E43</f>
        <v>0</v>
      </c>
      <c r="D25" s="60">
        <f>Entrate_Uscite!H43</f>
        <v>0</v>
      </c>
      <c r="E25" s="60">
        <f>Entrate_Uscite!K43</f>
        <v>0</v>
      </c>
      <c r="F25" s="60">
        <f>Entrate_Uscite!N43</f>
        <v>0</v>
      </c>
      <c r="G25" s="60">
        <f>Entrate_Uscite!Q43</f>
        <v>0</v>
      </c>
      <c r="H25" s="60">
        <f>Entrate_Uscite!T43</f>
        <v>0</v>
      </c>
      <c r="I25" s="60">
        <f>Entrate_Uscite!W43</f>
        <v>0</v>
      </c>
      <c r="J25" s="60">
        <f t="shared" si="0"/>
        <v>0</v>
      </c>
      <c r="K25" s="61" t="str">
        <f t="shared" si="2"/>
        <v>-</v>
      </c>
      <c r="L25" s="60">
        <f>Entrate_Uscite!X43</f>
        <v>0</v>
      </c>
      <c r="M25" s="58" t="str">
        <f t="shared" si="1"/>
        <v>-</v>
      </c>
    </row>
    <row r="26" spans="1:13" x14ac:dyDescent="0.3">
      <c r="A26" s="59" t="s">
        <v>293</v>
      </c>
      <c r="B26" s="60">
        <f>Entrate_Uscite!B44</f>
        <v>0</v>
      </c>
      <c r="C26" s="60">
        <f>Entrate_Uscite!E44</f>
        <v>0</v>
      </c>
      <c r="D26" s="60">
        <f>Entrate_Uscite!H44</f>
        <v>0</v>
      </c>
      <c r="E26" s="60">
        <f>Entrate_Uscite!K44</f>
        <v>0</v>
      </c>
      <c r="F26" s="60">
        <f>Entrate_Uscite!N44</f>
        <v>0</v>
      </c>
      <c r="G26" s="60">
        <f>Entrate_Uscite!Q44</f>
        <v>0</v>
      </c>
      <c r="H26" s="60">
        <f>Entrate_Uscite!T44</f>
        <v>0</v>
      </c>
      <c r="I26" s="60">
        <f>Entrate_Uscite!W44</f>
        <v>0</v>
      </c>
      <c r="J26" s="60">
        <f t="shared" si="0"/>
        <v>0</v>
      </c>
      <c r="K26" s="61" t="str">
        <f t="shared" si="2"/>
        <v>-</v>
      </c>
      <c r="L26" s="60">
        <f>Entrate_Uscite!X44</f>
        <v>0</v>
      </c>
      <c r="M26" s="58" t="str">
        <f t="shared" si="1"/>
        <v>-</v>
      </c>
    </row>
    <row r="27" spans="1:13" x14ac:dyDescent="0.3">
      <c r="A27" s="4" t="s">
        <v>294</v>
      </c>
      <c r="B27" s="43">
        <f>SUM(B22:B26)</f>
        <v>77196629.829999998</v>
      </c>
      <c r="C27" s="43">
        <f>SUM(C22:C26)</f>
        <v>81523912.980000004</v>
      </c>
      <c r="D27" s="43">
        <f>SUM(D22:D26)</f>
        <v>108194380.40000001</v>
      </c>
      <c r="E27" s="43">
        <f t="shared" ref="E27:I27" si="12">SUM(E22:E26)</f>
        <v>55597850.450000003</v>
      </c>
      <c r="F27" s="43">
        <f t="shared" si="12"/>
        <v>71438356.210000008</v>
      </c>
      <c r="G27" s="43">
        <f t="shared" ref="G27" si="13">SUM(G22:G26)</f>
        <v>60651581.990000002</v>
      </c>
      <c r="H27" s="43">
        <f t="shared" ref="H27" si="14">SUM(H22:H26)</f>
        <v>70415263.099999994</v>
      </c>
      <c r="I27" s="43">
        <f t="shared" si="12"/>
        <v>62359324.759999998</v>
      </c>
      <c r="J27" s="43">
        <f t="shared" si="0"/>
        <v>5.1269927121294723</v>
      </c>
      <c r="K27" s="44">
        <f t="shared" si="2"/>
        <v>-11.44061384611939</v>
      </c>
      <c r="L27" s="43">
        <f>SUM(L22:L26)</f>
        <v>0</v>
      </c>
      <c r="M27" s="45">
        <f t="shared" si="1"/>
        <v>0</v>
      </c>
    </row>
    <row r="28" spans="1:13" x14ac:dyDescent="0.3">
      <c r="A28" s="4" t="s">
        <v>295</v>
      </c>
      <c r="B28" s="43">
        <f>Entrate_Uscite!B52</f>
        <v>0</v>
      </c>
      <c r="C28" s="43">
        <f>Entrate_Uscite!E52</f>
        <v>0</v>
      </c>
      <c r="D28" s="43">
        <f>Entrate_Uscite!H52</f>
        <v>0</v>
      </c>
      <c r="E28" s="43">
        <f>Entrate_Uscite!K52</f>
        <v>0</v>
      </c>
      <c r="F28" s="43">
        <f>Entrate_Uscite!N52</f>
        <v>0</v>
      </c>
      <c r="G28" s="43">
        <f>Entrate_Uscite!Q52</f>
        <v>0</v>
      </c>
      <c r="H28" s="43">
        <f>Entrate_Uscite!T52</f>
        <v>0</v>
      </c>
      <c r="I28" s="43">
        <f>Entrate_Uscite!W52</f>
        <v>0</v>
      </c>
      <c r="J28" s="43">
        <f t="shared" si="0"/>
        <v>0</v>
      </c>
      <c r="K28" s="44" t="str">
        <f t="shared" si="2"/>
        <v>-</v>
      </c>
      <c r="L28" s="43">
        <f>Entrate_Uscite!X52</f>
        <v>0</v>
      </c>
      <c r="M28" s="45" t="str">
        <f t="shared" si="1"/>
        <v>-</v>
      </c>
    </row>
    <row r="29" spans="1:13" x14ac:dyDescent="0.3">
      <c r="A29" s="4" t="s">
        <v>296</v>
      </c>
      <c r="B29" s="43">
        <f>Entrate_Uscite!B53</f>
        <v>118407740.13</v>
      </c>
      <c r="C29" s="43">
        <f>Entrate_Uscite!E53</f>
        <v>141076534.57999998</v>
      </c>
      <c r="D29" s="43">
        <f>Entrate_Uscite!H53</f>
        <v>89821200.189999998</v>
      </c>
      <c r="E29" s="43">
        <f>Entrate_Uscite!K53</f>
        <v>103080999.59999999</v>
      </c>
      <c r="F29" s="43">
        <f>Entrate_Uscite!N53</f>
        <v>103135342.25</v>
      </c>
      <c r="G29" s="43">
        <f>Entrate_Uscite!Q53</f>
        <v>115902860.41</v>
      </c>
      <c r="H29" s="43">
        <f>Entrate_Uscite!T53</f>
        <v>305453938.08999997</v>
      </c>
      <c r="I29" s="43">
        <f>Entrate_Uscite!W53</f>
        <v>132822120.55</v>
      </c>
      <c r="J29" s="43"/>
      <c r="K29" s="44">
        <f t="shared" si="2"/>
        <v>-56.51648121463576</v>
      </c>
      <c r="L29" s="43">
        <f>Entrate_Uscite!X53</f>
        <v>113529288.06</v>
      </c>
      <c r="M29" s="45">
        <f t="shared" si="1"/>
        <v>85.474684179027733</v>
      </c>
    </row>
    <row r="30" spans="1:13" x14ac:dyDescent="0.3">
      <c r="A30" s="47" t="s">
        <v>69</v>
      </c>
      <c r="B30" s="48">
        <f>B10+B15+B20+B27+B28+B29</f>
        <v>1111454583.76</v>
      </c>
      <c r="C30" s="48">
        <f>C10+C15+C20+C27+C28+C29</f>
        <v>1075014843.0799999</v>
      </c>
      <c r="D30" s="48">
        <f>D10+D15+D20+D27+D28+D29</f>
        <v>979826876.88999987</v>
      </c>
      <c r="E30" s="48">
        <f t="shared" ref="E30:I30" si="15">E10+E15+E20+E27+E28+E29</f>
        <v>1039291231.9299998</v>
      </c>
      <c r="F30" s="48">
        <f t="shared" si="15"/>
        <v>1057994281.5800002</v>
      </c>
      <c r="G30" s="48">
        <f t="shared" ref="G30:H30" si="16">G10+G15+G20+G27+G28+G29</f>
        <v>1145051046.97</v>
      </c>
      <c r="H30" s="48">
        <f t="shared" si="16"/>
        <v>1383185824.3699999</v>
      </c>
      <c r="I30" s="48">
        <f t="shared" si="15"/>
        <v>1349116511.0700002</v>
      </c>
      <c r="J30" s="48"/>
      <c r="K30" s="49">
        <f t="shared" si="2"/>
        <v>-2.4631045734955563</v>
      </c>
      <c r="L30" s="48">
        <f>L10+L15+L20+L27+L28+L29</f>
        <v>1095236112.29</v>
      </c>
      <c r="M30" s="50">
        <f t="shared" si="1"/>
        <v>81.181729176330023</v>
      </c>
    </row>
    <row r="31" spans="1:13" x14ac:dyDescent="0.3">
      <c r="A31" s="38" t="s">
        <v>70</v>
      </c>
      <c r="B31" s="51">
        <f>B30-B29</f>
        <v>993046843.63</v>
      </c>
      <c r="C31" s="51">
        <f>C30-C29</f>
        <v>933938308.5</v>
      </c>
      <c r="D31" s="51">
        <f>D30-D29</f>
        <v>890005676.69999981</v>
      </c>
      <c r="E31" s="51">
        <f t="shared" ref="E31:I31" si="17">E30-E29</f>
        <v>936210232.3299998</v>
      </c>
      <c r="F31" s="51">
        <f t="shared" si="17"/>
        <v>954858939.33000016</v>
      </c>
      <c r="G31" s="51">
        <f t="shared" ref="G31:H31" si="18">G30-G29</f>
        <v>1029148186.5600001</v>
      </c>
      <c r="H31" s="51">
        <f t="shared" si="18"/>
        <v>1077731886.28</v>
      </c>
      <c r="I31" s="51">
        <f t="shared" si="17"/>
        <v>1216294390.5200002</v>
      </c>
      <c r="J31" s="51">
        <f t="shared" si="0"/>
        <v>100</v>
      </c>
      <c r="K31" s="52">
        <f t="shared" si="2"/>
        <v>12.856862268247028</v>
      </c>
      <c r="L31" s="51">
        <f>L30-L29</f>
        <v>981706824.23000002</v>
      </c>
      <c r="M31" s="53">
        <f t="shared" si="1"/>
        <v>80.712928702260371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pane xSplit="1" topLeftCell="C1" activePane="topRight" state="frozen"/>
      <selection pane="topRight" activeCell="E6" sqref="E6"/>
    </sheetView>
  </sheetViews>
  <sheetFormatPr defaultRowHeight="14.4" x14ac:dyDescent="0.3"/>
  <cols>
    <col min="1" max="1" width="50.6640625" customWidth="1"/>
    <col min="2" max="9" width="11.5546875" bestFit="1" customWidth="1"/>
    <col min="10" max="10" width="12.33203125" bestFit="1" customWidth="1"/>
    <col min="11" max="11" width="12.21875" bestFit="1" customWidth="1"/>
  </cols>
  <sheetData>
    <row r="1" spans="1:11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42" t="s">
        <v>266</v>
      </c>
      <c r="K1" s="42" t="s">
        <v>340</v>
      </c>
    </row>
    <row r="2" spans="1:11" x14ac:dyDescent="0.3">
      <c r="A2" s="62" t="s">
        <v>298</v>
      </c>
      <c r="B2" s="64">
        <f>Entrate_Uscite!B56</f>
        <v>108084292.7700001</v>
      </c>
      <c r="C2" s="64">
        <f>Entrate_Uscite!E56</f>
        <v>116375991.86000013</v>
      </c>
      <c r="D2" s="64">
        <f>Entrate_Uscite!H56</f>
        <v>137595185.28999984</v>
      </c>
      <c r="E2" s="64">
        <f>Entrate_Uscite!K56</f>
        <v>119185309.44000018</v>
      </c>
      <c r="F2" s="64">
        <f>Entrate_Uscite!N56</f>
        <v>114382789.50999999</v>
      </c>
      <c r="G2" s="64">
        <f>Entrate_Uscite!Q56</f>
        <v>141815635.92999995</v>
      </c>
      <c r="H2" s="64">
        <f>Entrate_Uscite!T56</f>
        <v>145139695.71000004</v>
      </c>
      <c r="I2" s="64">
        <f>Entrate_Uscite!W56</f>
        <v>128496853.38999987</v>
      </c>
      <c r="J2" s="64">
        <f t="shared" ref="J2:J6" si="0">I2-H2</f>
        <v>-16642842.320000172</v>
      </c>
      <c r="K2" s="64">
        <f>Entrate_Uscite!X56</f>
        <v>55783502.889999866</v>
      </c>
    </row>
    <row r="3" spans="1:11" x14ac:dyDescent="0.3">
      <c r="A3" s="62" t="s">
        <v>72</v>
      </c>
      <c r="B3" s="65">
        <f>Entrate_Uscite!B57</f>
        <v>-83808648.329999954</v>
      </c>
      <c r="C3" s="65">
        <f>Entrate_Uscite!E57</f>
        <v>-54239614.329999998</v>
      </c>
      <c r="D3" s="65">
        <f>Entrate_Uscite!H57</f>
        <v>16769915.090000004</v>
      </c>
      <c r="E3" s="65">
        <f>Entrate_Uscite!K57</f>
        <v>-82803005.690000013</v>
      </c>
      <c r="F3" s="65">
        <f>Entrate_Uscite!N57</f>
        <v>-59917632.75</v>
      </c>
      <c r="G3" s="65">
        <f>Entrate_Uscite!Q57</f>
        <v>88278134.350000054</v>
      </c>
      <c r="H3" s="65">
        <f>Entrate_Uscite!T57</f>
        <v>-45456727.50000003</v>
      </c>
      <c r="I3" s="65">
        <f>Entrate_Uscite!W57</f>
        <v>-55653959.219999969</v>
      </c>
      <c r="J3" s="64">
        <f t="shared" si="0"/>
        <v>-10197231.719999939</v>
      </c>
      <c r="K3" s="64">
        <f>Entrate_Uscite!X57</f>
        <v>-111716794.89000002</v>
      </c>
    </row>
    <row r="4" spans="1:11" x14ac:dyDescent="0.3">
      <c r="A4" s="62" t="s">
        <v>301</v>
      </c>
      <c r="B4" s="65">
        <f>Entrate_Uscite!B16-Entrate_Uscite!B50</f>
        <v>0</v>
      </c>
      <c r="C4" s="65">
        <f>Entrate_Uscite!E16-Entrate_Uscite!E50</f>
        <v>-2350543.8299999982</v>
      </c>
      <c r="D4" s="65">
        <f>Entrate_Uscite!H16-Entrate_Uscite!H50</f>
        <v>2.369999997317791</v>
      </c>
      <c r="E4" s="65">
        <f>Entrate_Uscite!K16-Entrate_Uscite!K50</f>
        <v>1180002.3999999985</v>
      </c>
      <c r="F4" s="65">
        <f>Entrate_Uscite!N16-Entrate_Uscite!N50</f>
        <v>8248742.6999999993</v>
      </c>
      <c r="G4" s="65">
        <f>Entrate_Uscite!Q16-Entrate_Uscite!Q50</f>
        <v>-262000</v>
      </c>
      <c r="H4" s="65">
        <f>Entrate_Uscite!T16-Entrate_Uscite!T50</f>
        <v>-9637888.0000000037</v>
      </c>
      <c r="I4" s="65">
        <f>Entrate_Uscite!W16-Entrate_Uscite!W50</f>
        <v>-326874</v>
      </c>
      <c r="J4" s="64">
        <f t="shared" si="0"/>
        <v>9311014.0000000037</v>
      </c>
      <c r="K4" s="65">
        <f>Entrate_Uscite!X16-Entrate_Uscite!X50</f>
        <v>-12746948.91</v>
      </c>
    </row>
    <row r="5" spans="1:11" x14ac:dyDescent="0.3">
      <c r="A5" s="47" t="s">
        <v>299</v>
      </c>
      <c r="B5" s="66">
        <f>Entrate_Uscite!B58</f>
        <v>24275644.440000176</v>
      </c>
      <c r="C5" s="66">
        <f>Entrate_Uscite!E58</f>
        <v>59785833.700000048</v>
      </c>
      <c r="D5" s="66">
        <f>Entrate_Uscite!H58</f>
        <v>154365102.74999988</v>
      </c>
      <c r="E5" s="66">
        <f>Entrate_Uscite!K58</f>
        <v>37562306.150000334</v>
      </c>
      <c r="F5" s="66">
        <f>Entrate_Uscite!N58</f>
        <v>62713899.459999919</v>
      </c>
      <c r="G5" s="66">
        <f>Entrate_Uscite!Q58</f>
        <v>229831770.27999985</v>
      </c>
      <c r="H5" s="66">
        <f>Entrate_Uscite!T58</f>
        <v>90045080.210000038</v>
      </c>
      <c r="I5" s="66">
        <f>Entrate_Uscite!W58</f>
        <v>72516020.169999838</v>
      </c>
      <c r="J5" s="66">
        <f t="shared" si="0"/>
        <v>-17529060.0400002</v>
      </c>
      <c r="K5" s="66">
        <f>Entrate_Uscite!X58</f>
        <v>-68680240.910000086</v>
      </c>
    </row>
    <row r="6" spans="1:11" x14ac:dyDescent="0.3">
      <c r="A6" s="38" t="s">
        <v>300</v>
      </c>
      <c r="B6" s="67">
        <f>Entrate_Uscite!B59</f>
        <v>-748589.52999997139</v>
      </c>
      <c r="C6" s="67">
        <f>Entrate_Uscite!E59</f>
        <v>22419713.259999871</v>
      </c>
      <c r="D6" s="67">
        <f>Entrate_Uscite!H59</f>
        <v>125770220.74000001</v>
      </c>
      <c r="E6" s="67">
        <f>Entrate_Uscite!K59</f>
        <v>28902038.520000339</v>
      </c>
      <c r="F6" s="67">
        <f>Entrate_Uscite!N59</f>
        <v>39016532.589999914</v>
      </c>
      <c r="G6" s="67">
        <f>Entrate_Uscite!Q59</f>
        <v>202689401.66999996</v>
      </c>
      <c r="H6" s="67">
        <f>Entrate_Uscite!T59</f>
        <v>52293014.100000143</v>
      </c>
      <c r="I6" s="67">
        <f>Entrate_Uscite!W59</f>
        <v>32941845.809999943</v>
      </c>
      <c r="J6" s="67">
        <f t="shared" si="0"/>
        <v>-19351168.2900002</v>
      </c>
      <c r="K6" s="67">
        <f>Entrate_Uscite!X59</f>
        <v>-113492011.25000024</v>
      </c>
    </row>
    <row r="7" spans="1:11" x14ac:dyDescent="0.3">
      <c r="K7" s="6"/>
    </row>
    <row r="8" spans="1:11" x14ac:dyDescent="0.3">
      <c r="K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workbookViewId="0">
      <selection activeCell="B108" sqref="B108"/>
    </sheetView>
  </sheetViews>
  <sheetFormatPr defaultRowHeight="14.4" x14ac:dyDescent="0.3"/>
  <cols>
    <col min="1" max="1" width="33.44140625" bestFit="1" customWidth="1"/>
    <col min="2" max="4" width="12.5546875" bestFit="1" customWidth="1"/>
    <col min="5" max="5" width="11.88671875" customWidth="1"/>
    <col min="6" max="6" width="10.88671875" customWidth="1"/>
    <col min="7" max="9" width="11.109375" bestFit="1" customWidth="1"/>
    <col min="11" max="11" width="11" bestFit="1" customWidth="1"/>
  </cols>
  <sheetData>
    <row r="1" spans="1:6" x14ac:dyDescent="0.3">
      <c r="A1" s="12">
        <v>2023</v>
      </c>
      <c r="B1" s="12" t="s">
        <v>365</v>
      </c>
      <c r="C1" s="12" t="s">
        <v>366</v>
      </c>
      <c r="D1" s="12" t="s">
        <v>367</v>
      </c>
      <c r="E1" s="12" t="s">
        <v>368</v>
      </c>
      <c r="F1" s="12" t="s">
        <v>369</v>
      </c>
    </row>
    <row r="2" spans="1:6" x14ac:dyDescent="0.3">
      <c r="A2" t="s">
        <v>370</v>
      </c>
      <c r="B2" s="1">
        <v>56800008.600000001</v>
      </c>
      <c r="C2" s="1">
        <v>46215215.93</v>
      </c>
      <c r="D2" s="1">
        <f>B2-C2</f>
        <v>10584792.670000002</v>
      </c>
      <c r="E2" s="6">
        <f>IF(B2&gt;0,C2/B2*100,"-")</f>
        <v>81.364804458850031</v>
      </c>
      <c r="F2" s="6">
        <f>B2/B$11*100</f>
        <v>38.26896677726365</v>
      </c>
    </row>
    <row r="3" spans="1:6" x14ac:dyDescent="0.3">
      <c r="A3" t="s">
        <v>371</v>
      </c>
      <c r="B3" s="1">
        <v>4995747.93</v>
      </c>
      <c r="C3" s="1">
        <v>3943855.33</v>
      </c>
      <c r="D3" s="1">
        <f t="shared" ref="D3:D11" si="0">B3-C3</f>
        <v>1051892.5999999996</v>
      </c>
      <c r="E3" s="6">
        <f t="shared" ref="E3:E11" si="1">IF(B3&gt;0,C3/B3*100,"-")</f>
        <v>78.94424188852139</v>
      </c>
      <c r="F3" s="6">
        <f t="shared" ref="F3:F11" si="2">B3/B$11*100</f>
        <v>3.3658817361649773</v>
      </c>
    </row>
    <row r="4" spans="1:6" x14ac:dyDescent="0.3">
      <c r="A4" t="s">
        <v>372</v>
      </c>
      <c r="B4" s="1">
        <v>10283548.49</v>
      </c>
      <c r="C4" s="1">
        <v>8084936.1600000001</v>
      </c>
      <c r="D4" s="1">
        <f t="shared" si="0"/>
        <v>2198612.33</v>
      </c>
      <c r="E4" s="6">
        <f t="shared" si="1"/>
        <v>78.620100521352228</v>
      </c>
      <c r="F4" s="6">
        <f t="shared" si="2"/>
        <v>6.9285337311760511</v>
      </c>
    </row>
    <row r="5" spans="1:6" x14ac:dyDescent="0.3">
      <c r="A5" t="s">
        <v>373</v>
      </c>
      <c r="B5" s="1">
        <v>42407775.280000001</v>
      </c>
      <c r="C5" s="1">
        <v>33462699.280000001</v>
      </c>
      <c r="D5" s="1">
        <f t="shared" si="0"/>
        <v>8945076</v>
      </c>
      <c r="E5" s="6">
        <f t="shared" si="1"/>
        <v>78.906990661642652</v>
      </c>
      <c r="F5" s="6">
        <f t="shared" si="2"/>
        <v>28.572209464207422</v>
      </c>
    </row>
    <row r="6" spans="1:6" x14ac:dyDescent="0.3">
      <c r="A6" t="s">
        <v>374</v>
      </c>
      <c r="B6" s="1">
        <v>0</v>
      </c>
      <c r="C6" s="1">
        <v>0</v>
      </c>
      <c r="D6" s="1">
        <f t="shared" si="0"/>
        <v>0</v>
      </c>
      <c r="E6" s="125" t="str">
        <f t="shared" si="1"/>
        <v>-</v>
      </c>
      <c r="F6" s="6">
        <f t="shared" si="2"/>
        <v>0</v>
      </c>
    </row>
    <row r="7" spans="1:6" x14ac:dyDescent="0.3">
      <c r="A7" t="s">
        <v>375</v>
      </c>
      <c r="B7" s="1">
        <v>25512651.550000001</v>
      </c>
      <c r="C7" s="1">
        <v>15480724.9</v>
      </c>
      <c r="D7" s="1">
        <f t="shared" si="0"/>
        <v>10031926.65</v>
      </c>
      <c r="E7" s="6">
        <f t="shared" si="1"/>
        <v>60.678620055076159</v>
      </c>
      <c r="F7" s="6">
        <f t="shared" si="2"/>
        <v>17.189131456695836</v>
      </c>
    </row>
    <row r="8" spans="1:6" x14ac:dyDescent="0.3">
      <c r="A8" t="s">
        <v>376</v>
      </c>
      <c r="B8" s="1">
        <v>1655757.32</v>
      </c>
      <c r="C8" s="1">
        <v>1511609.88</v>
      </c>
      <c r="D8" s="1">
        <f t="shared" si="0"/>
        <v>144147.44000000018</v>
      </c>
      <c r="E8" s="6">
        <f t="shared" si="1"/>
        <v>91.294168640607296</v>
      </c>
      <c r="F8" s="6">
        <f t="shared" si="2"/>
        <v>1.1155653569793844</v>
      </c>
    </row>
    <row r="9" spans="1:6" x14ac:dyDescent="0.3">
      <c r="A9" t="s">
        <v>377</v>
      </c>
      <c r="B9" s="1">
        <v>0</v>
      </c>
      <c r="C9" s="1">
        <v>0</v>
      </c>
      <c r="D9" s="1">
        <f t="shared" si="0"/>
        <v>0</v>
      </c>
      <c r="E9" s="125" t="str">
        <f t="shared" si="1"/>
        <v>-</v>
      </c>
      <c r="F9" s="6">
        <f t="shared" si="2"/>
        <v>0</v>
      </c>
    </row>
    <row r="10" spans="1:6" x14ac:dyDescent="0.3">
      <c r="A10" t="s">
        <v>378</v>
      </c>
      <c r="B10" s="1">
        <v>6767667.7199999997</v>
      </c>
      <c r="C10" s="1">
        <v>4721986.16</v>
      </c>
      <c r="D10" s="1">
        <f t="shared" si="0"/>
        <v>2045681.5599999996</v>
      </c>
      <c r="E10" s="6">
        <f t="shared" si="1"/>
        <v>69.7727245982461</v>
      </c>
      <c r="F10" s="6">
        <f t="shared" si="2"/>
        <v>4.5597114775126926</v>
      </c>
    </row>
    <row r="11" spans="1:6" x14ac:dyDescent="0.3">
      <c r="A11" s="4" t="s">
        <v>207</v>
      </c>
      <c r="B11" s="3">
        <f>SUM(B2:B10)</f>
        <v>148423156.88999999</v>
      </c>
      <c r="C11" s="3">
        <f>SUM(C2:C10)</f>
        <v>113421027.64</v>
      </c>
      <c r="D11" s="3">
        <f t="shared" si="0"/>
        <v>35002129.249999985</v>
      </c>
      <c r="E11" s="126">
        <f t="shared" si="1"/>
        <v>76.417339461428568</v>
      </c>
      <c r="F11" s="126">
        <f t="shared" si="2"/>
        <v>100</v>
      </c>
    </row>
    <row r="12" spans="1:6" x14ac:dyDescent="0.3">
      <c r="A12" s="124" t="s">
        <v>379</v>
      </c>
      <c r="B12" s="127">
        <v>1153935065.7600002</v>
      </c>
      <c r="C12" s="124"/>
      <c r="D12" s="124"/>
      <c r="E12" s="124"/>
      <c r="F12" s="128">
        <f>B11/B12*100</f>
        <v>12.862349129865994</v>
      </c>
    </row>
    <row r="14" spans="1:6" x14ac:dyDescent="0.3">
      <c r="A14" s="12">
        <v>2022</v>
      </c>
      <c r="B14" s="12" t="s">
        <v>365</v>
      </c>
      <c r="C14" s="12" t="s">
        <v>366</v>
      </c>
      <c r="D14" s="12" t="s">
        <v>367</v>
      </c>
      <c r="E14" s="12" t="s">
        <v>368</v>
      </c>
      <c r="F14" s="12" t="s">
        <v>369</v>
      </c>
    </row>
    <row r="15" spans="1:6" x14ac:dyDescent="0.3">
      <c r="A15" t="s">
        <v>370</v>
      </c>
      <c r="B15" s="1">
        <v>51409598.289999999</v>
      </c>
      <c r="C15" s="1">
        <v>42642301.619999997</v>
      </c>
      <c r="D15" s="1">
        <f>B15-C15</f>
        <v>8767296.6700000018</v>
      </c>
      <c r="E15" s="6">
        <f>IF(B15&gt;0,C15/B15*100,"-")</f>
        <v>82.946187168116069</v>
      </c>
      <c r="F15" s="6">
        <f>B15/B$11*100</f>
        <v>34.637181533674635</v>
      </c>
    </row>
    <row r="16" spans="1:6" x14ac:dyDescent="0.3">
      <c r="A16" t="s">
        <v>371</v>
      </c>
      <c r="B16" s="1">
        <v>4905249.63</v>
      </c>
      <c r="C16" s="1">
        <v>3927947.83</v>
      </c>
      <c r="D16" s="1">
        <f t="shared" ref="D16:D24" si="3">B16-C16</f>
        <v>977301.79999999981</v>
      </c>
      <c r="E16" s="6">
        <f t="shared" ref="E16:E24" si="4">IF(B16&gt;0,C16/B16*100,"-")</f>
        <v>80.076410504718794</v>
      </c>
      <c r="F16" s="6">
        <f t="shared" ref="F16:F24" si="5">B16/B$11*100</f>
        <v>3.3049085687049491</v>
      </c>
    </row>
    <row r="17" spans="1:6" x14ac:dyDescent="0.3">
      <c r="A17" t="s">
        <v>372</v>
      </c>
      <c r="B17" s="1">
        <v>8773519.5</v>
      </c>
      <c r="C17" s="1">
        <v>6705376.9699999997</v>
      </c>
      <c r="D17" s="1">
        <f t="shared" si="3"/>
        <v>2068142.5300000003</v>
      </c>
      <c r="E17" s="6">
        <f t="shared" si="4"/>
        <v>76.427447046763845</v>
      </c>
      <c r="F17" s="6">
        <f t="shared" si="5"/>
        <v>5.9111527364306564</v>
      </c>
    </row>
    <row r="18" spans="1:6" x14ac:dyDescent="0.3">
      <c r="A18" t="s">
        <v>373</v>
      </c>
      <c r="B18" s="1">
        <v>39042705.969999999</v>
      </c>
      <c r="C18" s="1">
        <v>28907330.210000001</v>
      </c>
      <c r="D18" s="1">
        <f t="shared" si="3"/>
        <v>10135375.759999998</v>
      </c>
      <c r="E18" s="6">
        <f t="shared" si="4"/>
        <v>74.040283560806685</v>
      </c>
      <c r="F18" s="6">
        <f t="shared" si="5"/>
        <v>26.304996328123853</v>
      </c>
    </row>
    <row r="19" spans="1:6" x14ac:dyDescent="0.3">
      <c r="A19" t="s">
        <v>374</v>
      </c>
      <c r="B19" s="1">
        <v>0</v>
      </c>
      <c r="C19" s="1">
        <v>0</v>
      </c>
      <c r="D19" s="1">
        <f t="shared" si="3"/>
        <v>0</v>
      </c>
      <c r="E19" s="125" t="str">
        <f t="shared" si="4"/>
        <v>-</v>
      </c>
      <c r="F19" s="6">
        <f t="shared" si="5"/>
        <v>0</v>
      </c>
    </row>
    <row r="20" spans="1:6" x14ac:dyDescent="0.3">
      <c r="A20" t="s">
        <v>375</v>
      </c>
      <c r="B20" s="1">
        <v>17250504.239999998</v>
      </c>
      <c r="C20" s="1">
        <v>11196800.199999999</v>
      </c>
      <c r="D20" s="1">
        <f t="shared" si="3"/>
        <v>6053704.0399999991</v>
      </c>
      <c r="E20" s="6">
        <f t="shared" si="4"/>
        <v>64.907089347783611</v>
      </c>
      <c r="F20" s="6">
        <f t="shared" si="5"/>
        <v>11.622515382006574</v>
      </c>
    </row>
    <row r="21" spans="1:6" x14ac:dyDescent="0.3">
      <c r="A21" t="s">
        <v>376</v>
      </c>
      <c r="B21" s="1">
        <v>1503236.61</v>
      </c>
      <c r="C21" s="1">
        <v>1350816.67</v>
      </c>
      <c r="D21" s="1">
        <f t="shared" si="3"/>
        <v>152419.94000000018</v>
      </c>
      <c r="E21" s="6">
        <f t="shared" si="4"/>
        <v>89.860548965741316</v>
      </c>
      <c r="F21" s="6">
        <f t="shared" si="5"/>
        <v>1.0128046333862077</v>
      </c>
    </row>
    <row r="22" spans="1:6" x14ac:dyDescent="0.3">
      <c r="A22" t="s">
        <v>377</v>
      </c>
      <c r="B22" s="1">
        <v>0</v>
      </c>
      <c r="C22" s="1">
        <v>0</v>
      </c>
      <c r="D22" s="1">
        <f t="shared" si="3"/>
        <v>0</v>
      </c>
      <c r="E22" s="125" t="str">
        <f t="shared" si="4"/>
        <v>-</v>
      </c>
      <c r="F22" s="6">
        <f t="shared" si="5"/>
        <v>0</v>
      </c>
    </row>
    <row r="23" spans="1:6" x14ac:dyDescent="0.3">
      <c r="A23" t="s">
        <v>378</v>
      </c>
      <c r="B23" s="1">
        <v>6365694.7300000004</v>
      </c>
      <c r="C23" s="1">
        <v>3993622.06</v>
      </c>
      <c r="D23" s="1">
        <f t="shared" si="3"/>
        <v>2372072.6700000004</v>
      </c>
      <c r="E23" s="6">
        <f t="shared" si="4"/>
        <v>62.736625449206862</v>
      </c>
      <c r="F23" s="6">
        <f t="shared" si="5"/>
        <v>4.2888824516229445</v>
      </c>
    </row>
    <row r="24" spans="1:6" x14ac:dyDescent="0.3">
      <c r="A24" s="4" t="s">
        <v>207</v>
      </c>
      <c r="B24" s="3">
        <f>SUM(B15:B23)</f>
        <v>129250508.97</v>
      </c>
      <c r="C24" s="3">
        <f>SUM(C15:C23)</f>
        <v>98724195.560000002</v>
      </c>
      <c r="D24" s="3">
        <f t="shared" si="3"/>
        <v>30526313.409999996</v>
      </c>
      <c r="E24" s="126">
        <f t="shared" si="4"/>
        <v>76.382055549904734</v>
      </c>
      <c r="F24" s="126">
        <f t="shared" si="5"/>
        <v>87.082441633949813</v>
      </c>
    </row>
    <row r="25" spans="1:6" x14ac:dyDescent="0.3">
      <c r="A25" s="124" t="s">
        <v>379</v>
      </c>
      <c r="B25" s="127">
        <v>1007316623.1800001</v>
      </c>
      <c r="C25" s="124"/>
      <c r="D25" s="124"/>
      <c r="E25" s="124"/>
      <c r="F25" s="128">
        <f>B24/B25*100</f>
        <v>12.831170060707306</v>
      </c>
    </row>
    <row r="27" spans="1:6" x14ac:dyDescent="0.3">
      <c r="A27" s="12">
        <v>2021</v>
      </c>
      <c r="B27" s="12" t="s">
        <v>365</v>
      </c>
      <c r="C27" s="12" t="s">
        <v>366</v>
      </c>
      <c r="D27" s="12" t="s">
        <v>367</v>
      </c>
      <c r="E27" s="12" t="s">
        <v>368</v>
      </c>
      <c r="F27" s="12" t="s">
        <v>369</v>
      </c>
    </row>
    <row r="28" spans="1:6" x14ac:dyDescent="0.3">
      <c r="A28" t="s">
        <v>370</v>
      </c>
      <c r="B28" s="1">
        <v>51401100.880000003</v>
      </c>
      <c r="C28" s="1">
        <v>42916127.609999999</v>
      </c>
      <c r="D28" s="1">
        <f>B28-C28</f>
        <v>8484973.2700000033</v>
      </c>
      <c r="E28" s="6">
        <f>IF(B28&gt;0,C28/B28*100,"-")</f>
        <v>83.492623456044541</v>
      </c>
      <c r="F28" s="6">
        <f>B28/B$11*100</f>
        <v>34.631456409524162</v>
      </c>
    </row>
    <row r="29" spans="1:6" x14ac:dyDescent="0.3">
      <c r="A29" t="s">
        <v>371</v>
      </c>
      <c r="B29" s="1">
        <v>4849077.33</v>
      </c>
      <c r="C29" s="1">
        <v>3608631.93</v>
      </c>
      <c r="D29" s="1">
        <f t="shared" ref="D29:D37" si="6">B29-C29</f>
        <v>1240445.3999999999</v>
      </c>
      <c r="E29" s="6">
        <f t="shared" ref="E29:E37" si="7">IF(B29&gt;0,C29/B29*100,"-")</f>
        <v>74.418939612992318</v>
      </c>
      <c r="F29" s="6">
        <f t="shared" ref="F29:F37" si="8">B29/B$11*100</f>
        <v>3.267062520165751</v>
      </c>
    </row>
    <row r="30" spans="1:6" x14ac:dyDescent="0.3">
      <c r="A30" t="s">
        <v>372</v>
      </c>
      <c r="B30" s="1">
        <v>8522332.9000000004</v>
      </c>
      <c r="C30" s="1">
        <v>6721802.6600000001</v>
      </c>
      <c r="D30" s="1">
        <f t="shared" si="6"/>
        <v>1800530.2400000002</v>
      </c>
      <c r="E30" s="6">
        <f t="shared" si="7"/>
        <v>78.872800897040761</v>
      </c>
      <c r="F30" s="6">
        <f t="shared" si="8"/>
        <v>5.7419159372254214</v>
      </c>
    </row>
    <row r="31" spans="1:6" x14ac:dyDescent="0.3">
      <c r="A31" t="s">
        <v>373</v>
      </c>
      <c r="B31" s="1">
        <v>26289880.93</v>
      </c>
      <c r="C31" s="1">
        <v>20167955.359999999</v>
      </c>
      <c r="D31" s="1">
        <f t="shared" si="6"/>
        <v>6121925.5700000003</v>
      </c>
      <c r="E31" s="6">
        <f t="shared" si="7"/>
        <v>76.713756953481948</v>
      </c>
      <c r="F31" s="6">
        <f t="shared" si="8"/>
        <v>17.712789217577463</v>
      </c>
    </row>
    <row r="32" spans="1:6" x14ac:dyDescent="0.3">
      <c r="A32" t="s">
        <v>374</v>
      </c>
      <c r="B32" s="1">
        <v>0</v>
      </c>
      <c r="C32" s="1">
        <v>0</v>
      </c>
      <c r="D32" s="1">
        <f t="shared" si="6"/>
        <v>0</v>
      </c>
      <c r="E32" s="125" t="str">
        <f t="shared" si="7"/>
        <v>-</v>
      </c>
      <c r="F32" s="6">
        <f t="shared" si="8"/>
        <v>0</v>
      </c>
    </row>
    <row r="33" spans="1:6" x14ac:dyDescent="0.3">
      <c r="A33" t="s">
        <v>375</v>
      </c>
      <c r="B33" s="1">
        <v>27346196.109999999</v>
      </c>
      <c r="C33" s="1">
        <v>17346468.469999999</v>
      </c>
      <c r="D33" s="1">
        <f t="shared" si="6"/>
        <v>9999727.6400000006</v>
      </c>
      <c r="E33" s="6">
        <f t="shared" si="7"/>
        <v>63.432838703503322</v>
      </c>
      <c r="F33" s="6">
        <f t="shared" si="8"/>
        <v>18.424480844499847</v>
      </c>
    </row>
    <row r="34" spans="1:6" x14ac:dyDescent="0.3">
      <c r="A34" t="s">
        <v>376</v>
      </c>
      <c r="B34" s="1">
        <v>1572193.54</v>
      </c>
      <c r="C34" s="1">
        <v>1466396.04</v>
      </c>
      <c r="D34" s="1">
        <f t="shared" si="6"/>
        <v>105797.5</v>
      </c>
      <c r="E34" s="6">
        <f t="shared" si="7"/>
        <v>93.270707625474657</v>
      </c>
      <c r="F34" s="6">
        <f t="shared" si="8"/>
        <v>1.0592643176059049</v>
      </c>
    </row>
    <row r="35" spans="1:6" x14ac:dyDescent="0.3">
      <c r="A35" t="s">
        <v>377</v>
      </c>
      <c r="B35" s="1">
        <v>0</v>
      </c>
      <c r="C35" s="1">
        <v>0</v>
      </c>
      <c r="D35" s="1">
        <f t="shared" si="6"/>
        <v>0</v>
      </c>
      <c r="E35" s="125" t="str">
        <f t="shared" si="7"/>
        <v>-</v>
      </c>
      <c r="F35" s="6">
        <f t="shared" si="8"/>
        <v>0</v>
      </c>
    </row>
    <row r="36" spans="1:6" x14ac:dyDescent="0.3">
      <c r="A36" t="s">
        <v>378</v>
      </c>
      <c r="B36" s="1">
        <v>6067163.6500000004</v>
      </c>
      <c r="C36" s="1">
        <v>4243681.84</v>
      </c>
      <c r="D36" s="1">
        <f t="shared" si="6"/>
        <v>1823481.8100000005</v>
      </c>
      <c r="E36" s="6">
        <f t="shared" si="7"/>
        <v>69.945069637276063</v>
      </c>
      <c r="F36" s="6">
        <f t="shared" si="8"/>
        <v>4.0877473415395169</v>
      </c>
    </row>
    <row r="37" spans="1:6" x14ac:dyDescent="0.3">
      <c r="A37" s="4" t="s">
        <v>207</v>
      </c>
      <c r="B37" s="3">
        <f>SUM(B28:B36)</f>
        <v>126047945.34</v>
      </c>
      <c r="C37" s="3">
        <f>SUM(C28:C36)</f>
        <v>96471063.910000011</v>
      </c>
      <c r="D37" s="3">
        <f t="shared" si="6"/>
        <v>29576881.429999992</v>
      </c>
      <c r="E37" s="126">
        <f t="shared" si="7"/>
        <v>76.53521336645376</v>
      </c>
      <c r="F37" s="126">
        <f t="shared" si="8"/>
        <v>84.924716588138054</v>
      </c>
    </row>
    <row r="38" spans="1:6" x14ac:dyDescent="0.3">
      <c r="A38" s="124" t="s">
        <v>379</v>
      </c>
      <c r="B38" s="127">
        <f>751531077.07+190907146.41+26058381.09</f>
        <v>968496604.57000005</v>
      </c>
      <c r="C38" s="124"/>
      <c r="D38" s="124"/>
      <c r="E38" s="124"/>
      <c r="F38" s="128">
        <f>B37/B38*100</f>
        <v>13.014805085038336</v>
      </c>
    </row>
    <row r="40" spans="1:6" x14ac:dyDescent="0.3">
      <c r="A40" s="12">
        <v>2020</v>
      </c>
      <c r="B40" s="12" t="s">
        <v>365</v>
      </c>
      <c r="C40" s="12" t="s">
        <v>366</v>
      </c>
      <c r="D40" s="12" t="s">
        <v>367</v>
      </c>
      <c r="E40" s="12" t="s">
        <v>368</v>
      </c>
      <c r="F40" s="12" t="s">
        <v>369</v>
      </c>
    </row>
    <row r="41" spans="1:6" x14ac:dyDescent="0.3">
      <c r="A41" t="s">
        <v>370</v>
      </c>
      <c r="B41" s="1">
        <v>48302685.560000002</v>
      </c>
      <c r="C41" s="1">
        <v>40133880.119999997</v>
      </c>
      <c r="D41" s="1">
        <f>B41-C41</f>
        <v>8168805.4400000051</v>
      </c>
      <c r="E41" s="6">
        <f>IF(B41&gt;0,C41/B41*100,"-")</f>
        <v>83.088299656024333</v>
      </c>
      <c r="F41" s="6">
        <f>B41/B$11*100</f>
        <v>32.543901216033497</v>
      </c>
    </row>
    <row r="42" spans="1:6" x14ac:dyDescent="0.3">
      <c r="A42" t="s">
        <v>371</v>
      </c>
      <c r="B42" s="1">
        <v>3903932.07</v>
      </c>
      <c r="C42" s="1">
        <v>2216668.65</v>
      </c>
      <c r="D42" s="1">
        <f t="shared" ref="D42:D50" si="9">B42-C42</f>
        <v>1687263.42</v>
      </c>
      <c r="E42" s="6">
        <f t="shared" ref="E42:E50" si="10">IF(B42&gt;0,C42/B42*100,"-")</f>
        <v>56.780410372253222</v>
      </c>
      <c r="F42" s="6">
        <f t="shared" ref="F42:F50" si="11">B42/B$11*100</f>
        <v>2.6302715504786756</v>
      </c>
    </row>
    <row r="43" spans="1:6" x14ac:dyDescent="0.3">
      <c r="A43" t="s">
        <v>372</v>
      </c>
      <c r="B43" s="1">
        <v>8040746.21</v>
      </c>
      <c r="C43" s="1">
        <v>6503522.2599999998</v>
      </c>
      <c r="D43" s="1">
        <f t="shared" si="9"/>
        <v>1537223.9500000002</v>
      </c>
      <c r="E43" s="6">
        <f t="shared" si="10"/>
        <v>80.88207350596133</v>
      </c>
      <c r="F43" s="6">
        <f t="shared" si="11"/>
        <v>5.4174472356488099</v>
      </c>
    </row>
    <row r="44" spans="1:6" x14ac:dyDescent="0.3">
      <c r="A44" t="s">
        <v>373</v>
      </c>
      <c r="B44" s="1">
        <v>35117604.68</v>
      </c>
      <c r="C44" s="1">
        <v>25264317.77</v>
      </c>
      <c r="D44" s="1">
        <f t="shared" si="9"/>
        <v>9853286.9100000001</v>
      </c>
      <c r="E44" s="6">
        <f t="shared" si="10"/>
        <v>71.942030215940107</v>
      </c>
      <c r="F44" s="6">
        <f t="shared" si="11"/>
        <v>23.660462030211711</v>
      </c>
    </row>
    <row r="45" spans="1:6" x14ac:dyDescent="0.3">
      <c r="A45" t="s">
        <v>374</v>
      </c>
      <c r="B45" s="1">
        <v>0</v>
      </c>
      <c r="C45" s="1">
        <v>0</v>
      </c>
      <c r="D45" s="1">
        <f t="shared" si="9"/>
        <v>0</v>
      </c>
      <c r="E45" s="6" t="str">
        <f t="shared" si="10"/>
        <v>-</v>
      </c>
      <c r="F45" s="6">
        <f t="shared" si="11"/>
        <v>0</v>
      </c>
    </row>
    <row r="46" spans="1:6" x14ac:dyDescent="0.3">
      <c r="A46" t="s">
        <v>375</v>
      </c>
      <c r="B46" s="1">
        <v>14356371.439999999</v>
      </c>
      <c r="C46" s="1">
        <v>6052275.8099999996</v>
      </c>
      <c r="D46" s="1">
        <f t="shared" si="9"/>
        <v>8304095.6299999999</v>
      </c>
      <c r="E46" s="6">
        <f t="shared" si="10"/>
        <v>42.157420036772187</v>
      </c>
      <c r="F46" s="6">
        <f t="shared" si="11"/>
        <v>9.6725953960404265</v>
      </c>
    </row>
    <row r="47" spans="1:6" x14ac:dyDescent="0.3">
      <c r="A47" t="s">
        <v>376</v>
      </c>
      <c r="B47" s="1">
        <v>1535751.2</v>
      </c>
      <c r="C47" s="1">
        <v>1432051.81</v>
      </c>
      <c r="D47" s="1">
        <f t="shared" si="9"/>
        <v>103699.3899999999</v>
      </c>
      <c r="E47" s="6">
        <f t="shared" si="10"/>
        <v>93.247643889192474</v>
      </c>
      <c r="F47" s="6">
        <f t="shared" si="11"/>
        <v>1.0347113160638286</v>
      </c>
    </row>
    <row r="48" spans="1:6" x14ac:dyDescent="0.3">
      <c r="A48" t="s">
        <v>377</v>
      </c>
      <c r="B48" s="1">
        <v>0</v>
      </c>
      <c r="C48" s="1">
        <v>0</v>
      </c>
      <c r="D48" s="1">
        <f t="shared" si="9"/>
        <v>0</v>
      </c>
      <c r="E48" s="13" t="str">
        <f t="shared" si="10"/>
        <v>-</v>
      </c>
      <c r="F48" s="6">
        <f t="shared" si="11"/>
        <v>0</v>
      </c>
    </row>
    <row r="49" spans="1:6" x14ac:dyDescent="0.3">
      <c r="A49" t="s">
        <v>378</v>
      </c>
      <c r="B49" s="1">
        <v>5663715.0800000001</v>
      </c>
      <c r="C49" s="1">
        <v>4346134.3499999996</v>
      </c>
      <c r="D49" s="1">
        <f t="shared" si="9"/>
        <v>1317580.7300000004</v>
      </c>
      <c r="E49" s="6">
        <f t="shared" si="10"/>
        <v>76.736458112931757</v>
      </c>
      <c r="F49" s="6">
        <f t="shared" si="11"/>
        <v>3.8159241446383718</v>
      </c>
    </row>
    <row r="50" spans="1:6" x14ac:dyDescent="0.3">
      <c r="A50" s="4" t="s">
        <v>207</v>
      </c>
      <c r="B50" s="3">
        <f>SUM(B41:B49)</f>
        <v>116920806.24000001</v>
      </c>
      <c r="C50" s="3">
        <f>SUM(C41:C49)</f>
        <v>85948850.769999996</v>
      </c>
      <c r="D50" s="3">
        <f t="shared" si="9"/>
        <v>30971955.470000014</v>
      </c>
      <c r="E50" s="126">
        <f t="shared" si="10"/>
        <v>73.510313120468268</v>
      </c>
      <c r="F50" s="126">
        <f t="shared" si="11"/>
        <v>78.775312889115327</v>
      </c>
    </row>
    <row r="51" spans="1:6" x14ac:dyDescent="0.3">
      <c r="A51" s="124" t="s">
        <v>379</v>
      </c>
      <c r="B51" s="127">
        <v>883420583</v>
      </c>
      <c r="C51" s="124"/>
      <c r="D51" s="124"/>
      <c r="E51" s="124"/>
      <c r="F51" s="128">
        <f>B50/B51*100</f>
        <v>13.235010423115758</v>
      </c>
    </row>
    <row r="53" spans="1:6" x14ac:dyDescent="0.3">
      <c r="A53" s="12">
        <v>2019</v>
      </c>
      <c r="B53" s="12" t="s">
        <v>365</v>
      </c>
      <c r="C53" s="12" t="s">
        <v>366</v>
      </c>
      <c r="D53" s="12" t="s">
        <v>367</v>
      </c>
    </row>
    <row r="54" spans="1:6" x14ac:dyDescent="0.3">
      <c r="A54" t="s">
        <v>370</v>
      </c>
      <c r="B54" s="1">
        <v>49446198.520000003</v>
      </c>
      <c r="C54" s="1">
        <v>41746266.149999999</v>
      </c>
      <c r="D54" s="1">
        <f>B54-C54</f>
        <v>7699932.3700000048</v>
      </c>
      <c r="E54" s="6">
        <f>IF(B54&gt;0,C54/B54*100,"-")</f>
        <v>84.427655511504014</v>
      </c>
      <c r="F54" s="6">
        <f>B54/B$63*100</f>
        <v>47.068114963839307</v>
      </c>
    </row>
    <row r="55" spans="1:6" x14ac:dyDescent="0.3">
      <c r="A55" t="s">
        <v>371</v>
      </c>
      <c r="B55" s="1">
        <v>4726583.47</v>
      </c>
      <c r="C55" s="1">
        <v>3151206.76</v>
      </c>
      <c r="D55" s="1">
        <f t="shared" ref="D55:D63" si="12">B55-C55</f>
        <v>1575376.71</v>
      </c>
      <c r="E55" s="6">
        <f t="shared" ref="E55:E63" si="13">IF(B55&gt;0,C55/B55*100,"-")</f>
        <v>66.669863761022299</v>
      </c>
      <c r="F55" s="6">
        <f t="shared" ref="F55:F63" si="14">B55/B$63*100</f>
        <v>4.4992614358848488</v>
      </c>
    </row>
    <row r="56" spans="1:6" x14ac:dyDescent="0.3">
      <c r="A56" t="s">
        <v>372</v>
      </c>
      <c r="B56" s="1">
        <v>7889901.4400000004</v>
      </c>
      <c r="C56" s="1">
        <v>6669062.7300000004</v>
      </c>
      <c r="D56" s="1">
        <f t="shared" si="12"/>
        <v>1220838.71</v>
      </c>
      <c r="E56" s="6">
        <f t="shared" si="13"/>
        <v>84.526565771650496</v>
      </c>
      <c r="F56" s="6">
        <f t="shared" si="14"/>
        <v>7.5104416344781795</v>
      </c>
    </row>
    <row r="57" spans="1:6" x14ac:dyDescent="0.3">
      <c r="A57" t="s">
        <v>373</v>
      </c>
      <c r="B57" s="1">
        <v>23682420.91</v>
      </c>
      <c r="C57" s="1">
        <v>17783606.609999999</v>
      </c>
      <c r="D57" s="1">
        <f t="shared" si="12"/>
        <v>5898814.3000000007</v>
      </c>
      <c r="E57" s="6">
        <f t="shared" si="13"/>
        <v>75.092013090987663</v>
      </c>
      <c r="F57" s="6">
        <f t="shared" si="14"/>
        <v>22.54342989710409</v>
      </c>
    </row>
    <row r="58" spans="1:6" x14ac:dyDescent="0.3">
      <c r="A58" t="s">
        <v>374</v>
      </c>
      <c r="B58" s="1">
        <v>0</v>
      </c>
      <c r="C58" s="1">
        <v>0</v>
      </c>
      <c r="D58" s="1">
        <f t="shared" si="12"/>
        <v>0</v>
      </c>
      <c r="E58" s="6" t="str">
        <f t="shared" si="13"/>
        <v>-</v>
      </c>
      <c r="F58" s="6">
        <f t="shared" si="14"/>
        <v>0</v>
      </c>
    </row>
    <row r="59" spans="1:6" x14ac:dyDescent="0.3">
      <c r="A59" t="s">
        <v>375</v>
      </c>
      <c r="B59" s="1">
        <v>12457913.08</v>
      </c>
      <c r="C59" s="1">
        <v>4541476.78</v>
      </c>
      <c r="D59" s="1">
        <f t="shared" si="12"/>
        <v>7916436.2999999998</v>
      </c>
      <c r="E59" s="6">
        <f t="shared" si="13"/>
        <v>36.454555035312545</v>
      </c>
      <c r="F59" s="6">
        <f t="shared" si="14"/>
        <v>11.85875765195139</v>
      </c>
    </row>
    <row r="60" spans="1:6" x14ac:dyDescent="0.3">
      <c r="A60" t="s">
        <v>376</v>
      </c>
      <c r="B60" s="1">
        <v>1616229.35</v>
      </c>
      <c r="C60" s="1">
        <v>1496254.39</v>
      </c>
      <c r="D60" s="1">
        <f t="shared" si="12"/>
        <v>119974.9600000002</v>
      </c>
      <c r="E60" s="6">
        <f t="shared" si="13"/>
        <v>92.576860456098004</v>
      </c>
      <c r="F60" s="6">
        <f t="shared" si="14"/>
        <v>1.5384978245185283</v>
      </c>
    </row>
    <row r="61" spans="1:6" x14ac:dyDescent="0.3">
      <c r="A61" t="s">
        <v>377</v>
      </c>
      <c r="B61" s="1">
        <v>0</v>
      </c>
      <c r="C61" s="1">
        <v>0</v>
      </c>
      <c r="D61" s="1">
        <f t="shared" si="12"/>
        <v>0</v>
      </c>
      <c r="E61" s="13" t="str">
        <f t="shared" si="13"/>
        <v>-</v>
      </c>
      <c r="F61" s="6">
        <f t="shared" si="14"/>
        <v>0</v>
      </c>
    </row>
    <row r="62" spans="1:6" x14ac:dyDescent="0.3">
      <c r="A62" t="s">
        <v>378</v>
      </c>
      <c r="B62" s="1">
        <v>5233183.22</v>
      </c>
      <c r="C62" s="1">
        <v>4423184.42</v>
      </c>
      <c r="D62" s="1">
        <f t="shared" si="12"/>
        <v>809998.79999999981</v>
      </c>
      <c r="E62" s="6">
        <f t="shared" si="13"/>
        <v>84.521871947758783</v>
      </c>
      <c r="F62" s="6">
        <f t="shared" si="14"/>
        <v>4.9814965922236638</v>
      </c>
    </row>
    <row r="63" spans="1:6" x14ac:dyDescent="0.3">
      <c r="A63" s="4" t="s">
        <v>207</v>
      </c>
      <c r="B63" s="3">
        <f>SUM(B54:B62)</f>
        <v>105052429.98999999</v>
      </c>
      <c r="C63" s="3">
        <f>SUM(C54:C62)</f>
        <v>79811057.840000004</v>
      </c>
      <c r="D63" s="3">
        <f t="shared" si="12"/>
        <v>25241372.149999991</v>
      </c>
      <c r="E63" s="126">
        <f t="shared" si="13"/>
        <v>75.972595634006055</v>
      </c>
      <c r="F63" s="126">
        <f t="shared" si="14"/>
        <v>100</v>
      </c>
    </row>
    <row r="64" spans="1:6" x14ac:dyDescent="0.3">
      <c r="A64" s="124" t="s">
        <v>379</v>
      </c>
      <c r="B64" s="127">
        <v>880612382</v>
      </c>
      <c r="C64" s="124"/>
      <c r="D64" s="124"/>
      <c r="E64" s="124"/>
      <c r="F64" s="128">
        <f>B63/B64*100</f>
        <v>11.929474549450521</v>
      </c>
    </row>
    <row r="66" spans="1:6" x14ac:dyDescent="0.3">
      <c r="A66" s="12">
        <v>2018</v>
      </c>
      <c r="B66" s="12" t="s">
        <v>365</v>
      </c>
      <c r="C66" s="12" t="s">
        <v>366</v>
      </c>
      <c r="D66" s="12" t="s">
        <v>367</v>
      </c>
    </row>
    <row r="67" spans="1:6" x14ac:dyDescent="0.3">
      <c r="A67" t="s">
        <v>370</v>
      </c>
      <c r="B67" s="1">
        <v>51446576.68</v>
      </c>
      <c r="C67" s="1">
        <v>42112004.82</v>
      </c>
      <c r="D67" s="1">
        <f>B67-C67</f>
        <v>9334571.8599999994</v>
      </c>
      <c r="E67" s="6">
        <f>IF(B67&gt;0,C67/B67*100,"-")</f>
        <v>81.855795929704996</v>
      </c>
      <c r="F67" s="6">
        <f>B67/B$76*100</f>
        <v>46.592907972496754</v>
      </c>
    </row>
    <row r="68" spans="1:6" x14ac:dyDescent="0.3">
      <c r="A68" t="s">
        <v>371</v>
      </c>
      <c r="B68" s="1">
        <v>4630709.1500000004</v>
      </c>
      <c r="C68" s="1">
        <v>3119407.35</v>
      </c>
      <c r="D68" s="1">
        <f>B68-C68</f>
        <v>1511301.8000000003</v>
      </c>
      <c r="E68" s="6">
        <f t="shared" ref="E68:E76" si="15">IF(B68&gt;0,C68/B68*100,"-")</f>
        <v>67.363491183634366</v>
      </c>
      <c r="F68" s="6">
        <f t="shared" ref="F68:F76" si="16">B68/B$76*100</f>
        <v>4.193830167075534</v>
      </c>
    </row>
    <row r="69" spans="1:6" x14ac:dyDescent="0.3">
      <c r="A69" t="s">
        <v>372</v>
      </c>
      <c r="B69" s="1">
        <v>7697733.96</v>
      </c>
      <c r="C69" s="1">
        <v>5956831.2400000002</v>
      </c>
      <c r="D69" s="1">
        <f t="shared" ref="D69:D76" si="17">B69-C69</f>
        <v>1740902.7199999997</v>
      </c>
      <c r="E69" s="6">
        <f t="shared" si="15"/>
        <v>77.384218147232517</v>
      </c>
      <c r="F69" s="6">
        <f t="shared" si="16"/>
        <v>6.9715000130314415</v>
      </c>
    </row>
    <row r="70" spans="1:6" x14ac:dyDescent="0.3">
      <c r="A70" t="s">
        <v>373</v>
      </c>
      <c r="B70" s="1">
        <v>23606104.59</v>
      </c>
      <c r="C70" s="1">
        <v>17395439.91</v>
      </c>
      <c r="D70" s="1">
        <f t="shared" si="17"/>
        <v>6210664.6799999997</v>
      </c>
      <c r="E70" s="6">
        <f t="shared" si="15"/>
        <v>73.690429709309356</v>
      </c>
      <c r="F70" s="6">
        <f t="shared" si="16"/>
        <v>21.379013526833624</v>
      </c>
    </row>
    <row r="71" spans="1:6" x14ac:dyDescent="0.3">
      <c r="A71" t="s">
        <v>374</v>
      </c>
      <c r="B71" s="1">
        <v>0</v>
      </c>
      <c r="C71" s="1">
        <v>0</v>
      </c>
      <c r="D71" s="1">
        <f t="shared" si="17"/>
        <v>0</v>
      </c>
      <c r="E71" s="6" t="str">
        <f t="shared" si="15"/>
        <v>-</v>
      </c>
      <c r="F71" s="6">
        <f t="shared" si="16"/>
        <v>0</v>
      </c>
    </row>
    <row r="72" spans="1:6" x14ac:dyDescent="0.3">
      <c r="A72" t="s">
        <v>375</v>
      </c>
      <c r="B72" s="1">
        <v>13085762.42</v>
      </c>
      <c r="C72" s="1">
        <v>4427560.8600000003</v>
      </c>
      <c r="D72" s="1">
        <f t="shared" si="17"/>
        <v>8658201.5599999987</v>
      </c>
      <c r="E72" s="6">
        <f t="shared" si="15"/>
        <v>33.834947616296404</v>
      </c>
      <c r="F72" s="6">
        <f t="shared" si="16"/>
        <v>11.851201061975431</v>
      </c>
    </row>
    <row r="73" spans="1:6" x14ac:dyDescent="0.3">
      <c r="A73" t="s">
        <v>376</v>
      </c>
      <c r="B73" s="1">
        <v>1977190.15</v>
      </c>
      <c r="C73" s="1">
        <v>1799146.15</v>
      </c>
      <c r="D73" s="1">
        <f t="shared" si="17"/>
        <v>178044</v>
      </c>
      <c r="E73" s="6">
        <f t="shared" si="15"/>
        <v>90.995099788454851</v>
      </c>
      <c r="F73" s="6">
        <f t="shared" si="16"/>
        <v>1.7906543962309962</v>
      </c>
    </row>
    <row r="74" spans="1:6" x14ac:dyDescent="0.3">
      <c r="A74" t="s">
        <v>377</v>
      </c>
      <c r="B74" s="1">
        <v>0</v>
      </c>
      <c r="C74" s="1">
        <v>0</v>
      </c>
      <c r="D74" s="1">
        <f t="shared" si="17"/>
        <v>0</v>
      </c>
      <c r="E74" s="13" t="str">
        <f t="shared" si="15"/>
        <v>-</v>
      </c>
      <c r="F74" s="6">
        <f t="shared" si="16"/>
        <v>0</v>
      </c>
    </row>
    <row r="75" spans="1:6" x14ac:dyDescent="0.3">
      <c r="A75" t="s">
        <v>378</v>
      </c>
      <c r="B75" s="1">
        <v>7973106.5199999996</v>
      </c>
      <c r="C75" s="1">
        <v>5651340.71</v>
      </c>
      <c r="D75" s="1">
        <f t="shared" si="17"/>
        <v>2321765.8099999996</v>
      </c>
      <c r="E75" s="6">
        <f t="shared" si="15"/>
        <v>70.880035226219462</v>
      </c>
      <c r="F75" s="6">
        <f t="shared" si="16"/>
        <v>7.2208928623562176</v>
      </c>
    </row>
    <row r="76" spans="1:6" x14ac:dyDescent="0.3">
      <c r="A76" s="4" t="s">
        <v>207</v>
      </c>
      <c r="B76" s="3">
        <f>SUM(B67:B75)</f>
        <v>110417183.47</v>
      </c>
      <c r="C76" s="3">
        <f>SUM(C67:C75)</f>
        <v>80461731.040000007</v>
      </c>
      <c r="D76" s="3">
        <f t="shared" si="17"/>
        <v>29955452.429999992</v>
      </c>
      <c r="E76" s="126">
        <f t="shared" si="15"/>
        <v>72.870660626714141</v>
      </c>
      <c r="F76" s="126">
        <f t="shared" si="16"/>
        <v>100</v>
      </c>
    </row>
    <row r="77" spans="1:6" x14ac:dyDescent="0.3">
      <c r="A77" s="124" t="s">
        <v>379</v>
      </c>
      <c r="B77" s="127">
        <v>781811296</v>
      </c>
      <c r="C77" s="124"/>
      <c r="D77" s="124"/>
      <c r="E77" s="124"/>
      <c r="F77" s="128">
        <f>B76/B77*100</f>
        <v>14.123252507981157</v>
      </c>
    </row>
    <row r="79" spans="1:6" x14ac:dyDescent="0.3">
      <c r="A79" s="12">
        <v>2017</v>
      </c>
      <c r="B79" s="12" t="s">
        <v>365</v>
      </c>
      <c r="C79" s="12" t="s">
        <v>366</v>
      </c>
      <c r="D79" s="12" t="s">
        <v>367</v>
      </c>
    </row>
    <row r="80" spans="1:6" x14ac:dyDescent="0.3">
      <c r="A80" t="s">
        <v>370</v>
      </c>
      <c r="B80" s="1">
        <v>49095474.979999997</v>
      </c>
      <c r="C80" s="1">
        <v>41840544.719999999</v>
      </c>
      <c r="D80" s="1">
        <f>B80-C80</f>
        <v>7254930.2599999979</v>
      </c>
      <c r="E80" s="6">
        <f>IF(B80&gt;0,C80/B80*100,"-")</f>
        <v>85.222812768477269</v>
      </c>
      <c r="F80" s="6">
        <f>B80/B$89*100</f>
        <v>53.69903318861887</v>
      </c>
    </row>
    <row r="81" spans="1:6" x14ac:dyDescent="0.3">
      <c r="A81" t="s">
        <v>371</v>
      </c>
      <c r="B81" s="1">
        <v>3848748.31</v>
      </c>
      <c r="C81" s="1">
        <v>2367116.2599999998</v>
      </c>
      <c r="D81" s="1">
        <f>B81-C81</f>
        <v>1481632.0500000003</v>
      </c>
      <c r="E81" s="6">
        <f t="shared" ref="E81:E89" si="18">IF(B81&gt;0,C81/B81*100,"-")</f>
        <v>61.503534898596676</v>
      </c>
      <c r="F81" s="6">
        <f t="shared" ref="F81:F89" si="19">B81/B$89*100</f>
        <v>4.2096356806309245</v>
      </c>
    </row>
    <row r="82" spans="1:6" x14ac:dyDescent="0.3">
      <c r="A82" t="s">
        <v>372</v>
      </c>
      <c r="B82" s="1">
        <v>8025776.7300000004</v>
      </c>
      <c r="C82" s="1">
        <v>6151466.6100000003</v>
      </c>
      <c r="D82" s="1">
        <f t="shared" ref="D82:D89" si="20">B82-C82</f>
        <v>1874310.12</v>
      </c>
      <c r="E82" s="6">
        <f t="shared" si="18"/>
        <v>76.646371023580656</v>
      </c>
      <c r="F82" s="6">
        <f t="shared" si="19"/>
        <v>8.7783334648311637</v>
      </c>
    </row>
    <row r="83" spans="1:6" x14ac:dyDescent="0.3">
      <c r="A83" t="s">
        <v>373</v>
      </c>
      <c r="B83" s="1">
        <v>19532607.149999999</v>
      </c>
      <c r="C83" s="1">
        <v>15039784.630000001</v>
      </c>
      <c r="D83" s="1">
        <f t="shared" si="20"/>
        <v>4492822.5199999977</v>
      </c>
      <c r="E83" s="6">
        <f t="shared" si="18"/>
        <v>76.998346992301038</v>
      </c>
      <c r="F83" s="6">
        <f t="shared" si="19"/>
        <v>21.364130198055665</v>
      </c>
    </row>
    <row r="84" spans="1:6" x14ac:dyDescent="0.3">
      <c r="A84" t="s">
        <v>374</v>
      </c>
      <c r="B84" s="1">
        <v>0</v>
      </c>
      <c r="C84" s="1">
        <v>0</v>
      </c>
      <c r="D84" s="1">
        <f t="shared" si="20"/>
        <v>0</v>
      </c>
      <c r="E84" s="6" t="str">
        <f t="shared" si="18"/>
        <v>-</v>
      </c>
      <c r="F84" s="6">
        <f t="shared" si="19"/>
        <v>0</v>
      </c>
    </row>
    <row r="85" spans="1:6" x14ac:dyDescent="0.3">
      <c r="A85" t="s">
        <v>375</v>
      </c>
      <c r="B85" s="1">
        <v>2832682.51</v>
      </c>
      <c r="C85" s="1">
        <v>2540078.35</v>
      </c>
      <c r="D85" s="1">
        <f t="shared" si="20"/>
        <v>292604.15999999968</v>
      </c>
      <c r="E85" s="6">
        <f t="shared" si="18"/>
        <v>89.670421624483438</v>
      </c>
      <c r="F85" s="6">
        <f t="shared" si="19"/>
        <v>3.0982959667724193</v>
      </c>
    </row>
    <row r="86" spans="1:6" x14ac:dyDescent="0.3">
      <c r="A86" t="s">
        <v>376</v>
      </c>
      <c r="B86" s="1">
        <v>2049740.64</v>
      </c>
      <c r="C86" s="1">
        <v>1807012.83</v>
      </c>
      <c r="D86" s="1">
        <f t="shared" si="20"/>
        <v>242727.80999999982</v>
      </c>
      <c r="E86" s="6">
        <f t="shared" si="18"/>
        <v>88.158120824496123</v>
      </c>
      <c r="F86" s="6">
        <f t="shared" si="19"/>
        <v>2.2419396227505626</v>
      </c>
    </row>
    <row r="87" spans="1:6" x14ac:dyDescent="0.3">
      <c r="A87" t="s">
        <v>377</v>
      </c>
      <c r="B87" s="1">
        <v>0</v>
      </c>
      <c r="C87" s="1">
        <v>0</v>
      </c>
      <c r="D87" s="1">
        <f t="shared" si="20"/>
        <v>0</v>
      </c>
      <c r="E87" s="13" t="str">
        <f t="shared" si="18"/>
        <v>-</v>
      </c>
      <c r="F87" s="6">
        <f t="shared" si="19"/>
        <v>0</v>
      </c>
    </row>
    <row r="88" spans="1:6" x14ac:dyDescent="0.3">
      <c r="A88" t="s">
        <v>378</v>
      </c>
      <c r="B88" s="1">
        <v>6042081.2400000002</v>
      </c>
      <c r="C88" s="1">
        <v>4787463.42</v>
      </c>
      <c r="D88" s="1">
        <f t="shared" si="20"/>
        <v>1254617.8200000003</v>
      </c>
      <c r="E88" s="6">
        <f t="shared" si="18"/>
        <v>79.23533679596801</v>
      </c>
      <c r="F88" s="6">
        <f t="shared" si="19"/>
        <v>6.6086318783404003</v>
      </c>
    </row>
    <row r="89" spans="1:6" x14ac:dyDescent="0.3">
      <c r="A89" s="4" t="s">
        <v>207</v>
      </c>
      <c r="B89" s="3">
        <f>SUM(B80:B88)</f>
        <v>91427111.559999987</v>
      </c>
      <c r="C89" s="3">
        <f>SUM(C80:C88)</f>
        <v>74533466.819999993</v>
      </c>
      <c r="D89" s="3">
        <f t="shared" si="20"/>
        <v>16893644.739999995</v>
      </c>
      <c r="E89" s="126">
        <f t="shared" si="18"/>
        <v>81.52228102611187</v>
      </c>
      <c r="F89" s="126">
        <f t="shared" si="19"/>
        <v>100</v>
      </c>
    </row>
    <row r="90" spans="1:6" x14ac:dyDescent="0.3">
      <c r="A90" s="124" t="s">
        <v>379</v>
      </c>
      <c r="B90" s="127">
        <v>852414396</v>
      </c>
      <c r="C90" s="124"/>
      <c r="D90" s="124"/>
      <c r="E90" s="124"/>
      <c r="F90" s="128">
        <f>B89/B90*100</f>
        <v>10.725664886588799</v>
      </c>
    </row>
    <row r="92" spans="1:6" x14ac:dyDescent="0.3">
      <c r="A92" s="12">
        <v>2016</v>
      </c>
      <c r="B92" s="12" t="s">
        <v>365</v>
      </c>
      <c r="C92" s="12" t="s">
        <v>366</v>
      </c>
      <c r="D92" s="12" t="s">
        <v>367</v>
      </c>
    </row>
    <row r="93" spans="1:6" x14ac:dyDescent="0.3">
      <c r="A93" t="s">
        <v>370</v>
      </c>
      <c r="B93" s="1">
        <v>49890720.289999999</v>
      </c>
      <c r="C93" s="1">
        <v>42995463.420000002</v>
      </c>
      <c r="D93" s="1">
        <f>B93-C93</f>
        <v>6895256.8699999973</v>
      </c>
      <c r="E93" s="6">
        <f>IF(B93&gt;0,C93/B93*100,"-")</f>
        <v>86.179279774034313</v>
      </c>
      <c r="F93" s="6">
        <f>B93/B$102*100</f>
        <v>50.403155319344705</v>
      </c>
    </row>
    <row r="94" spans="1:6" x14ac:dyDescent="0.3">
      <c r="A94" t="s">
        <v>371</v>
      </c>
      <c r="B94" s="1">
        <v>5885025.8300000001</v>
      </c>
      <c r="C94" s="1">
        <v>3317182.95</v>
      </c>
      <c r="D94" s="1">
        <f>B94-C94</f>
        <v>2567842.88</v>
      </c>
      <c r="E94" s="6">
        <f t="shared" ref="E94:E102" si="21">IF(B94&gt;0,C94/B94*100,"-")</f>
        <v>56.366497715100095</v>
      </c>
      <c r="F94" s="6">
        <f t="shared" ref="F94:F102" si="22">B94/B$102*100</f>
        <v>5.9454718080568618</v>
      </c>
    </row>
    <row r="95" spans="1:6" x14ac:dyDescent="0.3">
      <c r="A95" t="s">
        <v>372</v>
      </c>
      <c r="B95" s="1">
        <v>7728168.79</v>
      </c>
      <c r="C95" s="1">
        <v>6316591.6299999999</v>
      </c>
      <c r="D95" s="1">
        <f t="shared" ref="D95:D102" si="23">B95-C95</f>
        <v>1411577.1600000001</v>
      </c>
      <c r="E95" s="13">
        <f t="shared" si="21"/>
        <v>81.734648940036919</v>
      </c>
      <c r="F95" s="6">
        <f t="shared" si="22"/>
        <v>7.8075459643054641</v>
      </c>
    </row>
    <row r="96" spans="1:6" x14ac:dyDescent="0.3">
      <c r="A96" t="s">
        <v>373</v>
      </c>
      <c r="B96" s="1">
        <v>20242184.140000001</v>
      </c>
      <c r="C96" s="1">
        <v>14713699.34</v>
      </c>
      <c r="D96" s="1">
        <f t="shared" si="23"/>
        <v>5528484.8000000007</v>
      </c>
      <c r="E96" s="6">
        <f t="shared" si="21"/>
        <v>72.688299040441393</v>
      </c>
      <c r="F96" s="6">
        <f t="shared" si="22"/>
        <v>20.450094632442038</v>
      </c>
    </row>
    <row r="97" spans="1:9" x14ac:dyDescent="0.3">
      <c r="A97" t="s">
        <v>374</v>
      </c>
      <c r="B97" s="1">
        <v>0</v>
      </c>
      <c r="C97" s="1">
        <v>0</v>
      </c>
      <c r="D97" s="1">
        <f t="shared" si="23"/>
        <v>0</v>
      </c>
      <c r="E97" s="6" t="str">
        <f t="shared" si="21"/>
        <v>-</v>
      </c>
      <c r="F97" s="6">
        <f t="shared" si="22"/>
        <v>0</v>
      </c>
    </row>
    <row r="98" spans="1:9" x14ac:dyDescent="0.3">
      <c r="A98" t="s">
        <v>375</v>
      </c>
      <c r="B98" s="1">
        <v>6243280</v>
      </c>
      <c r="C98" s="1">
        <v>4519265.09</v>
      </c>
      <c r="D98" s="1">
        <f t="shared" si="23"/>
        <v>1724014.9100000001</v>
      </c>
      <c r="E98" s="6">
        <f t="shared" si="21"/>
        <v>72.38607094347843</v>
      </c>
      <c r="F98" s="6">
        <f t="shared" si="22"/>
        <v>6.3074056600708657</v>
      </c>
    </row>
    <row r="99" spans="1:9" x14ac:dyDescent="0.3">
      <c r="A99" t="s">
        <v>376</v>
      </c>
      <c r="B99" s="1">
        <v>1854692.57</v>
      </c>
      <c r="C99" s="1">
        <v>1656378.88</v>
      </c>
      <c r="D99" s="1">
        <f t="shared" si="23"/>
        <v>198313.69000000018</v>
      </c>
      <c r="E99" s="6">
        <f t="shared" si="21"/>
        <v>89.307462961368302</v>
      </c>
      <c r="F99" s="6">
        <f t="shared" si="22"/>
        <v>1.8737423940155464</v>
      </c>
    </row>
    <row r="100" spans="1:9" x14ac:dyDescent="0.3">
      <c r="A100" t="s">
        <v>377</v>
      </c>
      <c r="B100" s="1">
        <v>0</v>
      </c>
      <c r="C100" s="1">
        <v>0</v>
      </c>
      <c r="D100" s="1">
        <f t="shared" si="23"/>
        <v>0</v>
      </c>
      <c r="E100" s="13" t="str">
        <f t="shared" si="21"/>
        <v>-</v>
      </c>
      <c r="F100" s="6">
        <f t="shared" si="22"/>
        <v>0</v>
      </c>
    </row>
    <row r="101" spans="1:9" x14ac:dyDescent="0.3">
      <c r="A101" t="s">
        <v>378</v>
      </c>
      <c r="B101" s="1">
        <v>7139255.8600000003</v>
      </c>
      <c r="C101" s="1">
        <v>6123075.2199999997</v>
      </c>
      <c r="D101" s="1">
        <f t="shared" si="23"/>
        <v>1016180.6400000006</v>
      </c>
      <c r="E101" s="6">
        <f t="shared" si="21"/>
        <v>85.766294696153381</v>
      </c>
      <c r="F101" s="6">
        <f t="shared" si="22"/>
        <v>7.2125842217645371</v>
      </c>
    </row>
    <row r="102" spans="1:9" x14ac:dyDescent="0.3">
      <c r="A102" s="4" t="s">
        <v>207</v>
      </c>
      <c r="B102" s="3">
        <f>SUM(B93:B101)</f>
        <v>98983327.479999989</v>
      </c>
      <c r="C102" s="3">
        <f>SUM(C93:C101)</f>
        <v>79641656.530000001</v>
      </c>
      <c r="D102" s="3">
        <f t="shared" si="23"/>
        <v>19341670.949999988</v>
      </c>
      <c r="E102" s="126">
        <f t="shared" si="21"/>
        <v>80.459667862844825</v>
      </c>
      <c r="F102" s="126">
        <f t="shared" si="22"/>
        <v>100</v>
      </c>
    </row>
    <row r="103" spans="1:9" x14ac:dyDescent="0.3">
      <c r="A103" s="124" t="s">
        <v>379</v>
      </c>
      <c r="B103" s="127">
        <v>915850214</v>
      </c>
      <c r="C103" s="124"/>
      <c r="D103" s="124"/>
      <c r="E103" s="124"/>
      <c r="F103" s="128">
        <f>B102/B103*100</f>
        <v>10.807807430397128</v>
      </c>
    </row>
    <row r="105" spans="1:9" x14ac:dyDescent="0.3">
      <c r="B105" s="129">
        <v>2016</v>
      </c>
      <c r="C105" s="129">
        <v>2017</v>
      </c>
      <c r="D105" s="129">
        <v>2018</v>
      </c>
      <c r="E105" s="129">
        <v>2019</v>
      </c>
      <c r="F105" s="129">
        <v>2020</v>
      </c>
      <c r="G105" s="129">
        <v>2021</v>
      </c>
      <c r="H105" s="129">
        <v>2022</v>
      </c>
      <c r="I105" s="129">
        <v>2023</v>
      </c>
    </row>
    <row r="106" spans="1:9" x14ac:dyDescent="0.3">
      <c r="A106" t="s">
        <v>370</v>
      </c>
      <c r="B106" s="1">
        <f>B93</f>
        <v>49890720.289999999</v>
      </c>
      <c r="C106" s="1">
        <f>B80</f>
        <v>49095474.979999997</v>
      </c>
      <c r="D106" s="1">
        <f>B67</f>
        <v>51446576.68</v>
      </c>
      <c r="E106" s="1">
        <f>B54</f>
        <v>49446198.520000003</v>
      </c>
      <c r="F106" s="1">
        <f>B41</f>
        <v>48302685.560000002</v>
      </c>
      <c r="G106" s="1">
        <f>B28</f>
        <v>51401100.880000003</v>
      </c>
      <c r="H106" s="1">
        <f>B15</f>
        <v>51409598.289999999</v>
      </c>
      <c r="I106" s="1">
        <f>B2</f>
        <v>56800008.600000001</v>
      </c>
    </row>
    <row r="107" spans="1:9" x14ac:dyDescent="0.3">
      <c r="A107" t="s">
        <v>373</v>
      </c>
      <c r="B107" s="1">
        <f>B96</f>
        <v>20242184.140000001</v>
      </c>
      <c r="C107" s="1">
        <f>B83</f>
        <v>19532607.149999999</v>
      </c>
      <c r="D107" s="1">
        <f>B70</f>
        <v>23606104.59</v>
      </c>
      <c r="E107" s="1">
        <f>B57</f>
        <v>23682420.91</v>
      </c>
      <c r="F107" s="1">
        <f>B44</f>
        <v>35117604.68</v>
      </c>
      <c r="G107" s="1">
        <f>B31</f>
        <v>26289880.93</v>
      </c>
      <c r="H107" s="1">
        <f>B18</f>
        <v>39042705.969999999</v>
      </c>
      <c r="I107" s="1">
        <f>B5</f>
        <v>42407775.280000001</v>
      </c>
    </row>
    <row r="108" spans="1:9" x14ac:dyDescent="0.3">
      <c r="A108" t="s">
        <v>375</v>
      </c>
      <c r="B108" s="1">
        <f>B98</f>
        <v>6243280</v>
      </c>
      <c r="C108" s="1">
        <f>B85</f>
        <v>2832682.51</v>
      </c>
      <c r="D108" s="1">
        <f>B72</f>
        <v>13085762.42</v>
      </c>
      <c r="E108" s="1">
        <f>B59</f>
        <v>12457913.08</v>
      </c>
      <c r="F108" s="1">
        <f>B46</f>
        <v>14356371.439999999</v>
      </c>
      <c r="G108" s="1">
        <f>B33</f>
        <v>27346196.109999999</v>
      </c>
      <c r="H108" s="1">
        <f>B20</f>
        <v>17250504.239999998</v>
      </c>
      <c r="I108" s="1">
        <f>B7</f>
        <v>25512651.550000001</v>
      </c>
    </row>
    <row r="109" spans="1:9" x14ac:dyDescent="0.3">
      <c r="A109" t="s">
        <v>372</v>
      </c>
      <c r="B109" s="1">
        <f>B95</f>
        <v>7728168.79</v>
      </c>
      <c r="C109" s="1">
        <f>B82</f>
        <v>8025776.7300000004</v>
      </c>
      <c r="D109" s="1">
        <f>B69</f>
        <v>7697733.96</v>
      </c>
      <c r="E109" s="1">
        <f>B56</f>
        <v>7889901.4400000004</v>
      </c>
      <c r="F109" s="1">
        <f>B43</f>
        <v>8040746.21</v>
      </c>
      <c r="G109" s="1">
        <f>B30</f>
        <v>8522332.9000000004</v>
      </c>
      <c r="H109" s="1">
        <f>B17</f>
        <v>8773519.5</v>
      </c>
      <c r="I109" s="1">
        <f>B4</f>
        <v>10283548.49</v>
      </c>
    </row>
    <row r="110" spans="1:9" x14ac:dyDescent="0.3">
      <c r="A110" t="s">
        <v>378</v>
      </c>
      <c r="B110" s="1">
        <f>B101</f>
        <v>7139255.8600000003</v>
      </c>
      <c r="C110" s="1">
        <f>B88</f>
        <v>6042081.2400000002</v>
      </c>
      <c r="D110" s="1">
        <f>B75</f>
        <v>7973106.5199999996</v>
      </c>
      <c r="E110" s="1">
        <f>B62</f>
        <v>5233183.22</v>
      </c>
      <c r="F110" s="1">
        <f>B49</f>
        <v>5663715.0800000001</v>
      </c>
      <c r="G110" s="1">
        <f>B36</f>
        <v>6067163.6500000004</v>
      </c>
      <c r="H110" s="1">
        <f>B23</f>
        <v>6365694.7300000004</v>
      </c>
      <c r="I110" s="1">
        <f>B10</f>
        <v>6767667.7199999997</v>
      </c>
    </row>
    <row r="111" spans="1:9" x14ac:dyDescent="0.3">
      <c r="A111" t="s">
        <v>371</v>
      </c>
      <c r="B111" s="1">
        <f>B94</f>
        <v>5885025.8300000001</v>
      </c>
      <c r="C111" s="1">
        <f>B81</f>
        <v>3848748.31</v>
      </c>
      <c r="D111" s="1">
        <f>B68</f>
        <v>4630709.1500000004</v>
      </c>
      <c r="E111" s="1">
        <f>B55</f>
        <v>4726583.47</v>
      </c>
      <c r="F111" s="1">
        <f>B42</f>
        <v>3903932.07</v>
      </c>
      <c r="G111" s="1">
        <f>B29</f>
        <v>4849077.33</v>
      </c>
      <c r="H111" s="1">
        <f>B16</f>
        <v>4905249.63</v>
      </c>
      <c r="I111" s="1">
        <f>B3</f>
        <v>4995747.93</v>
      </c>
    </row>
    <row r="112" spans="1:9" x14ac:dyDescent="0.3">
      <c r="A112" t="s">
        <v>376</v>
      </c>
      <c r="B112" s="1">
        <f>B99</f>
        <v>1854692.57</v>
      </c>
      <c r="C112" s="1">
        <f>B86</f>
        <v>2049740.64</v>
      </c>
      <c r="D112" s="1">
        <f>B73</f>
        <v>1977190.15</v>
      </c>
      <c r="E112" s="1">
        <f>B60</f>
        <v>1616229.35</v>
      </c>
      <c r="F112" s="1">
        <f>B47</f>
        <v>1535751.2</v>
      </c>
      <c r="G112" s="1">
        <f>B34</f>
        <v>1572193.54</v>
      </c>
      <c r="H112" s="1">
        <f t="shared" ref="H112" si="24">B21</f>
        <v>1503236.61</v>
      </c>
      <c r="I112" s="1">
        <f>B8</f>
        <v>1655757.32</v>
      </c>
    </row>
    <row r="113" spans="1:9" x14ac:dyDescent="0.3">
      <c r="A113" t="s">
        <v>374</v>
      </c>
      <c r="B113" s="1">
        <f>B97</f>
        <v>0</v>
      </c>
      <c r="C113" s="1">
        <f>B84</f>
        <v>0</v>
      </c>
      <c r="D113" s="1">
        <f>B71</f>
        <v>0</v>
      </c>
      <c r="E113" s="1">
        <f>B58</f>
        <v>0</v>
      </c>
      <c r="F113" s="1">
        <f>B45</f>
        <v>0</v>
      </c>
      <c r="G113" s="1">
        <f>B32</f>
        <v>0</v>
      </c>
      <c r="H113" s="1">
        <f>B19</f>
        <v>0</v>
      </c>
      <c r="I113" s="1">
        <f>B6</f>
        <v>0</v>
      </c>
    </row>
    <row r="114" spans="1:9" x14ac:dyDescent="0.3">
      <c r="A114" t="s">
        <v>377</v>
      </c>
      <c r="B114" s="1">
        <f>B100</f>
        <v>0</v>
      </c>
      <c r="C114" s="1">
        <f>B87</f>
        <v>0</v>
      </c>
      <c r="D114" s="1">
        <f>B74</f>
        <v>0</v>
      </c>
      <c r="E114" s="1">
        <f>B61</f>
        <v>0</v>
      </c>
      <c r="F114" s="1">
        <f>B48</f>
        <v>0</v>
      </c>
      <c r="G114" s="1">
        <f>B35</f>
        <v>0</v>
      </c>
      <c r="H114" s="1">
        <f>B22</f>
        <v>0</v>
      </c>
      <c r="I114" s="1">
        <f>B9</f>
        <v>0</v>
      </c>
    </row>
    <row r="115" spans="1:9" x14ac:dyDescent="0.3">
      <c r="B115" s="3">
        <f>SUM(B106:B114)</f>
        <v>98983327.480000004</v>
      </c>
      <c r="C115" s="3">
        <f t="shared" ref="C115:I115" si="25">SUM(C106:C114)</f>
        <v>91427111.560000002</v>
      </c>
      <c r="D115" s="3">
        <f t="shared" si="25"/>
        <v>110417183.47</v>
      </c>
      <c r="E115" s="3">
        <f t="shared" si="25"/>
        <v>105052429.98999999</v>
      </c>
      <c r="F115" s="3">
        <f t="shared" si="25"/>
        <v>116920806.23999999</v>
      </c>
      <c r="G115" s="3">
        <f>SUM(G106:G114)</f>
        <v>126047945.34000002</v>
      </c>
      <c r="H115" s="3">
        <f t="shared" ref="H115" si="26">SUM(H106:H114)</f>
        <v>129250508.96999998</v>
      </c>
      <c r="I115" s="3">
        <f t="shared" si="25"/>
        <v>148423156.88999999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J4" sqref="J4"/>
    </sheetView>
  </sheetViews>
  <sheetFormatPr defaultRowHeight="14.4" x14ac:dyDescent="0.3"/>
  <cols>
    <col min="1" max="1" width="40.6640625" bestFit="1" customWidth="1"/>
    <col min="2" max="9" width="11.5546875" bestFit="1" customWidth="1"/>
  </cols>
  <sheetData>
    <row r="1" spans="1:10" x14ac:dyDescent="0.3">
      <c r="B1" s="12">
        <v>2016</v>
      </c>
      <c r="C1" s="12">
        <v>2017</v>
      </c>
      <c r="D1" s="12">
        <v>2018</v>
      </c>
      <c r="E1" s="12">
        <v>2019</v>
      </c>
      <c r="F1" s="12">
        <v>2020</v>
      </c>
      <c r="G1" s="12">
        <v>2021</v>
      </c>
      <c r="H1" s="12">
        <v>2022</v>
      </c>
      <c r="I1" s="12">
        <v>2023</v>
      </c>
    </row>
    <row r="2" spans="1:10" x14ac:dyDescent="0.3">
      <c r="A2" s="5" t="s">
        <v>39</v>
      </c>
      <c r="B2" s="1">
        <v>35500290.899999999</v>
      </c>
      <c r="C2" s="1">
        <v>34353640.399999999</v>
      </c>
      <c r="D2" s="1">
        <v>35127169.170000002</v>
      </c>
      <c r="E2" s="1">
        <v>33111017.420000002</v>
      </c>
      <c r="F2" s="1">
        <v>34228787.210000001</v>
      </c>
      <c r="G2" s="1">
        <v>34486739.32</v>
      </c>
      <c r="H2" s="1">
        <v>35327347.909999996</v>
      </c>
      <c r="I2" s="1">
        <v>38598292.829999998</v>
      </c>
      <c r="J2" s="6">
        <f t="shared" ref="J2:J17" si="0">I2/I$15*100</f>
        <v>26.00557328032453</v>
      </c>
    </row>
    <row r="3" spans="1:10" x14ac:dyDescent="0.3">
      <c r="A3" s="5" t="s">
        <v>40</v>
      </c>
      <c r="B3" s="1">
        <v>15000</v>
      </c>
      <c r="C3" s="1">
        <v>15000</v>
      </c>
      <c r="D3" s="1">
        <v>1678.2</v>
      </c>
      <c r="E3" s="1">
        <v>133001.5</v>
      </c>
      <c r="F3" s="1">
        <v>15000</v>
      </c>
      <c r="G3" s="1">
        <v>15000</v>
      </c>
      <c r="H3" s="1">
        <v>15800</v>
      </c>
      <c r="I3" s="1">
        <v>16874.8</v>
      </c>
      <c r="J3" s="6">
        <f t="shared" si="0"/>
        <v>1.1369384908384829E-2</v>
      </c>
    </row>
    <row r="4" spans="1:10" x14ac:dyDescent="0.3">
      <c r="A4" s="5" t="s">
        <v>41</v>
      </c>
      <c r="B4" s="1">
        <v>47336341.159999996</v>
      </c>
      <c r="C4" s="1">
        <v>45278417.649999999</v>
      </c>
      <c r="D4" s="1">
        <v>54600046.020000003</v>
      </c>
      <c r="E4" s="1">
        <v>54777797.43</v>
      </c>
      <c r="F4" s="1">
        <v>55150186.789999999</v>
      </c>
      <c r="G4" s="1">
        <v>67151171.129999995</v>
      </c>
      <c r="H4" s="1">
        <v>61998637.560000002</v>
      </c>
      <c r="I4" s="1">
        <v>69460619.439999998</v>
      </c>
      <c r="J4" s="6">
        <f t="shared" si="0"/>
        <v>46.799044633903684</v>
      </c>
    </row>
    <row r="5" spans="1:10" x14ac:dyDescent="0.3">
      <c r="A5" s="5" t="s">
        <v>42</v>
      </c>
      <c r="B5" s="1">
        <v>11016293.42</v>
      </c>
      <c r="C5" s="1">
        <v>8992518.9100000001</v>
      </c>
      <c r="D5" s="1">
        <v>15715598.050000001</v>
      </c>
      <c r="E5" s="1">
        <v>13480000.85</v>
      </c>
      <c r="F5" s="1">
        <v>22981325.699999999</v>
      </c>
      <c r="G5" s="1">
        <v>22334128.129999999</v>
      </c>
      <c r="H5" s="1">
        <v>22633434.940000001</v>
      </c>
      <c r="I5" s="1">
        <v>23867634.960000001</v>
      </c>
      <c r="J5" s="6">
        <f t="shared" si="0"/>
        <v>16.080802659175941</v>
      </c>
    </row>
    <row r="6" spans="1:10" x14ac:dyDescent="0.3">
      <c r="A6" s="5" t="s">
        <v>43</v>
      </c>
      <c r="B6" s="1">
        <v>416376.41</v>
      </c>
      <c r="C6" s="1">
        <v>433060.58</v>
      </c>
      <c r="D6" s="1">
        <v>240643.96</v>
      </c>
      <c r="E6" s="1">
        <v>76152.350000000006</v>
      </c>
      <c r="F6" s="1">
        <v>73094.67</v>
      </c>
      <c r="G6" s="1">
        <v>278527.43</v>
      </c>
      <c r="H6" s="1">
        <v>295965.7</v>
      </c>
      <c r="I6" s="1">
        <v>488888.12</v>
      </c>
      <c r="J6" s="6">
        <f t="shared" si="0"/>
        <v>0.3293880350236229</v>
      </c>
    </row>
    <row r="7" spans="1:10" x14ac:dyDescent="0.3">
      <c r="A7" s="5" t="s">
        <v>44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6">
        <f t="shared" si="0"/>
        <v>0</v>
      </c>
    </row>
    <row r="8" spans="1:10" x14ac:dyDescent="0.3">
      <c r="A8" s="5" t="s">
        <v>45</v>
      </c>
      <c r="B8" s="1">
        <v>99386.71</v>
      </c>
      <c r="C8" s="1">
        <v>91890.34</v>
      </c>
      <c r="D8" s="1">
        <v>82920.34</v>
      </c>
      <c r="E8" s="1">
        <v>81963.66</v>
      </c>
      <c r="F8" s="1">
        <v>70201.289999999994</v>
      </c>
      <c r="G8" s="1">
        <v>32342.51</v>
      </c>
      <c r="H8" s="1">
        <v>40741.120000000003</v>
      </c>
      <c r="I8" s="1">
        <v>107751.59</v>
      </c>
      <c r="J8" s="6">
        <f t="shared" si="0"/>
        <v>7.2597559745921109E-2</v>
      </c>
    </row>
    <row r="9" spans="1:10" x14ac:dyDescent="0.3">
      <c r="A9" s="5" t="s">
        <v>46</v>
      </c>
      <c r="B9" s="1">
        <v>162460.9</v>
      </c>
      <c r="C9" s="1">
        <v>147163.57</v>
      </c>
      <c r="D9" s="1">
        <v>203849.13</v>
      </c>
      <c r="E9" s="1">
        <v>202947.49</v>
      </c>
      <c r="F9" s="1">
        <v>164507</v>
      </c>
      <c r="G9" s="1">
        <v>207455.69</v>
      </c>
      <c r="H9" s="1">
        <v>203849.13</v>
      </c>
      <c r="I9" s="1">
        <v>164264.28</v>
      </c>
      <c r="J9" s="6">
        <f t="shared" si="0"/>
        <v>0.11067294581379927</v>
      </c>
    </row>
    <row r="10" spans="1:10" x14ac:dyDescent="0.3">
      <c r="A10" s="5" t="s">
        <v>47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6">
        <f t="shared" si="0"/>
        <v>0</v>
      </c>
    </row>
    <row r="11" spans="1:10" x14ac:dyDescent="0.3">
      <c r="A11" s="5" t="s">
        <v>48</v>
      </c>
      <c r="B11" s="1">
        <v>3255877.98</v>
      </c>
      <c r="C11" s="1">
        <v>2002965.71</v>
      </c>
      <c r="D11" s="1">
        <v>3878083</v>
      </c>
      <c r="E11" s="1">
        <v>3087141.49</v>
      </c>
      <c r="F11" s="1">
        <v>3850927.88</v>
      </c>
      <c r="G11" s="1">
        <v>1542581.13</v>
      </c>
      <c r="H11" s="1">
        <v>6209466.6100000003</v>
      </c>
      <c r="I11" s="1">
        <v>15718830.869999999</v>
      </c>
      <c r="J11" s="6">
        <f t="shared" si="0"/>
        <v>10.590551501104105</v>
      </c>
    </row>
    <row r="12" spans="1:10" x14ac:dyDescent="0.3">
      <c r="A12" s="5" t="s">
        <v>49</v>
      </c>
      <c r="B12" s="1">
        <v>1181300</v>
      </c>
      <c r="C12" s="1">
        <v>112454.39999999999</v>
      </c>
      <c r="D12" s="1">
        <v>567195.6</v>
      </c>
      <c r="E12" s="1">
        <v>102407.8</v>
      </c>
      <c r="F12" s="1">
        <v>386775.7</v>
      </c>
      <c r="G12" s="1">
        <v>0</v>
      </c>
      <c r="H12" s="1">
        <v>2525266</v>
      </c>
      <c r="I12" s="1">
        <v>0</v>
      </c>
      <c r="J12" s="6">
        <f t="shared" si="0"/>
        <v>0</v>
      </c>
    </row>
    <row r="13" spans="1:10" x14ac:dyDescent="0.3">
      <c r="A13" s="5" t="s">
        <v>50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6">
        <f t="shared" si="0"/>
        <v>0</v>
      </c>
    </row>
    <row r="14" spans="1:10" x14ac:dyDescent="0.3">
      <c r="A14" s="5" t="s">
        <v>51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6">
        <f t="shared" si="0"/>
        <v>0</v>
      </c>
    </row>
    <row r="15" spans="1:10" x14ac:dyDescent="0.3">
      <c r="A15" s="130" t="s">
        <v>380</v>
      </c>
      <c r="B15" s="3">
        <f t="shared" ref="B15:H15" si="1">SUM(B2:B14)</f>
        <v>98983327.480000004</v>
      </c>
      <c r="C15" s="3">
        <f t="shared" si="1"/>
        <v>91427111.559999987</v>
      </c>
      <c r="D15" s="3">
        <f t="shared" si="1"/>
        <v>110417183.47</v>
      </c>
      <c r="E15" s="3">
        <f t="shared" si="1"/>
        <v>105052429.98999996</v>
      </c>
      <c r="F15" s="3">
        <f t="shared" si="1"/>
        <v>116920806.24000001</v>
      </c>
      <c r="G15" s="3">
        <f t="shared" ref="G15" si="2">SUM(G2:G14)</f>
        <v>126047945.33999999</v>
      </c>
      <c r="H15" s="3">
        <f t="shared" si="1"/>
        <v>129250508.97</v>
      </c>
      <c r="I15" s="3">
        <f t="shared" ref="I15" si="3">SUM(I2:I14)</f>
        <v>148423156.89000002</v>
      </c>
      <c r="J15" s="6">
        <f t="shared" si="0"/>
        <v>100</v>
      </c>
    </row>
    <row r="16" spans="1:10" x14ac:dyDescent="0.3">
      <c r="A16" s="130" t="s">
        <v>381</v>
      </c>
      <c r="B16" s="3">
        <f t="shared" ref="B16:H16" si="4">SUM(B2:B9)</f>
        <v>94546149.5</v>
      </c>
      <c r="C16" s="3">
        <f t="shared" si="4"/>
        <v>89311691.449999988</v>
      </c>
      <c r="D16" s="3">
        <f t="shared" si="4"/>
        <v>105971904.87</v>
      </c>
      <c r="E16" s="3">
        <f t="shared" si="4"/>
        <v>101862880.69999997</v>
      </c>
      <c r="F16" s="3">
        <f t="shared" si="4"/>
        <v>112683102.66000001</v>
      </c>
      <c r="G16" s="3">
        <f t="shared" si="4"/>
        <v>124505364.20999999</v>
      </c>
      <c r="H16" s="3">
        <f t="shared" si="4"/>
        <v>120515776.36</v>
      </c>
      <c r="I16" s="3">
        <f t="shared" ref="I16" si="5">SUM(I2:I9)</f>
        <v>132704326.02000001</v>
      </c>
      <c r="J16" s="6">
        <f t="shared" si="0"/>
        <v>89.409448498895898</v>
      </c>
    </row>
    <row r="17" spans="1:10" x14ac:dyDescent="0.3">
      <c r="A17" s="130" t="s">
        <v>382</v>
      </c>
      <c r="B17" s="3">
        <f t="shared" ref="B17:H17" si="6">SUM(B10:B14)</f>
        <v>4437177.9800000004</v>
      </c>
      <c r="C17" s="3">
        <f t="shared" si="6"/>
        <v>2115420.11</v>
      </c>
      <c r="D17" s="3">
        <f t="shared" si="6"/>
        <v>4445278.5999999996</v>
      </c>
      <c r="E17" s="3">
        <f t="shared" si="6"/>
        <v>3189549.29</v>
      </c>
      <c r="F17" s="3">
        <f t="shared" si="6"/>
        <v>4237703.58</v>
      </c>
      <c r="G17" s="3">
        <f t="shared" si="6"/>
        <v>1542581.13</v>
      </c>
      <c r="H17" s="3">
        <f t="shared" si="6"/>
        <v>8734732.6099999994</v>
      </c>
      <c r="I17" s="3">
        <f t="shared" ref="I17" si="7">SUM(I10:I14)</f>
        <v>15718830.869999999</v>
      </c>
      <c r="J17" s="6">
        <f t="shared" si="0"/>
        <v>10.590551501104105</v>
      </c>
    </row>
    <row r="18" spans="1:10" x14ac:dyDescent="0.3">
      <c r="A18" s="131" t="s">
        <v>383</v>
      </c>
      <c r="B18" s="132">
        <f>B16/B15*100</f>
        <v>95.517247103158297</v>
      </c>
      <c r="C18" s="132">
        <f t="shared" ref="C18:H18" si="8">C16/C15*100</f>
        <v>97.686222309876072</v>
      </c>
      <c r="D18" s="132">
        <f t="shared" si="8"/>
        <v>95.974106148788181</v>
      </c>
      <c r="E18" s="132">
        <f t="shared" si="8"/>
        <v>96.963850060104647</v>
      </c>
      <c r="F18" s="132">
        <f t="shared" si="8"/>
        <v>96.375577866524992</v>
      </c>
      <c r="G18" s="132">
        <f t="shared" si="8"/>
        <v>98.776194942456968</v>
      </c>
      <c r="H18" s="132">
        <f t="shared" si="8"/>
        <v>93.242012987331918</v>
      </c>
      <c r="I18" s="132">
        <f t="shared" ref="I18" si="9">I16/I15*100</f>
        <v>89.409448498895898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workbookViewId="0">
      <pane xSplit="1" topLeftCell="B1" activePane="topRight" state="frozen"/>
      <selection pane="topRight" activeCell="K2" sqref="K2:K22"/>
    </sheetView>
  </sheetViews>
  <sheetFormatPr defaultRowHeight="14.4" x14ac:dyDescent="0.3"/>
  <cols>
    <col min="1" max="1" width="36.44140625" bestFit="1" customWidth="1"/>
    <col min="2" max="11" width="11.109375" bestFit="1" customWidth="1"/>
    <col min="13" max="13" width="13.88671875" bestFit="1" customWidth="1"/>
    <col min="14" max="14" width="12.6640625" bestFit="1" customWidth="1"/>
  </cols>
  <sheetData>
    <row r="1" spans="1:14" x14ac:dyDescent="0.3">
      <c r="A1" s="41"/>
      <c r="B1" s="105">
        <v>2014</v>
      </c>
      <c r="C1" s="105">
        <v>2015</v>
      </c>
      <c r="D1" s="105">
        <v>2016</v>
      </c>
      <c r="E1" s="105">
        <v>2017</v>
      </c>
      <c r="F1" s="69">
        <v>2018</v>
      </c>
      <c r="G1" s="105">
        <v>2019</v>
      </c>
      <c r="H1" s="105">
        <v>2020</v>
      </c>
      <c r="I1" s="105">
        <v>2021</v>
      </c>
      <c r="J1" s="105">
        <v>2022</v>
      </c>
      <c r="K1" s="105">
        <v>2023</v>
      </c>
    </row>
    <row r="2" spans="1:14" x14ac:dyDescent="0.3">
      <c r="A2" t="s">
        <v>5</v>
      </c>
      <c r="B2" s="1">
        <v>176605888.61000001</v>
      </c>
      <c r="C2" s="1">
        <v>217239926.36000001</v>
      </c>
      <c r="D2" s="1">
        <v>119515074.25</v>
      </c>
      <c r="E2" s="1">
        <v>119930462.42</v>
      </c>
      <c r="F2" s="1">
        <v>143885663.78</v>
      </c>
      <c r="G2" s="1">
        <v>152214804.16</v>
      </c>
      <c r="H2" s="1">
        <v>182346628.55000001</v>
      </c>
      <c r="I2" s="1">
        <v>189999027.75999999</v>
      </c>
      <c r="J2" s="1">
        <v>213915612.03</v>
      </c>
      <c r="K2" s="1">
        <v>158471677.11000001</v>
      </c>
    </row>
    <row r="3" spans="1:14" x14ac:dyDescent="0.3">
      <c r="A3" t="s">
        <v>6</v>
      </c>
      <c r="B3" s="1">
        <v>522307167.64999998</v>
      </c>
      <c r="C3" s="1">
        <v>466775091.42000002</v>
      </c>
      <c r="D3" s="1">
        <v>548832771.73000002</v>
      </c>
      <c r="E3" s="1">
        <v>535137457.81</v>
      </c>
      <c r="F3" s="1">
        <v>662345335.25999999</v>
      </c>
      <c r="G3" s="1">
        <v>665218026.66999996</v>
      </c>
      <c r="H3" s="1">
        <v>707475833.73000002</v>
      </c>
      <c r="I3" s="1">
        <v>911945223.98000002</v>
      </c>
      <c r="J3" s="1">
        <v>911858262.28999996</v>
      </c>
      <c r="K3" s="1">
        <v>959716882.74000001</v>
      </c>
    </row>
    <row r="4" spans="1:14" x14ac:dyDescent="0.3">
      <c r="A4" t="s">
        <v>7</v>
      </c>
      <c r="B4" s="1">
        <v>167471185.66</v>
      </c>
      <c r="C4" s="1">
        <v>168437037.28999999</v>
      </c>
      <c r="D4" s="1">
        <v>158845241.30000001</v>
      </c>
      <c r="E4" s="1">
        <v>158451106.03999999</v>
      </c>
      <c r="F4" s="1">
        <v>166545487.97999999</v>
      </c>
      <c r="G4" s="1">
        <v>174599482.62</v>
      </c>
      <c r="H4" s="1">
        <v>211124658.36000001</v>
      </c>
      <c r="I4" s="1">
        <v>201772187.13999999</v>
      </c>
      <c r="J4" s="1">
        <v>224814553.27000001</v>
      </c>
      <c r="K4" s="1">
        <v>230863266.75</v>
      </c>
    </row>
    <row r="5" spans="1:14" x14ac:dyDescent="0.3">
      <c r="A5" t="s">
        <v>8</v>
      </c>
      <c r="B5" s="1">
        <v>20475914.02</v>
      </c>
      <c r="C5" s="1">
        <v>353492.67</v>
      </c>
      <c r="D5" s="1">
        <v>16391258.949999999</v>
      </c>
      <c r="E5" s="1">
        <v>16155457.140000001</v>
      </c>
      <c r="F5" s="1">
        <v>16381154.609999999</v>
      </c>
      <c r="G5" s="1">
        <v>19564206.440000001</v>
      </c>
      <c r="H5" s="1">
        <v>19035425.52</v>
      </c>
      <c r="I5" s="1">
        <v>29485498.550000001</v>
      </c>
      <c r="J5" s="1">
        <v>30051242.989999998</v>
      </c>
      <c r="K5" s="1">
        <v>35341880.32</v>
      </c>
    </row>
    <row r="6" spans="1:14" x14ac:dyDescent="0.3">
      <c r="A6" t="s">
        <v>9</v>
      </c>
      <c r="B6" s="1">
        <v>300657185.25999999</v>
      </c>
      <c r="C6" s="1">
        <v>203014418.34999999</v>
      </c>
      <c r="D6" s="1">
        <v>161350690.72</v>
      </c>
      <c r="E6" s="1">
        <v>132339621.15000001</v>
      </c>
      <c r="F6" s="1">
        <v>216287586.03</v>
      </c>
      <c r="G6" s="1">
        <v>194265791.02000001</v>
      </c>
      <c r="H6" s="1">
        <v>182564068.66</v>
      </c>
      <c r="I6" s="1">
        <v>277790990.77999997</v>
      </c>
      <c r="J6" s="1">
        <v>259847830.94999999</v>
      </c>
      <c r="K6" s="1">
        <v>279256186.02999997</v>
      </c>
    </row>
    <row r="7" spans="1:14" x14ac:dyDescent="0.3">
      <c r="A7" s="4" t="s">
        <v>0</v>
      </c>
      <c r="B7" s="3">
        <f t="shared" ref="B7:E7" si="0">B2+B3-B4-B5-B6</f>
        <v>210308771.32000005</v>
      </c>
      <c r="C7" s="3">
        <f t="shared" si="0"/>
        <v>312210069.47000003</v>
      </c>
      <c r="D7" s="3">
        <f t="shared" si="0"/>
        <v>331760655.00999999</v>
      </c>
      <c r="E7" s="3">
        <f t="shared" si="0"/>
        <v>348121735.9000001</v>
      </c>
      <c r="F7" s="3">
        <f>F2+F3-F4-F5-F6</f>
        <v>407016770.41999996</v>
      </c>
      <c r="G7" s="3">
        <f t="shared" ref="G7" si="1">G2+G3-G4-G5-G6</f>
        <v>429003350.74999988</v>
      </c>
      <c r="H7" s="3">
        <f t="shared" ref="H7:K7" si="2">H2+H3-H4-H5-H6</f>
        <v>477098309.74000001</v>
      </c>
      <c r="I7" s="3">
        <f t="shared" ref="I7:J7" si="3">I2+I3-I4-I5-I6</f>
        <v>592895575.2700001</v>
      </c>
      <c r="J7" s="3">
        <f t="shared" si="3"/>
        <v>611060247.1099999</v>
      </c>
      <c r="K7" s="3">
        <f t="shared" si="2"/>
        <v>572727226.74999988</v>
      </c>
    </row>
    <row r="8" spans="1:14" x14ac:dyDescent="0.3">
      <c r="A8" t="s">
        <v>10</v>
      </c>
      <c r="B8" s="1">
        <v>163931767.68000001</v>
      </c>
      <c r="C8" s="1">
        <v>191346428.13999999</v>
      </c>
      <c r="D8" s="1">
        <v>237182220.34</v>
      </c>
      <c r="E8" s="1">
        <v>242151446.34</v>
      </c>
      <c r="F8" s="1">
        <v>277477323.32999998</v>
      </c>
      <c r="G8" s="1">
        <v>296094388.70999998</v>
      </c>
      <c r="H8" s="1">
        <v>328865354.14999998</v>
      </c>
      <c r="I8" s="1">
        <v>399273643.33999997</v>
      </c>
      <c r="J8" s="1">
        <v>391877949.08999997</v>
      </c>
      <c r="K8" s="1">
        <v>408797773.31999999</v>
      </c>
    </row>
    <row r="9" spans="1:14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4" x14ac:dyDescent="0.3">
      <c r="A10" t="s">
        <v>12</v>
      </c>
      <c r="B10" s="1">
        <v>0</v>
      </c>
      <c r="C10" s="1">
        <v>277113.28999999998</v>
      </c>
      <c r="D10" s="1">
        <v>1007253.21</v>
      </c>
      <c r="E10" s="1">
        <v>653158.15</v>
      </c>
      <c r="F10" s="1">
        <v>652802.01</v>
      </c>
      <c r="G10" s="1">
        <v>125504.77</v>
      </c>
      <c r="H10" s="1">
        <v>107584.91</v>
      </c>
      <c r="I10" s="1">
        <v>10084.91</v>
      </c>
      <c r="J10" s="1">
        <v>10084.91</v>
      </c>
      <c r="K10" s="1">
        <v>10084.91</v>
      </c>
    </row>
    <row r="11" spans="1:14" x14ac:dyDescent="0.3">
      <c r="A11" t="s">
        <v>13</v>
      </c>
      <c r="B11" s="1">
        <v>8700000</v>
      </c>
      <c r="C11" s="1">
        <v>9600000</v>
      </c>
      <c r="D11" s="1">
        <v>8777000</v>
      </c>
      <c r="E11" s="1">
        <v>9686373.0299999993</v>
      </c>
      <c r="F11" s="1">
        <v>15641993.029999999</v>
      </c>
      <c r="G11" s="1">
        <v>16649620</v>
      </c>
      <c r="H11" s="1">
        <v>13131306</v>
      </c>
      <c r="I11" s="1">
        <v>21500000</v>
      </c>
      <c r="J11" s="1">
        <v>18228024.66</v>
      </c>
      <c r="K11" s="1">
        <v>24863384.620000001</v>
      </c>
    </row>
    <row r="12" spans="1:14" x14ac:dyDescent="0.3">
      <c r="A12" t="s">
        <v>14</v>
      </c>
      <c r="B12" s="1">
        <v>0</v>
      </c>
      <c r="C12" s="1">
        <v>27349156.01000002</v>
      </c>
      <c r="D12" s="1">
        <v>17245150.189999998</v>
      </c>
      <c r="E12" s="1">
        <v>19746376.009999961</v>
      </c>
      <c r="F12" s="1">
        <v>34111237.990000002</v>
      </c>
      <c r="G12" s="1">
        <v>50936102.789999999</v>
      </c>
      <c r="H12" s="1">
        <v>57773448.640000001</v>
      </c>
      <c r="I12" s="1">
        <v>59452920.759999998</v>
      </c>
      <c r="J12" s="1">
        <v>91367588.609999999</v>
      </c>
      <c r="K12" s="1">
        <v>73477989.739999995</v>
      </c>
    </row>
    <row r="13" spans="1:14" x14ac:dyDescent="0.3">
      <c r="A13" s="4" t="s">
        <v>1</v>
      </c>
      <c r="B13" s="3">
        <f t="shared" ref="B13:E13" si="4">SUM(B8:B12)</f>
        <v>172631767.68000001</v>
      </c>
      <c r="C13" s="3">
        <f t="shared" si="4"/>
        <v>228572697.44</v>
      </c>
      <c r="D13" s="3">
        <f t="shared" si="4"/>
        <v>264211623.74000001</v>
      </c>
      <c r="E13" s="3">
        <f t="shared" si="4"/>
        <v>272237353.52999997</v>
      </c>
      <c r="F13" s="3">
        <f>SUM(F8:F12)</f>
        <v>327883356.35999995</v>
      </c>
      <c r="G13" s="3">
        <f t="shared" ref="G13:K13" si="5">SUM(G8:G12)</f>
        <v>363805616.26999998</v>
      </c>
      <c r="H13" s="3">
        <f t="shared" si="5"/>
        <v>399877693.69999999</v>
      </c>
      <c r="I13" s="3">
        <f t="shared" si="5"/>
        <v>480236649.00999999</v>
      </c>
      <c r="J13" s="3">
        <f t="shared" si="5"/>
        <v>501483647.27000004</v>
      </c>
      <c r="K13" s="3">
        <f t="shared" si="5"/>
        <v>507149232.59000003</v>
      </c>
      <c r="M13" s="104"/>
      <c r="N13" s="104"/>
    </row>
    <row r="14" spans="1:14" x14ac:dyDescent="0.3">
      <c r="A14" t="s">
        <v>16</v>
      </c>
      <c r="B14" s="1">
        <v>4219524.4800000004</v>
      </c>
      <c r="C14" s="1">
        <v>19586062.940000001</v>
      </c>
      <c r="D14" s="1">
        <v>3696342.92</v>
      </c>
      <c r="E14" s="1">
        <v>7358498.75</v>
      </c>
      <c r="F14" s="1">
        <v>4828506.01</v>
      </c>
      <c r="G14" s="1">
        <v>3790131.01</v>
      </c>
      <c r="H14" s="1">
        <v>5609891.7000000002</v>
      </c>
      <c r="I14" s="1">
        <v>6070709.8099999996</v>
      </c>
      <c r="J14" s="1">
        <v>6073742.3600000003</v>
      </c>
      <c r="K14" s="1">
        <v>6179548.5700000003</v>
      </c>
    </row>
    <row r="15" spans="1:14" x14ac:dyDescent="0.3">
      <c r="A15" t="s">
        <v>15</v>
      </c>
      <c r="B15" s="1">
        <v>10063213.109999999</v>
      </c>
      <c r="C15" s="1">
        <v>24810134.52</v>
      </c>
      <c r="D15" s="1">
        <v>24017738.07</v>
      </c>
      <c r="E15" s="1">
        <v>32000169.84</v>
      </c>
      <c r="F15" s="1">
        <v>48087394.100000001</v>
      </c>
      <c r="G15" s="1">
        <v>37990989.409999996</v>
      </c>
      <c r="H15" s="1">
        <v>49144427.770000003</v>
      </c>
      <c r="I15" s="1">
        <v>73403022.510000005</v>
      </c>
      <c r="J15" s="1">
        <v>78977711.329999998</v>
      </c>
      <c r="K15" s="1">
        <v>36531230.310000002</v>
      </c>
    </row>
    <row r="16" spans="1:14" x14ac:dyDescent="0.3">
      <c r="A16" t="s">
        <v>17</v>
      </c>
      <c r="B16" s="1">
        <v>754797.16</v>
      </c>
      <c r="C16" s="1">
        <v>18198782.25</v>
      </c>
      <c r="D16" s="1">
        <v>22111892.109999999</v>
      </c>
      <c r="E16" s="1">
        <v>25707634.800000001</v>
      </c>
      <c r="F16" s="1">
        <v>11364252.27</v>
      </c>
      <c r="G16" s="1">
        <v>3228947.18</v>
      </c>
      <c r="H16" s="1">
        <v>4779592.2</v>
      </c>
      <c r="I16" s="1">
        <v>5089094.9000000004</v>
      </c>
      <c r="J16" s="1">
        <v>5438828.0800000001</v>
      </c>
      <c r="K16" s="1">
        <v>5298557.0999999996</v>
      </c>
    </row>
    <row r="17" spans="1:12" x14ac:dyDescent="0.3">
      <c r="A17" t="s">
        <v>18</v>
      </c>
      <c r="B17" s="1">
        <v>139420.35999999999</v>
      </c>
      <c r="C17" s="1">
        <v>5773856.6600000001</v>
      </c>
      <c r="D17" s="1">
        <v>2899843.99</v>
      </c>
      <c r="E17" s="1">
        <v>3902166.61</v>
      </c>
      <c r="F17" s="1">
        <v>3262633.49</v>
      </c>
      <c r="G17" s="1">
        <v>3459103.42</v>
      </c>
      <c r="H17" s="1">
        <v>1739358.09</v>
      </c>
      <c r="I17" s="1">
        <v>4460009.5599999996</v>
      </c>
      <c r="J17" s="1">
        <v>5877808.8399999999</v>
      </c>
      <c r="K17" s="1">
        <v>3924982.4</v>
      </c>
    </row>
    <row r="18" spans="1:12" x14ac:dyDescent="0.3">
      <c r="A18" t="s">
        <v>19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2" x14ac:dyDescent="0.3">
      <c r="A19" s="4" t="s">
        <v>2</v>
      </c>
      <c r="B19" s="3">
        <f t="shared" ref="B19:E19" si="6">SUM(B14:B18)</f>
        <v>15176955.109999999</v>
      </c>
      <c r="C19" s="3">
        <f t="shared" si="6"/>
        <v>68368836.370000005</v>
      </c>
      <c r="D19" s="3">
        <f t="shared" si="6"/>
        <v>52725817.090000004</v>
      </c>
      <c r="E19" s="3">
        <f t="shared" si="6"/>
        <v>68968470</v>
      </c>
      <c r="F19" s="3">
        <f>SUM(F14:F18)</f>
        <v>67542785.86999999</v>
      </c>
      <c r="G19" s="3">
        <f t="shared" ref="G19:K19" si="7">SUM(G14:G18)</f>
        <v>48469171.019999996</v>
      </c>
      <c r="H19" s="3">
        <f t="shared" si="7"/>
        <v>61273269.760000013</v>
      </c>
      <c r="I19" s="3">
        <f t="shared" si="7"/>
        <v>89022836.780000016</v>
      </c>
      <c r="J19" s="3">
        <f t="shared" si="7"/>
        <v>96368090.609999999</v>
      </c>
      <c r="K19" s="3">
        <f t="shared" si="7"/>
        <v>51934318.380000003</v>
      </c>
    </row>
    <row r="20" spans="1:12" x14ac:dyDescent="0.3">
      <c r="A20" s="4" t="s">
        <v>3</v>
      </c>
      <c r="B20" s="3">
        <v>2152897.54</v>
      </c>
      <c r="C20" s="3">
        <v>7105192.7800000003</v>
      </c>
      <c r="D20" s="3">
        <v>10041051.810000001</v>
      </c>
      <c r="E20" s="3">
        <v>936222.06</v>
      </c>
      <c r="F20" s="3">
        <v>807198.27</v>
      </c>
      <c r="G20" s="3">
        <v>5319436.4400000004</v>
      </c>
      <c r="H20" s="3">
        <v>1376586.23</v>
      </c>
      <c r="I20" s="3">
        <v>3158886.04</v>
      </c>
      <c r="J20" s="3">
        <v>2065471</v>
      </c>
      <c r="K20" s="3">
        <v>2835760.69</v>
      </c>
    </row>
    <row r="21" spans="1:12" x14ac:dyDescent="0.3">
      <c r="A21" s="70" t="s">
        <v>4</v>
      </c>
      <c r="B21" s="37">
        <f t="shared" ref="B21" si="8">B7-B13-B19-B20</f>
        <v>20347150.990000047</v>
      </c>
      <c r="C21" s="37">
        <f t="shared" ref="C21:D21" si="9">C7-C13-C19-C20</f>
        <v>8163342.880000026</v>
      </c>
      <c r="D21" s="37">
        <f t="shared" si="9"/>
        <v>4782162.3699999768</v>
      </c>
      <c r="E21" s="37">
        <f>E7-E13-E19-E20</f>
        <v>5979690.3100001235</v>
      </c>
      <c r="F21" s="37">
        <f>F7-F13-F19-F20</f>
        <v>10783429.920000013</v>
      </c>
      <c r="G21" s="37">
        <f t="shared" ref="G21:K21" si="10">G7-G13-G19-G20</f>
        <v>11409127.019999903</v>
      </c>
      <c r="H21" s="37">
        <f t="shared" si="10"/>
        <v>14570760.050000008</v>
      </c>
      <c r="I21" s="37">
        <f t="shared" si="10"/>
        <v>20477203.440000094</v>
      </c>
      <c r="J21" s="37">
        <f t="shared" ref="J21" si="11">J7-J13-J19-J20</f>
        <v>11143038.229999855</v>
      </c>
      <c r="K21" s="37">
        <f t="shared" si="10"/>
        <v>10807915.089999845</v>
      </c>
    </row>
    <row r="22" spans="1:12" x14ac:dyDescent="0.3">
      <c r="A22" t="s">
        <v>357</v>
      </c>
      <c r="C22" s="1">
        <v>-7775735.1500000004</v>
      </c>
      <c r="D22" s="1">
        <v>-11636023.640000001</v>
      </c>
      <c r="E22" s="1">
        <v>-43773728.280000001</v>
      </c>
      <c r="F22" s="1">
        <v>-2071899.39</v>
      </c>
      <c r="G22" s="1">
        <v>-34807021.439999998</v>
      </c>
      <c r="H22" s="1">
        <v>-14301616.02</v>
      </c>
      <c r="I22" s="1">
        <v>-1899867.29</v>
      </c>
      <c r="J22" s="1">
        <v>-66589954.030000001</v>
      </c>
      <c r="K22" s="1">
        <v>-65193513.600000001</v>
      </c>
      <c r="L22" s="104"/>
    </row>
    <row r="23" spans="1:12" x14ac:dyDescent="0.3">
      <c r="A23" t="s">
        <v>356</v>
      </c>
      <c r="B23" s="6">
        <f>B8/B3*100</f>
        <v>31.386084249537106</v>
      </c>
      <c r="C23" s="6">
        <f>C8/C3*100</f>
        <v>40.993281701878175</v>
      </c>
      <c r="D23" s="6">
        <f>D8/D3*100</f>
        <v>43.215753970443025</v>
      </c>
      <c r="E23" s="6">
        <f>E8/E3*100</f>
        <v>45.250326398563494</v>
      </c>
      <c r="F23" s="6">
        <f>F8/F3*100</f>
        <v>41.893149775272107</v>
      </c>
      <c r="G23" s="6">
        <f t="shared" ref="G23" si="12">G8/G3*100</f>
        <v>44.510878665181743</v>
      </c>
      <c r="H23" s="6">
        <f t="shared" ref="H23:K23" si="13">H8/H3*100</f>
        <v>46.484323346584816</v>
      </c>
      <c r="I23" s="6">
        <f t="shared" ref="I23:J23" si="14">I8/I3*100</f>
        <v>43.782634399624477</v>
      </c>
      <c r="J23" s="6">
        <f t="shared" si="14"/>
        <v>42.975752405407313</v>
      </c>
      <c r="K23" s="6">
        <f t="shared" si="13"/>
        <v>42.595663437000169</v>
      </c>
      <c r="L23" s="1"/>
    </row>
  </sheetData>
  <conditionalFormatting sqref="C21:H21">
    <cfRule type="cellIs" dxfId="109" priority="18" operator="greaterThan">
      <formula>0</formula>
    </cfRule>
  </conditionalFormatting>
  <conditionalFormatting sqref="C21:H21">
    <cfRule type="cellIs" dxfId="108" priority="15" operator="greaterThan">
      <formula>0</formula>
    </cfRule>
    <cfRule type="cellIs" dxfId="107" priority="16" operator="lessThan">
      <formula>0</formula>
    </cfRule>
  </conditionalFormatting>
  <conditionalFormatting sqref="B21">
    <cfRule type="cellIs" dxfId="106" priority="12" operator="greaterThan">
      <formula>0</formula>
    </cfRule>
  </conditionalFormatting>
  <conditionalFormatting sqref="B21">
    <cfRule type="cellIs" dxfId="105" priority="10" operator="greaterThan">
      <formula>0</formula>
    </cfRule>
    <cfRule type="cellIs" dxfId="104" priority="11" operator="lessThan">
      <formula>0</formula>
    </cfRule>
  </conditionalFormatting>
  <conditionalFormatting sqref="K21">
    <cfRule type="cellIs" dxfId="103" priority="9" operator="greaterThan">
      <formula>0</formula>
    </cfRule>
  </conditionalFormatting>
  <conditionalFormatting sqref="K21">
    <cfRule type="cellIs" dxfId="102" priority="7" operator="greaterThan">
      <formula>0</formula>
    </cfRule>
    <cfRule type="cellIs" dxfId="101" priority="8" operator="lessThan">
      <formula>0</formula>
    </cfRule>
  </conditionalFormatting>
  <conditionalFormatting sqref="I21">
    <cfRule type="cellIs" dxfId="100" priority="6" operator="greaterThan">
      <formula>0</formula>
    </cfRule>
  </conditionalFormatting>
  <conditionalFormatting sqref="I21">
    <cfRule type="cellIs" dxfId="99" priority="4" operator="greaterThan">
      <formula>0</formula>
    </cfRule>
    <cfRule type="cellIs" dxfId="98" priority="5" operator="lessThan">
      <formula>0</formula>
    </cfRule>
  </conditionalFormatting>
  <conditionalFormatting sqref="J21">
    <cfRule type="cellIs" dxfId="97" priority="3" operator="greaterThan">
      <formula>0</formula>
    </cfRule>
  </conditionalFormatting>
  <conditionalFormatting sqref="J21">
    <cfRule type="cellIs" dxfId="96" priority="1" operator="greaterThan">
      <formula>0</formula>
    </cfRule>
    <cfRule type="cellIs" dxfId="95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L2" sqref="L2:L29"/>
    </sheetView>
  </sheetViews>
  <sheetFormatPr defaultRowHeight="14.4" x14ac:dyDescent="0.3"/>
  <cols>
    <col min="1" max="1" width="65.33203125" bestFit="1" customWidth="1"/>
    <col min="2" max="2" width="10.88671875" customWidth="1"/>
    <col min="3" max="12" width="11.109375" bestFit="1" customWidth="1"/>
    <col min="13" max="13" width="12.33203125" bestFit="1" customWidth="1"/>
  </cols>
  <sheetData>
    <row r="1" spans="1:13" x14ac:dyDescent="0.3">
      <c r="C1" s="99">
        <v>2014</v>
      </c>
      <c r="D1" s="99">
        <v>2015</v>
      </c>
      <c r="E1" s="99">
        <v>2016</v>
      </c>
      <c r="F1" s="12">
        <v>2017</v>
      </c>
      <c r="G1" s="12">
        <v>2018</v>
      </c>
      <c r="H1" s="12">
        <v>2019</v>
      </c>
      <c r="I1" s="12">
        <v>2020</v>
      </c>
      <c r="J1" s="12">
        <v>2021</v>
      </c>
      <c r="K1" s="12">
        <v>2022</v>
      </c>
      <c r="L1" s="12">
        <v>2023</v>
      </c>
      <c r="M1" s="12" t="s">
        <v>266</v>
      </c>
    </row>
    <row r="2" spans="1:13" x14ac:dyDescent="0.3">
      <c r="A2" t="s">
        <v>236</v>
      </c>
      <c r="B2" s="26" t="s">
        <v>260</v>
      </c>
      <c r="C2" s="95">
        <v>463506311.22000003</v>
      </c>
      <c r="D2" s="95">
        <v>460187248.88999999</v>
      </c>
      <c r="E2" s="1">
        <v>400728520.75999999</v>
      </c>
      <c r="F2" s="1">
        <v>410592890.14999998</v>
      </c>
      <c r="G2" s="1">
        <v>409008678.30000001</v>
      </c>
      <c r="H2" s="1">
        <v>438505385.07999998</v>
      </c>
      <c r="I2" s="1">
        <v>423687493.12</v>
      </c>
      <c r="J2" s="1">
        <v>432997349.70999998</v>
      </c>
      <c r="K2" s="1">
        <v>450734289.74000001</v>
      </c>
      <c r="L2" s="1">
        <v>475478373.17000002</v>
      </c>
      <c r="M2" s="1">
        <f>L2-K2</f>
        <v>24744083.430000007</v>
      </c>
    </row>
    <row r="3" spans="1:13" x14ac:dyDescent="0.3">
      <c r="A3" t="s">
        <v>237</v>
      </c>
      <c r="B3" s="26" t="s">
        <v>260</v>
      </c>
      <c r="C3" s="95">
        <v>118626946.06999999</v>
      </c>
      <c r="D3" s="95">
        <v>88920482.989999995</v>
      </c>
      <c r="E3" s="1">
        <v>136085091.84999999</v>
      </c>
      <c r="F3" s="1">
        <v>135272002.31999999</v>
      </c>
      <c r="G3" s="1">
        <v>137985034.25999999</v>
      </c>
      <c r="H3" s="1">
        <v>133960998.25</v>
      </c>
      <c r="I3" s="1">
        <v>133637260.36</v>
      </c>
      <c r="J3" s="1">
        <v>136531853.91</v>
      </c>
      <c r="K3" s="1">
        <v>136477649.72999999</v>
      </c>
      <c r="L3" s="1">
        <v>132647816.66</v>
      </c>
      <c r="M3" s="1">
        <f t="shared" ref="M3:M29" si="0">L3-K3</f>
        <v>-3829833.0699999928</v>
      </c>
    </row>
    <row r="4" spans="1:13" x14ac:dyDescent="0.3">
      <c r="A4" t="s">
        <v>238</v>
      </c>
      <c r="B4" s="26" t="s">
        <v>260</v>
      </c>
      <c r="C4" s="95">
        <v>145854013.55000001</v>
      </c>
      <c r="D4" s="95">
        <v>118002782.63</v>
      </c>
      <c r="E4" s="1">
        <v>116264960</v>
      </c>
      <c r="F4" s="1">
        <v>134082381.62</v>
      </c>
      <c r="G4" s="1">
        <v>133966012.97</v>
      </c>
      <c r="H4" s="1">
        <v>103153536.26000001</v>
      </c>
      <c r="I4" s="1">
        <v>177258046.83000001</v>
      </c>
      <c r="J4" s="1">
        <v>161063687.22999999</v>
      </c>
      <c r="K4" s="1">
        <v>125408000.47</v>
      </c>
      <c r="L4" s="1">
        <v>175257494.71000001</v>
      </c>
      <c r="M4" s="1">
        <f t="shared" si="0"/>
        <v>49849494.24000001</v>
      </c>
    </row>
    <row r="5" spans="1:13" x14ac:dyDescent="0.3">
      <c r="A5" t="s">
        <v>239</v>
      </c>
      <c r="B5" s="26" t="s">
        <v>260</v>
      </c>
      <c r="C5" s="95">
        <v>63377809.100000001</v>
      </c>
      <c r="D5" s="1">
        <v>68061631.219999999</v>
      </c>
      <c r="E5" s="1">
        <v>65665424.57</v>
      </c>
      <c r="F5" s="1">
        <v>65956011.460000001</v>
      </c>
      <c r="G5" s="1">
        <v>74516346.069999993</v>
      </c>
      <c r="H5" s="1">
        <v>75792110.340000004</v>
      </c>
      <c r="I5" s="1">
        <v>55975373.420000002</v>
      </c>
      <c r="J5" s="1">
        <v>91899021.379999995</v>
      </c>
      <c r="K5" s="1">
        <v>79275607.75</v>
      </c>
      <c r="L5" s="1">
        <v>82632708.109999999</v>
      </c>
      <c r="M5" s="1">
        <f t="shared" si="0"/>
        <v>3357100.3599999994</v>
      </c>
    </row>
    <row r="6" spans="1:13" x14ac:dyDescent="0.3">
      <c r="A6" t="s">
        <v>240</v>
      </c>
      <c r="B6" s="26" t="s">
        <v>260</v>
      </c>
      <c r="C6" s="95">
        <v>0</v>
      </c>
      <c r="D6" s="95">
        <v>0</v>
      </c>
      <c r="E6" s="95">
        <v>0</v>
      </c>
      <c r="F6" s="95">
        <v>0</v>
      </c>
      <c r="G6" s="95">
        <v>0</v>
      </c>
      <c r="H6" s="95">
        <v>0</v>
      </c>
      <c r="I6" s="95">
        <v>0</v>
      </c>
      <c r="J6" s="95">
        <v>0</v>
      </c>
      <c r="K6" s="95">
        <v>0</v>
      </c>
      <c r="L6" s="1">
        <v>0</v>
      </c>
      <c r="M6" s="1">
        <f t="shared" si="0"/>
        <v>0</v>
      </c>
    </row>
    <row r="7" spans="1:13" x14ac:dyDescent="0.3">
      <c r="A7" t="s">
        <v>241</v>
      </c>
      <c r="B7" s="26" t="s">
        <v>260</v>
      </c>
      <c r="C7" s="95">
        <v>0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5">
        <v>0</v>
      </c>
      <c r="J7" s="95">
        <v>0</v>
      </c>
      <c r="K7" s="95">
        <v>0</v>
      </c>
      <c r="L7" s="1">
        <v>0</v>
      </c>
      <c r="M7" s="1">
        <f t="shared" si="0"/>
        <v>0</v>
      </c>
    </row>
    <row r="8" spans="1:13" x14ac:dyDescent="0.3">
      <c r="A8" t="s">
        <v>242</v>
      </c>
      <c r="B8" s="26" t="s">
        <v>260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1">
        <v>0</v>
      </c>
      <c r="M8" s="1">
        <f t="shared" si="0"/>
        <v>0</v>
      </c>
    </row>
    <row r="9" spans="1:13" x14ac:dyDescent="0.3">
      <c r="A9" s="32" t="s">
        <v>243</v>
      </c>
      <c r="B9" s="33" t="s">
        <v>260</v>
      </c>
      <c r="C9" s="96">
        <v>57076491.060000002</v>
      </c>
      <c r="D9" s="96">
        <v>53247218.270000003</v>
      </c>
      <c r="E9" s="34">
        <v>58807772.689999998</v>
      </c>
      <c r="F9" s="34">
        <v>64172219.979999997</v>
      </c>
      <c r="G9" s="34">
        <v>56313719.090000004</v>
      </c>
      <c r="H9" s="34">
        <v>80901307</v>
      </c>
      <c r="I9" s="34">
        <v>55188137.079999998</v>
      </c>
      <c r="J9" s="34">
        <v>91257902.959999993</v>
      </c>
      <c r="K9" s="34">
        <v>98881667.5</v>
      </c>
      <c r="L9" s="1">
        <v>91914552.739999995</v>
      </c>
      <c r="M9" s="1">
        <f t="shared" si="0"/>
        <v>-6967114.7600000054</v>
      </c>
    </row>
    <row r="10" spans="1:13" x14ac:dyDescent="0.3">
      <c r="A10" s="35" t="s">
        <v>264</v>
      </c>
      <c r="B10" s="36" t="s">
        <v>260</v>
      </c>
      <c r="C10" s="94">
        <f t="shared" ref="C10:G10" si="1">SUM(C2:C9)</f>
        <v>848441571</v>
      </c>
      <c r="D10" s="94">
        <f t="shared" si="1"/>
        <v>788419364</v>
      </c>
      <c r="E10" s="94">
        <f t="shared" si="1"/>
        <v>777551769.87000012</v>
      </c>
      <c r="F10" s="94">
        <f t="shared" si="1"/>
        <v>810075505.53000009</v>
      </c>
      <c r="G10" s="94">
        <f t="shared" si="1"/>
        <v>811789790.68999994</v>
      </c>
      <c r="H10" s="94">
        <f t="shared" ref="H10:L10" si="2">SUM(H2:H9)</f>
        <v>832313336.92999995</v>
      </c>
      <c r="I10" s="94">
        <f t="shared" ref="I10:K10" si="3">SUM(I2:I9)</f>
        <v>845746310.81000006</v>
      </c>
      <c r="J10" s="94">
        <f t="shared" si="3"/>
        <v>913749815.19000006</v>
      </c>
      <c r="K10" s="94">
        <f t="shared" si="3"/>
        <v>890777215.19000006</v>
      </c>
      <c r="L10" s="94">
        <f t="shared" si="2"/>
        <v>957930945.3900001</v>
      </c>
      <c r="M10" s="11">
        <f t="shared" si="0"/>
        <v>67153730.200000048</v>
      </c>
    </row>
    <row r="11" spans="1:13" x14ac:dyDescent="0.3">
      <c r="A11" t="s">
        <v>244</v>
      </c>
      <c r="B11" s="26" t="s">
        <v>261</v>
      </c>
      <c r="C11" s="95">
        <v>3182316.85</v>
      </c>
      <c r="D11" s="95">
        <v>2925852.64</v>
      </c>
      <c r="E11" s="1">
        <v>3368668.5</v>
      </c>
      <c r="F11" s="1">
        <v>3227007.6</v>
      </c>
      <c r="G11" s="1">
        <v>3475809.36</v>
      </c>
      <c r="H11" s="1">
        <v>3794846.79</v>
      </c>
      <c r="I11" s="1">
        <v>4826493.87</v>
      </c>
      <c r="J11" s="1">
        <v>3891232.18</v>
      </c>
      <c r="K11" s="1">
        <v>4592320.2</v>
      </c>
      <c r="L11" s="1">
        <v>3761796.02</v>
      </c>
      <c r="M11" s="1">
        <f t="shared" si="0"/>
        <v>-830524.18000000017</v>
      </c>
    </row>
    <row r="12" spans="1:13" x14ac:dyDescent="0.3">
      <c r="A12" t="s">
        <v>245</v>
      </c>
      <c r="B12" s="26" t="s">
        <v>261</v>
      </c>
      <c r="C12" s="95">
        <v>390977251.00999999</v>
      </c>
      <c r="D12" s="95">
        <v>375218145.57999998</v>
      </c>
      <c r="E12" s="1">
        <v>374557780.60000002</v>
      </c>
      <c r="F12" s="1">
        <v>375260843.02999997</v>
      </c>
      <c r="G12" s="1">
        <v>301847646.89999998</v>
      </c>
      <c r="H12" s="1">
        <v>332646877.80000001</v>
      </c>
      <c r="I12" s="1">
        <v>325643497.88999999</v>
      </c>
      <c r="J12" s="1">
        <v>363606206.47000003</v>
      </c>
      <c r="K12" s="1">
        <v>375270520.29000002</v>
      </c>
      <c r="L12" s="1">
        <v>388421254.67000002</v>
      </c>
      <c r="M12" s="1">
        <f t="shared" si="0"/>
        <v>13150734.379999995</v>
      </c>
    </row>
    <row r="13" spans="1:13" x14ac:dyDescent="0.3">
      <c r="A13" t="s">
        <v>246</v>
      </c>
      <c r="B13" s="26" t="s">
        <v>261</v>
      </c>
      <c r="C13" s="95">
        <v>11520347.140000001</v>
      </c>
      <c r="D13" s="95">
        <v>9366650.4800000004</v>
      </c>
      <c r="E13" s="1">
        <v>10683287.720000001</v>
      </c>
      <c r="F13" s="1">
        <v>9738505.3900000006</v>
      </c>
      <c r="G13" s="1">
        <v>9229610.5199999996</v>
      </c>
      <c r="H13" s="1">
        <v>9514478.6999999993</v>
      </c>
      <c r="I13" s="1">
        <v>9911275.7599999998</v>
      </c>
      <c r="J13" s="1">
        <v>10576496.859999999</v>
      </c>
      <c r="K13" s="1">
        <v>10765784.34</v>
      </c>
      <c r="L13" s="1">
        <v>11087499.34</v>
      </c>
      <c r="M13" s="1">
        <f t="shared" si="0"/>
        <v>321715</v>
      </c>
    </row>
    <row r="14" spans="1:13" x14ac:dyDescent="0.3">
      <c r="A14" t="s">
        <v>247</v>
      </c>
      <c r="B14" s="26" t="s">
        <v>261</v>
      </c>
      <c r="C14" s="95">
        <v>50846332.600000001</v>
      </c>
      <c r="D14" s="95">
        <v>33110528.300000001</v>
      </c>
      <c r="E14" s="1">
        <v>41259024.590000004</v>
      </c>
      <c r="F14" s="1">
        <v>54621959.579999998</v>
      </c>
      <c r="G14" s="1">
        <v>113228623.92</v>
      </c>
      <c r="H14" s="1">
        <v>136918313.16999999</v>
      </c>
      <c r="I14" s="1">
        <v>138237395.87</v>
      </c>
      <c r="J14" s="1">
        <v>114332380.5</v>
      </c>
      <c r="K14" s="1">
        <v>99329748.829999998</v>
      </c>
      <c r="L14" s="1">
        <v>137635265.13</v>
      </c>
      <c r="M14" s="1">
        <f t="shared" si="0"/>
        <v>38305516.299999997</v>
      </c>
    </row>
    <row r="15" spans="1:13" x14ac:dyDescent="0.3">
      <c r="A15" t="s">
        <v>248</v>
      </c>
      <c r="B15" s="26" t="s">
        <v>261</v>
      </c>
      <c r="C15" s="95">
        <v>214042061.25999999</v>
      </c>
      <c r="D15" s="95">
        <v>209999526.49000001</v>
      </c>
      <c r="E15" s="1">
        <v>201801596.99000001</v>
      </c>
      <c r="F15" s="1">
        <v>198348272.03</v>
      </c>
      <c r="G15" s="1">
        <v>199247558.33000001</v>
      </c>
      <c r="H15" s="1">
        <v>206966874.63</v>
      </c>
      <c r="I15" s="1">
        <v>205951078.33000001</v>
      </c>
      <c r="J15" s="1">
        <v>206014740.15000001</v>
      </c>
      <c r="K15" s="1">
        <v>215171523.40000001</v>
      </c>
      <c r="L15" s="1">
        <v>226423932.53999999</v>
      </c>
      <c r="M15" s="1">
        <f t="shared" si="0"/>
        <v>11252409.139999986</v>
      </c>
    </row>
    <row r="16" spans="1:13" x14ac:dyDescent="0.3">
      <c r="A16" t="s">
        <v>249</v>
      </c>
      <c r="B16" s="26" t="s">
        <v>261</v>
      </c>
      <c r="C16" s="95">
        <v>50845428.100000001</v>
      </c>
      <c r="D16" s="95">
        <v>48463198.210000001</v>
      </c>
      <c r="E16" s="1">
        <v>67722406.239999995</v>
      </c>
      <c r="F16" s="1">
        <v>27826177.539999999</v>
      </c>
      <c r="G16" s="1">
        <v>43354267.810000002</v>
      </c>
      <c r="H16" s="1">
        <v>46375016.439999998</v>
      </c>
      <c r="I16" s="1">
        <v>79378081.700000003</v>
      </c>
      <c r="J16" s="1">
        <v>119736311.64</v>
      </c>
      <c r="K16" s="1">
        <v>66273921.090000004</v>
      </c>
      <c r="L16" s="1">
        <v>76768444.049999997</v>
      </c>
      <c r="M16" s="1">
        <f t="shared" si="0"/>
        <v>10494522.959999993</v>
      </c>
    </row>
    <row r="17" spans="1:13" x14ac:dyDescent="0.3">
      <c r="A17" t="s">
        <v>250</v>
      </c>
      <c r="B17" s="26" t="s">
        <v>261</v>
      </c>
      <c r="C17" s="95">
        <v>0</v>
      </c>
      <c r="D17" s="95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f t="shared" si="0"/>
        <v>0</v>
      </c>
    </row>
    <row r="18" spans="1:13" x14ac:dyDescent="0.3">
      <c r="A18" t="s">
        <v>251</v>
      </c>
      <c r="B18" s="26" t="s">
        <v>261</v>
      </c>
      <c r="C18" s="95">
        <v>8700000</v>
      </c>
      <c r="D18" s="95">
        <v>0</v>
      </c>
      <c r="E18" s="1">
        <v>0</v>
      </c>
      <c r="F18" s="1">
        <v>0</v>
      </c>
      <c r="G18" s="1">
        <v>0</v>
      </c>
      <c r="H18" s="1">
        <v>10477331.689999999</v>
      </c>
      <c r="I18" s="1">
        <v>0</v>
      </c>
      <c r="J18" s="1">
        <v>0</v>
      </c>
      <c r="K18" s="1">
        <v>0</v>
      </c>
      <c r="L18" s="1">
        <v>0</v>
      </c>
      <c r="M18" s="1">
        <f t="shared" si="0"/>
        <v>0</v>
      </c>
    </row>
    <row r="19" spans="1:13" x14ac:dyDescent="0.3">
      <c r="A19" t="s">
        <v>14</v>
      </c>
      <c r="B19" s="26" t="s">
        <v>261</v>
      </c>
      <c r="C19" s="95">
        <v>0</v>
      </c>
      <c r="D19" s="95">
        <v>28502505.02</v>
      </c>
      <c r="E19" s="1">
        <v>1281000</v>
      </c>
      <c r="F19" s="1">
        <v>3056503.79</v>
      </c>
      <c r="G19" s="1">
        <v>43692430.479999997</v>
      </c>
      <c r="H19" s="1">
        <v>6702358.0700000003</v>
      </c>
      <c r="I19" s="1">
        <v>7867154.5800000001</v>
      </c>
      <c r="J19" s="1">
        <v>10048166.119999999</v>
      </c>
      <c r="K19" s="1">
        <v>18744021.219999999</v>
      </c>
      <c r="L19" s="1">
        <v>5361449.01</v>
      </c>
      <c r="M19" s="1">
        <f t="shared" si="0"/>
        <v>-13382572.209999999</v>
      </c>
    </row>
    <row r="20" spans="1:13" x14ac:dyDescent="0.3">
      <c r="A20" s="32" t="s">
        <v>252</v>
      </c>
      <c r="B20" s="33" t="s">
        <v>261</v>
      </c>
      <c r="C20" s="96">
        <v>22969427.09</v>
      </c>
      <c r="D20" s="96">
        <v>17249960.300000001</v>
      </c>
      <c r="E20" s="34">
        <v>18342104.870000001</v>
      </c>
      <c r="F20" s="34">
        <v>16354178.560000001</v>
      </c>
      <c r="G20" s="34">
        <v>9589454.4700000007</v>
      </c>
      <c r="H20" s="34">
        <v>9583297.5999999996</v>
      </c>
      <c r="I20" s="34">
        <v>11102411.689999999</v>
      </c>
      <c r="J20" s="34">
        <v>23869451.809999999</v>
      </c>
      <c r="K20" s="34">
        <v>11104126.310000001</v>
      </c>
      <c r="L20" s="1">
        <v>15259022.800000001</v>
      </c>
      <c r="M20" s="1">
        <f t="shared" si="0"/>
        <v>4154896.49</v>
      </c>
    </row>
    <row r="21" spans="1:13" x14ac:dyDescent="0.3">
      <c r="A21" s="35" t="s">
        <v>265</v>
      </c>
      <c r="B21" s="36" t="s">
        <v>261</v>
      </c>
      <c r="C21" s="94">
        <f>SUM(C11:C20)</f>
        <v>753083164.05000007</v>
      </c>
      <c r="D21" s="94">
        <f>SUM(D11:D20)</f>
        <v>724836367.01999998</v>
      </c>
      <c r="E21" s="94">
        <f>SUM(E11:E20)</f>
        <v>719015869.51000011</v>
      </c>
      <c r="F21" s="94">
        <f t="shared" ref="F21:G21" si="4">SUM(F11:F20)</f>
        <v>688433447.51999986</v>
      </c>
      <c r="G21" s="94">
        <f t="shared" si="4"/>
        <v>723665401.78999996</v>
      </c>
      <c r="H21" s="94">
        <f t="shared" ref="H21:L21" si="5">SUM(H11:H20)</f>
        <v>762979394.8900001</v>
      </c>
      <c r="I21" s="94">
        <f t="shared" ref="I21:K21" si="6">SUM(I11:I20)</f>
        <v>782917389.69000018</v>
      </c>
      <c r="J21" s="94">
        <f t="shared" si="6"/>
        <v>852074985.73000002</v>
      </c>
      <c r="K21" s="94">
        <f t="shared" si="6"/>
        <v>801251965.67999995</v>
      </c>
      <c r="L21" s="94">
        <f t="shared" si="5"/>
        <v>864718663.55999982</v>
      </c>
      <c r="M21" s="11">
        <f t="shared" si="0"/>
        <v>63466697.879999876</v>
      </c>
    </row>
    <row r="22" spans="1:13" x14ac:dyDescent="0.3">
      <c r="A22" t="s">
        <v>253</v>
      </c>
      <c r="B22" s="26" t="s">
        <v>260</v>
      </c>
      <c r="C22" s="95">
        <v>1744366.86</v>
      </c>
      <c r="D22" s="95">
        <v>1913699.88</v>
      </c>
      <c r="E22" s="1">
        <v>16728917.85</v>
      </c>
      <c r="F22" s="1">
        <v>9548365.5999999996</v>
      </c>
      <c r="G22" s="1">
        <v>10869982.42</v>
      </c>
      <c r="H22" s="1">
        <v>9959925.5199999996</v>
      </c>
      <c r="I22" s="1">
        <v>8036369.5599999996</v>
      </c>
      <c r="J22" s="1">
        <v>4430846.45</v>
      </c>
      <c r="K22" s="1">
        <v>22473530.050000001</v>
      </c>
      <c r="L22" s="1">
        <v>15088215.99</v>
      </c>
      <c r="M22" s="1">
        <f t="shared" si="0"/>
        <v>-7385314.0600000005</v>
      </c>
    </row>
    <row r="23" spans="1:13" x14ac:dyDescent="0.3">
      <c r="A23" t="s">
        <v>254</v>
      </c>
      <c r="B23" s="26" t="s">
        <v>261</v>
      </c>
      <c r="C23" s="95">
        <v>36893387.850000001</v>
      </c>
      <c r="D23" s="95">
        <v>34982430.18</v>
      </c>
      <c r="E23" s="1">
        <v>32607084.800000001</v>
      </c>
      <c r="F23" s="1">
        <v>31596435.289999999</v>
      </c>
      <c r="G23" s="1">
        <v>34003060.530000001</v>
      </c>
      <c r="H23" s="1">
        <v>14334993.91</v>
      </c>
      <c r="I23" s="1">
        <v>13919873.359999999</v>
      </c>
      <c r="J23" s="1">
        <v>27814778.890000001</v>
      </c>
      <c r="K23" s="1">
        <v>27149156.289999999</v>
      </c>
      <c r="L23" s="1">
        <v>32067252.140000001</v>
      </c>
      <c r="M23" s="1">
        <f t="shared" si="0"/>
        <v>4918095.8500000015</v>
      </c>
    </row>
    <row r="24" spans="1:13" x14ac:dyDescent="0.3">
      <c r="A24" t="s">
        <v>255</v>
      </c>
      <c r="B24" s="26" t="s">
        <v>260</v>
      </c>
      <c r="C24" s="95">
        <v>0</v>
      </c>
      <c r="D24" s="95">
        <v>0</v>
      </c>
      <c r="E24" s="1">
        <v>-2808478.22</v>
      </c>
      <c r="F24" s="1">
        <v>0</v>
      </c>
      <c r="G24" s="1">
        <v>-13716163.630000001</v>
      </c>
      <c r="H24" s="1">
        <v>-157164.41</v>
      </c>
      <c r="I24" s="1">
        <v>-117775.52</v>
      </c>
      <c r="J24" s="1">
        <v>22188443.219999999</v>
      </c>
      <c r="K24" s="1">
        <v>4653485.7</v>
      </c>
      <c r="L24" s="1">
        <v>-166164.64000000001</v>
      </c>
      <c r="M24" s="1">
        <f t="shared" si="0"/>
        <v>-4819650.34</v>
      </c>
    </row>
    <row r="25" spans="1:13" x14ac:dyDescent="0.3">
      <c r="A25" t="s">
        <v>256</v>
      </c>
      <c r="B25" s="26" t="s">
        <v>260</v>
      </c>
      <c r="C25" s="95">
        <v>16180682.060000001</v>
      </c>
      <c r="D25" s="95">
        <v>59199133.969999999</v>
      </c>
      <c r="E25" s="1">
        <v>34370064.990000002</v>
      </c>
      <c r="F25" s="1">
        <v>31613076.649999999</v>
      </c>
      <c r="G25" s="1">
        <v>106018430.73999999</v>
      </c>
      <c r="H25" s="1">
        <v>19213203.449999999</v>
      </c>
      <c r="I25" s="1">
        <v>27332627.289999999</v>
      </c>
      <c r="J25" s="1">
        <v>45089179.939999998</v>
      </c>
      <c r="K25" s="1">
        <v>47702353.149999999</v>
      </c>
      <c r="L25" s="1">
        <v>68459721.189999998</v>
      </c>
      <c r="M25" s="1">
        <f t="shared" si="0"/>
        <v>20757368.039999999</v>
      </c>
    </row>
    <row r="26" spans="1:13" x14ac:dyDescent="0.3">
      <c r="A26" t="s">
        <v>257</v>
      </c>
      <c r="B26" s="26" t="s">
        <v>261</v>
      </c>
      <c r="C26" s="95">
        <v>39890983.090000004</v>
      </c>
      <c r="D26" s="95">
        <v>7572307.5</v>
      </c>
      <c r="E26" s="1">
        <v>60553782.079999998</v>
      </c>
      <c r="F26" s="1">
        <v>47485733.460000001</v>
      </c>
      <c r="G26" s="1">
        <v>12098502.74</v>
      </c>
      <c r="H26" s="1">
        <v>44055705.909999996</v>
      </c>
      <c r="I26" s="1">
        <v>26072709.09</v>
      </c>
      <c r="J26" s="1">
        <v>18039716.109999999</v>
      </c>
      <c r="K26" s="1">
        <v>78268913.950000003</v>
      </c>
      <c r="L26" s="1">
        <v>104727787.20999999</v>
      </c>
      <c r="M26" s="1">
        <f t="shared" si="0"/>
        <v>26458873.25999999</v>
      </c>
    </row>
    <row r="27" spans="1:13" x14ac:dyDescent="0.3">
      <c r="A27" t="s">
        <v>258</v>
      </c>
      <c r="B27" s="26" t="s">
        <v>261</v>
      </c>
      <c r="C27" s="95">
        <v>10704894</v>
      </c>
      <c r="D27" s="95">
        <v>11013000</v>
      </c>
      <c r="E27" s="1">
        <v>10371658.390000001</v>
      </c>
      <c r="F27" s="1">
        <v>10091801.01</v>
      </c>
      <c r="G27" s="1">
        <v>10039502.220000001</v>
      </c>
      <c r="H27" s="1">
        <v>10024942.24</v>
      </c>
      <c r="I27" s="1">
        <v>10578060.050000001</v>
      </c>
      <c r="J27" s="1">
        <v>11051730.779999999</v>
      </c>
      <c r="K27" s="1">
        <v>11484214.529999999</v>
      </c>
      <c r="L27" s="1">
        <v>12330232.6</v>
      </c>
      <c r="M27" s="1">
        <f t="shared" si="0"/>
        <v>846018.0700000003</v>
      </c>
    </row>
    <row r="28" spans="1:13" x14ac:dyDescent="0.3">
      <c r="A28" s="10" t="s">
        <v>259</v>
      </c>
      <c r="B28" s="36" t="s">
        <v>262</v>
      </c>
      <c r="C28" s="97">
        <f>SUM(C2:C9)-SUM(C11:C20)+C22-C23+C24+C25-C26-C27</f>
        <v>25794190.929999918</v>
      </c>
      <c r="D28" s="97">
        <f>SUM(D2:D9)-SUM(D11:D20)+D22-D23+D24+D25-D26-D27</f>
        <v>71128093.150000021</v>
      </c>
      <c r="E28" s="37">
        <f>E10-E21+E22-E23+E24+E25-E26-E27</f>
        <v>3293879.7100000083</v>
      </c>
      <c r="F28" s="37">
        <f t="shared" ref="F28:G28" si="7">F10-F21+F22-F23+F24+F25-F26-F27</f>
        <v>73629530.500000224</v>
      </c>
      <c r="G28" s="37">
        <f t="shared" si="7"/>
        <v>135155572.93999997</v>
      </c>
      <c r="H28" s="37">
        <f t="shared" ref="H28:L28" si="8">H10-H21+H22-H23+H24+H25-H26-H27</f>
        <v>29934264.53999985</v>
      </c>
      <c r="I28" s="37">
        <f t="shared" ref="I28:K28" si="9">I10-I21+I22-I23+I24+I25-I26-I27</f>
        <v>47509499.949999884</v>
      </c>
      <c r="J28" s="37">
        <f t="shared" si="9"/>
        <v>76477073.290000036</v>
      </c>
      <c r="K28" s="37">
        <f t="shared" si="9"/>
        <v>47452333.64000009</v>
      </c>
      <c r="L28" s="37">
        <f t="shared" si="8"/>
        <v>27468782.420000263</v>
      </c>
      <c r="M28" s="37">
        <f t="shared" si="0"/>
        <v>-19983551.219999827</v>
      </c>
    </row>
    <row r="29" spans="1:13" x14ac:dyDescent="0.3">
      <c r="A29" s="72" t="s">
        <v>384</v>
      </c>
      <c r="B29" s="133"/>
      <c r="C29" s="134">
        <f>C10-SUM(C11:C15)+C17</f>
        <v>177873262.13999999</v>
      </c>
      <c r="D29" s="134">
        <f t="shared" ref="D29:L29" si="10">D10-SUM(D11:D15)+D17</f>
        <v>157798660.50999999</v>
      </c>
      <c r="E29" s="134">
        <f t="shared" si="10"/>
        <v>145881411.47000003</v>
      </c>
      <c r="F29" s="134">
        <f t="shared" si="10"/>
        <v>168878917.9000001</v>
      </c>
      <c r="G29" s="134">
        <f t="shared" si="10"/>
        <v>184760541.65999997</v>
      </c>
      <c r="H29" s="134">
        <f t="shared" si="10"/>
        <v>142471945.83999991</v>
      </c>
      <c r="I29" s="134">
        <f t="shared" si="10"/>
        <v>161176569.09000003</v>
      </c>
      <c r="J29" s="134">
        <f t="shared" si="10"/>
        <v>215328759.02999997</v>
      </c>
      <c r="K29" s="134">
        <f t="shared" ref="K29" si="11">K10-SUM(K11:K15)+K17</f>
        <v>185647318.13000011</v>
      </c>
      <c r="L29" s="134">
        <f t="shared" si="10"/>
        <v>190601197.69000018</v>
      </c>
      <c r="M29" s="134">
        <f t="shared" si="0"/>
        <v>4953879.560000062</v>
      </c>
    </row>
  </sheetData>
  <conditionalFormatting sqref="C28:H28 L28:M28">
    <cfRule type="cellIs" dxfId="94" priority="21" operator="greaterThan">
      <formula>0</formula>
    </cfRule>
  </conditionalFormatting>
  <conditionalFormatting sqref="I28">
    <cfRule type="cellIs" dxfId="93" priority="11" operator="greaterThan">
      <formula>0</formula>
    </cfRule>
  </conditionalFormatting>
  <conditionalFormatting sqref="J28">
    <cfRule type="cellIs" dxfId="92" priority="10" operator="greaterThan">
      <formula>0</formula>
    </cfRule>
  </conditionalFormatting>
  <conditionalFormatting sqref="C29:J29 L29:M29">
    <cfRule type="cellIs" dxfId="91" priority="9" operator="greaterThan">
      <formula>0</formula>
    </cfRule>
  </conditionalFormatting>
  <conditionalFormatting sqref="C29:J29 L29">
    <cfRule type="cellIs" dxfId="90" priority="8" operator="greaterThan">
      <formula>0</formula>
    </cfRule>
  </conditionalFormatting>
  <conditionalFormatting sqref="C29:J29 L29">
    <cfRule type="cellIs" dxfId="89" priority="7" operator="greaterThan">
      <formula>0</formula>
    </cfRule>
  </conditionalFormatting>
  <conditionalFormatting sqref="C29:J29 L29">
    <cfRule type="cellIs" dxfId="88" priority="6" operator="greaterThan">
      <formula>0</formula>
    </cfRule>
  </conditionalFormatting>
  <conditionalFormatting sqref="K28">
    <cfRule type="cellIs" dxfId="87" priority="5" operator="greaterThan">
      <formula>0</formula>
    </cfRule>
  </conditionalFormatting>
  <conditionalFormatting sqref="K29">
    <cfRule type="cellIs" dxfId="86" priority="4" operator="greaterThan">
      <formula>0</formula>
    </cfRule>
  </conditionalFormatting>
  <conditionalFormatting sqref="K29">
    <cfRule type="cellIs" dxfId="85" priority="3" operator="greaterThan">
      <formula>0</formula>
    </cfRule>
  </conditionalFormatting>
  <conditionalFormatting sqref="K29">
    <cfRule type="cellIs" dxfId="84" priority="2" operator="greaterThan">
      <formula>0</formula>
    </cfRule>
  </conditionalFormatting>
  <conditionalFormatting sqref="K29">
    <cfRule type="cellIs" dxfId="8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>
      <pane xSplit="1" topLeftCell="B1" activePane="topRight" state="frozen"/>
      <selection pane="topRight" activeCell="D26" sqref="D26"/>
    </sheetView>
  </sheetViews>
  <sheetFormatPr defaultRowHeight="14.4" x14ac:dyDescent="0.3"/>
  <cols>
    <col min="1" max="1" width="34.5546875" customWidth="1"/>
    <col min="2" max="11" width="11.5546875" bestFit="1" customWidth="1"/>
    <col min="12" max="12" width="11.33203125" bestFit="1" customWidth="1"/>
  </cols>
  <sheetData>
    <row r="1" spans="1:12" x14ac:dyDescent="0.3">
      <c r="A1" s="41"/>
      <c r="B1" s="42">
        <v>2014</v>
      </c>
      <c r="C1" s="42">
        <v>2015</v>
      </c>
      <c r="D1" s="42">
        <v>2016</v>
      </c>
      <c r="E1" s="42">
        <v>2017</v>
      </c>
      <c r="F1" s="42">
        <v>2018</v>
      </c>
      <c r="G1" s="42">
        <v>2019</v>
      </c>
      <c r="H1" s="42">
        <v>2020</v>
      </c>
      <c r="I1" s="42">
        <v>2021</v>
      </c>
      <c r="J1" s="42">
        <v>2022</v>
      </c>
      <c r="K1" s="42">
        <v>2023</v>
      </c>
      <c r="L1" s="42" t="s">
        <v>266</v>
      </c>
    </row>
    <row r="2" spans="1:12" x14ac:dyDescent="0.3">
      <c r="A2" s="71" t="s">
        <v>346</v>
      </c>
      <c r="B2" s="64">
        <f>Conto_economico!C10</f>
        <v>848441571</v>
      </c>
      <c r="C2" s="64">
        <f>Conto_economico!D10</f>
        <v>788419364</v>
      </c>
      <c r="D2" s="64">
        <f>Conto_economico!E10</f>
        <v>777551769.87000012</v>
      </c>
      <c r="E2" s="64">
        <f>Conto_economico!F10</f>
        <v>810075505.53000009</v>
      </c>
      <c r="F2" s="64">
        <f>Conto_economico!G10</f>
        <v>811789790.68999994</v>
      </c>
      <c r="G2" s="64">
        <f>Conto_economico!H10</f>
        <v>832313336.92999995</v>
      </c>
      <c r="H2" s="64">
        <f>Conto_economico!I10</f>
        <v>845746310.81000006</v>
      </c>
      <c r="I2" s="64">
        <f>Conto_economico!J10</f>
        <v>913749815.19000006</v>
      </c>
      <c r="J2" s="64">
        <f>Conto_economico!K10</f>
        <v>890777215.19000006</v>
      </c>
      <c r="K2" s="64">
        <f>Conto_economico!L10</f>
        <v>957930945.3900001</v>
      </c>
      <c r="L2" s="64">
        <f t="shared" ref="L2:L16" si="0">K2-J2</f>
        <v>67153730.200000048</v>
      </c>
    </row>
    <row r="3" spans="1:12" x14ac:dyDescent="0.3">
      <c r="A3" s="71" t="s">
        <v>341</v>
      </c>
      <c r="B3" s="64">
        <f>Conto_economico!C2</f>
        <v>463506311.22000003</v>
      </c>
      <c r="C3" s="64">
        <f>Conto_economico!D2</f>
        <v>460187248.88999999</v>
      </c>
      <c r="D3" s="64">
        <f>Conto_economico!E2</f>
        <v>400728520.75999999</v>
      </c>
      <c r="E3" s="64">
        <f>Conto_economico!F2</f>
        <v>410592890.14999998</v>
      </c>
      <c r="F3" s="64">
        <f>Conto_economico!G2</f>
        <v>409008678.30000001</v>
      </c>
      <c r="G3" s="64">
        <f>Conto_economico!H2</f>
        <v>438505385.07999998</v>
      </c>
      <c r="H3" s="64">
        <f>Conto_economico!I2</f>
        <v>423687493.12</v>
      </c>
      <c r="I3" s="64">
        <f>Conto_economico!J2</f>
        <v>432997349.70999998</v>
      </c>
      <c r="J3" s="64">
        <f>Conto_economico!K2</f>
        <v>450734289.74000001</v>
      </c>
      <c r="K3" s="64">
        <f>Conto_economico!L2</f>
        <v>475478373.17000002</v>
      </c>
      <c r="L3" s="64">
        <f t="shared" si="0"/>
        <v>24744083.430000007</v>
      </c>
    </row>
    <row r="4" spans="1:12" x14ac:dyDescent="0.3">
      <c r="A4" s="71" t="s">
        <v>342</v>
      </c>
      <c r="B4" s="64">
        <f>Conto_economico!C4</f>
        <v>145854013.55000001</v>
      </c>
      <c r="C4" s="64">
        <f>Conto_economico!D4</f>
        <v>118002782.63</v>
      </c>
      <c r="D4" s="64">
        <f>Conto_economico!E4</f>
        <v>116264960</v>
      </c>
      <c r="E4" s="64">
        <f>Conto_economico!F4</f>
        <v>134082381.62</v>
      </c>
      <c r="F4" s="64">
        <f>Conto_economico!G4</f>
        <v>133966012.97</v>
      </c>
      <c r="G4" s="64">
        <f>Conto_economico!H4</f>
        <v>103153536.26000001</v>
      </c>
      <c r="H4" s="64">
        <f>Conto_economico!I4</f>
        <v>177258046.83000001</v>
      </c>
      <c r="I4" s="64">
        <f>Conto_economico!J4</f>
        <v>161063687.22999999</v>
      </c>
      <c r="J4" s="64">
        <f>Conto_economico!K4</f>
        <v>125408000.47</v>
      </c>
      <c r="K4" s="64">
        <f>Conto_economico!L4</f>
        <v>175257494.71000001</v>
      </c>
      <c r="L4" s="64">
        <f t="shared" si="0"/>
        <v>49849494.24000001</v>
      </c>
    </row>
    <row r="5" spans="1:12" x14ac:dyDescent="0.3">
      <c r="A5" s="71" t="s">
        <v>347</v>
      </c>
      <c r="B5" s="65">
        <f>Conto_economico!C21</f>
        <v>753083164.05000007</v>
      </c>
      <c r="C5" s="65">
        <f>Conto_economico!D21</f>
        <v>724836367.01999998</v>
      </c>
      <c r="D5" s="65">
        <f>Conto_economico!E21</f>
        <v>719015869.51000011</v>
      </c>
      <c r="E5" s="65">
        <f>Conto_economico!F21</f>
        <v>688433447.51999986</v>
      </c>
      <c r="F5" s="65">
        <f>Conto_economico!G21</f>
        <v>723665401.78999996</v>
      </c>
      <c r="G5" s="65">
        <f>Conto_economico!H21</f>
        <v>762979394.8900001</v>
      </c>
      <c r="H5" s="65">
        <f>Conto_economico!I21</f>
        <v>782917389.69000018</v>
      </c>
      <c r="I5" s="65">
        <f>Conto_economico!J21</f>
        <v>852074985.73000002</v>
      </c>
      <c r="J5" s="65">
        <f>Conto_economico!K21</f>
        <v>801251965.67999995</v>
      </c>
      <c r="K5" s="65">
        <f>Conto_economico!L21</f>
        <v>864718663.55999982</v>
      </c>
      <c r="L5" s="64">
        <f t="shared" si="0"/>
        <v>63466697.879999876</v>
      </c>
    </row>
    <row r="6" spans="1:12" x14ac:dyDescent="0.3">
      <c r="A6" s="71" t="s">
        <v>343</v>
      </c>
      <c r="B6" s="64">
        <f>Conto_economico!C12</f>
        <v>390977251.00999999</v>
      </c>
      <c r="C6" s="64">
        <f>Conto_economico!D12</f>
        <v>375218145.57999998</v>
      </c>
      <c r="D6" s="64">
        <f>Conto_economico!E12</f>
        <v>374557780.60000002</v>
      </c>
      <c r="E6" s="64">
        <f>Conto_economico!F12</f>
        <v>375260843.02999997</v>
      </c>
      <c r="F6" s="64">
        <f>Conto_economico!G12</f>
        <v>301847646.89999998</v>
      </c>
      <c r="G6" s="64">
        <f>Conto_economico!H12</f>
        <v>332646877.80000001</v>
      </c>
      <c r="H6" s="64">
        <f>Conto_economico!I12</f>
        <v>325643497.88999999</v>
      </c>
      <c r="I6" s="64">
        <f>Conto_economico!J12</f>
        <v>363606206.47000003</v>
      </c>
      <c r="J6" s="64">
        <f>Conto_economico!K12</f>
        <v>375270520.29000002</v>
      </c>
      <c r="K6" s="64">
        <f>Conto_economico!L12</f>
        <v>388421254.67000002</v>
      </c>
      <c r="L6" s="64">
        <f t="shared" si="0"/>
        <v>13150734.379999995</v>
      </c>
    </row>
    <row r="7" spans="1:12" x14ac:dyDescent="0.3">
      <c r="A7" s="71" t="s">
        <v>344</v>
      </c>
      <c r="B7" s="64">
        <f>Conto_economico!C15</f>
        <v>214042061.25999999</v>
      </c>
      <c r="C7" s="64">
        <f>Conto_economico!D15</f>
        <v>209999526.49000001</v>
      </c>
      <c r="D7" s="64">
        <f>Conto_economico!E15</f>
        <v>201801596.99000001</v>
      </c>
      <c r="E7" s="64">
        <f>Conto_economico!F15</f>
        <v>198348272.03</v>
      </c>
      <c r="F7" s="64">
        <f>Conto_economico!G15</f>
        <v>199247558.33000001</v>
      </c>
      <c r="G7" s="64">
        <f>Conto_economico!H15</f>
        <v>206966874.63</v>
      </c>
      <c r="H7" s="64">
        <f>Conto_economico!I15</f>
        <v>205951078.33000001</v>
      </c>
      <c r="I7" s="64">
        <f>Conto_economico!J15</f>
        <v>206014740.15000001</v>
      </c>
      <c r="J7" s="64">
        <f>Conto_economico!K15</f>
        <v>215171523.40000001</v>
      </c>
      <c r="K7" s="64">
        <f>Conto_economico!L15</f>
        <v>226423932.53999999</v>
      </c>
      <c r="L7" s="64">
        <f t="shared" si="0"/>
        <v>11252409.139999986</v>
      </c>
    </row>
    <row r="8" spans="1:12" x14ac:dyDescent="0.3">
      <c r="A8" s="71" t="s">
        <v>345</v>
      </c>
      <c r="B8" s="64">
        <f>Conto_economico!C16</f>
        <v>50845428.100000001</v>
      </c>
      <c r="C8" s="64">
        <f>Conto_economico!D16</f>
        <v>48463198.210000001</v>
      </c>
      <c r="D8" s="64">
        <f>Conto_economico!E16</f>
        <v>67722406.239999995</v>
      </c>
      <c r="E8" s="64">
        <f>Conto_economico!F16</f>
        <v>27826177.539999999</v>
      </c>
      <c r="F8" s="64">
        <f>Conto_economico!G16</f>
        <v>43354267.810000002</v>
      </c>
      <c r="G8" s="64">
        <f>Conto_economico!H16</f>
        <v>46375016.439999998</v>
      </c>
      <c r="H8" s="64">
        <f>Conto_economico!I16</f>
        <v>79378081.700000003</v>
      </c>
      <c r="I8" s="64">
        <f>Conto_economico!J16</f>
        <v>119736311.64</v>
      </c>
      <c r="J8" s="64">
        <f>Conto_economico!K16</f>
        <v>66273921.090000004</v>
      </c>
      <c r="K8" s="64">
        <f>Conto_economico!L16</f>
        <v>76768444.049999997</v>
      </c>
      <c r="L8" s="64">
        <f t="shared" si="0"/>
        <v>10494522.959999993</v>
      </c>
    </row>
    <row r="9" spans="1:12" x14ac:dyDescent="0.3">
      <c r="A9" s="47" t="s">
        <v>384</v>
      </c>
      <c r="B9" s="66">
        <f>Conto_economico!C29</f>
        <v>177873262.13999999</v>
      </c>
      <c r="C9" s="66">
        <f>Conto_economico!D29</f>
        <v>157798660.50999999</v>
      </c>
      <c r="D9" s="66">
        <f>Conto_economico!E29</f>
        <v>145881411.47000003</v>
      </c>
      <c r="E9" s="66">
        <f>Conto_economico!F29</f>
        <v>168878917.9000001</v>
      </c>
      <c r="F9" s="66">
        <f>Conto_economico!G29</f>
        <v>184760541.65999997</v>
      </c>
      <c r="G9" s="66">
        <f>Conto_economico!H29</f>
        <v>142471945.83999991</v>
      </c>
      <c r="H9" s="66">
        <f>Conto_economico!I29</f>
        <v>161176569.09000003</v>
      </c>
      <c r="I9" s="66">
        <f>Conto_economico!J29</f>
        <v>215328759.02999997</v>
      </c>
      <c r="J9" s="66">
        <f>Conto_economico!K29</f>
        <v>185647318.13000011</v>
      </c>
      <c r="K9" s="66">
        <f>Conto_economico!L29</f>
        <v>190601197.69000018</v>
      </c>
      <c r="L9" s="66">
        <f t="shared" si="0"/>
        <v>4953879.560000062</v>
      </c>
    </row>
    <row r="10" spans="1:12" x14ac:dyDescent="0.3">
      <c r="A10" s="47" t="s">
        <v>307</v>
      </c>
      <c r="B10" s="66">
        <f>B2-B5</f>
        <v>95358406.949999928</v>
      </c>
      <c r="C10" s="66">
        <f>C2-C5</f>
        <v>63582996.980000019</v>
      </c>
      <c r="D10" s="66">
        <f t="shared" ref="D10:F10" si="1">D2-D5</f>
        <v>58535900.360000014</v>
      </c>
      <c r="E10" s="66">
        <f t="shared" si="1"/>
        <v>121642058.01000023</v>
      </c>
      <c r="F10" s="66">
        <f t="shared" si="1"/>
        <v>88124388.899999976</v>
      </c>
      <c r="G10" s="66">
        <f t="shared" ref="G10:K10" si="2">G2-G5</f>
        <v>69333942.039999843</v>
      </c>
      <c r="H10" s="66">
        <f t="shared" ref="H10:J10" si="3">H2-H5</f>
        <v>62828921.119999886</v>
      </c>
      <c r="I10" s="66">
        <f t="shared" si="3"/>
        <v>61674829.460000038</v>
      </c>
      <c r="J10" s="66">
        <f t="shared" si="3"/>
        <v>89525249.51000011</v>
      </c>
      <c r="K10" s="66">
        <f t="shared" si="2"/>
        <v>93212281.830000281</v>
      </c>
      <c r="L10" s="66">
        <f t="shared" si="0"/>
        <v>3687032.3200001717</v>
      </c>
    </row>
    <row r="11" spans="1:12" x14ac:dyDescent="0.3">
      <c r="A11" s="71" t="s">
        <v>308</v>
      </c>
      <c r="B11" s="64">
        <f>Conto_economico!C22-Conto_economico!C23</f>
        <v>-35149020.990000002</v>
      </c>
      <c r="C11" s="64">
        <f>Conto_economico!D22-Conto_economico!D23</f>
        <v>-33068730.300000001</v>
      </c>
      <c r="D11" s="64">
        <f>Conto_economico!E22-Conto_economico!E23</f>
        <v>-15878166.950000001</v>
      </c>
      <c r="E11" s="64">
        <f>Conto_economico!F22-Conto_economico!F23</f>
        <v>-22048069.689999998</v>
      </c>
      <c r="F11" s="64">
        <f>Conto_economico!G22-Conto_economico!G23</f>
        <v>-23133078.109999999</v>
      </c>
      <c r="G11" s="64">
        <f>Conto_economico!H22-Conto_economico!H23</f>
        <v>-4375068.3900000006</v>
      </c>
      <c r="H11" s="64">
        <f>Conto_economico!I22-Conto_economico!I23</f>
        <v>-5883503.7999999998</v>
      </c>
      <c r="I11" s="64">
        <f>Conto_economico!J22-Conto_economico!J23</f>
        <v>-23383932.440000001</v>
      </c>
      <c r="J11" s="64">
        <f>Conto_economico!K22-Conto_economico!K23</f>
        <v>-4675626.2399999984</v>
      </c>
      <c r="K11" s="64">
        <f>Conto_economico!L22-Conto_economico!L23</f>
        <v>-16979036.149999999</v>
      </c>
      <c r="L11" s="64">
        <f t="shared" si="0"/>
        <v>-12303409.91</v>
      </c>
    </row>
    <row r="12" spans="1:12" x14ac:dyDescent="0.3">
      <c r="A12" s="71" t="s">
        <v>309</v>
      </c>
      <c r="B12" s="65">
        <f>Conto_economico!C25-Conto_economico!C26</f>
        <v>-23710301.030000001</v>
      </c>
      <c r="C12" s="65">
        <f>Conto_economico!D25-Conto_economico!D26</f>
        <v>51626826.469999999</v>
      </c>
      <c r="D12" s="65">
        <f>Conto_economico!E25-Conto_economico!E26</f>
        <v>-26183717.089999996</v>
      </c>
      <c r="E12" s="65">
        <f>Conto_economico!F25-Conto_economico!F26</f>
        <v>-15872656.810000002</v>
      </c>
      <c r="F12" s="65">
        <f>Conto_economico!G25-Conto_economico!G26</f>
        <v>93919928</v>
      </c>
      <c r="G12" s="65">
        <f>Conto_economico!H25-Conto_economico!H26</f>
        <v>-24842502.459999997</v>
      </c>
      <c r="H12" s="65">
        <f>Conto_economico!I25-Conto_economico!I26</f>
        <v>1259918.1999999993</v>
      </c>
      <c r="I12" s="65">
        <f>Conto_economico!J25-Conto_economico!J26</f>
        <v>27049463.829999998</v>
      </c>
      <c r="J12" s="65">
        <f>Conto_economico!K25-Conto_economico!K26</f>
        <v>-30566560.800000004</v>
      </c>
      <c r="K12" s="65">
        <f>Conto_economico!L25-Conto_economico!L26</f>
        <v>-36268066.019999996</v>
      </c>
      <c r="L12" s="64">
        <f t="shared" si="0"/>
        <v>-5701505.2199999914</v>
      </c>
    </row>
    <row r="13" spans="1:12" x14ac:dyDescent="0.3">
      <c r="A13" s="71" t="s">
        <v>255</v>
      </c>
      <c r="B13" s="65">
        <f>Conto_economico!C24</f>
        <v>0</v>
      </c>
      <c r="C13" s="65">
        <f>Conto_economico!D24</f>
        <v>0</v>
      </c>
      <c r="D13" s="65">
        <f>Conto_economico!E24</f>
        <v>-2808478.22</v>
      </c>
      <c r="E13" s="65">
        <f>Conto_economico!F24</f>
        <v>0</v>
      </c>
      <c r="F13" s="65">
        <f>Conto_economico!G24</f>
        <v>-13716163.630000001</v>
      </c>
      <c r="G13" s="65">
        <f>Conto_economico!H24</f>
        <v>-157164.41</v>
      </c>
      <c r="H13" s="65">
        <f>Conto_economico!I24</f>
        <v>-117775.52</v>
      </c>
      <c r="I13" s="65">
        <f>Conto_economico!J24</f>
        <v>22188443.219999999</v>
      </c>
      <c r="J13" s="65">
        <f>Conto_economico!K24</f>
        <v>4653485.7</v>
      </c>
      <c r="K13" s="65">
        <f>Conto_economico!L24</f>
        <v>-166164.64000000001</v>
      </c>
      <c r="L13" s="64">
        <f t="shared" si="0"/>
        <v>-4819650.34</v>
      </c>
    </row>
    <row r="14" spans="1:12" x14ac:dyDescent="0.3">
      <c r="A14" s="47" t="s">
        <v>310</v>
      </c>
      <c r="B14" s="66">
        <f>SUM(B10:B13)</f>
        <v>36499084.929999925</v>
      </c>
      <c r="C14" s="66">
        <f>SUM(C10:C13)</f>
        <v>82141093.150000021</v>
      </c>
      <c r="D14" s="66">
        <f t="shared" ref="D14:F14" si="4">SUM(D10:D13)</f>
        <v>13665538.100000015</v>
      </c>
      <c r="E14" s="66">
        <f t="shared" si="4"/>
        <v>83721331.510000229</v>
      </c>
      <c r="F14" s="66">
        <f t="shared" si="4"/>
        <v>145195075.15999997</v>
      </c>
      <c r="G14" s="66">
        <f t="shared" ref="G14:K14" si="5">SUM(G10:G13)</f>
        <v>39959206.779999852</v>
      </c>
      <c r="H14" s="66">
        <f t="shared" ref="H14:J14" si="6">SUM(H10:H13)</f>
        <v>58087559.999999888</v>
      </c>
      <c r="I14" s="66">
        <f t="shared" si="6"/>
        <v>87528804.070000038</v>
      </c>
      <c r="J14" s="66">
        <f t="shared" si="6"/>
        <v>58936548.170000114</v>
      </c>
      <c r="K14" s="66">
        <f t="shared" si="5"/>
        <v>39799015.020000279</v>
      </c>
      <c r="L14" s="66">
        <f t="shared" si="0"/>
        <v>-19137533.149999835</v>
      </c>
    </row>
    <row r="15" spans="1:12" x14ac:dyDescent="0.3">
      <c r="A15" s="71" t="s">
        <v>258</v>
      </c>
      <c r="B15" s="64">
        <f>Conto_economico!C27</f>
        <v>10704894</v>
      </c>
      <c r="C15" s="64">
        <f>Conto_economico!D27</f>
        <v>11013000</v>
      </c>
      <c r="D15" s="64">
        <f>Conto_economico!E27</f>
        <v>10371658.390000001</v>
      </c>
      <c r="E15" s="64">
        <f>Conto_economico!F27</f>
        <v>10091801.01</v>
      </c>
      <c r="F15" s="64">
        <f>Conto_economico!G27</f>
        <v>10039502.220000001</v>
      </c>
      <c r="G15" s="64">
        <f>Conto_economico!H27</f>
        <v>10024942.24</v>
      </c>
      <c r="H15" s="64">
        <f>Conto_economico!I27</f>
        <v>10578060.050000001</v>
      </c>
      <c r="I15" s="64">
        <f>Conto_economico!J27</f>
        <v>11051730.779999999</v>
      </c>
      <c r="J15" s="64">
        <f>Conto_economico!K27</f>
        <v>11484214.529999999</v>
      </c>
      <c r="K15" s="64">
        <f>Conto_economico!L27</f>
        <v>12330232.6</v>
      </c>
      <c r="L15" s="64">
        <f t="shared" si="0"/>
        <v>846018.0700000003</v>
      </c>
    </row>
    <row r="16" spans="1:12" x14ac:dyDescent="0.3">
      <c r="A16" s="70" t="s">
        <v>259</v>
      </c>
      <c r="B16" s="67">
        <f>B14-B15</f>
        <v>25794190.929999925</v>
      </c>
      <c r="C16" s="67">
        <f>C14-C15</f>
        <v>71128093.150000021</v>
      </c>
      <c r="D16" s="67">
        <f t="shared" ref="D16:F16" si="7">D14-D15</f>
        <v>3293879.7100000139</v>
      </c>
      <c r="E16" s="67">
        <f t="shared" si="7"/>
        <v>73629530.500000224</v>
      </c>
      <c r="F16" s="67">
        <f t="shared" si="7"/>
        <v>135155572.93999997</v>
      </c>
      <c r="G16" s="67">
        <f t="shared" ref="G16:K16" si="8">G14-G15</f>
        <v>29934264.53999985</v>
      </c>
      <c r="H16" s="67">
        <f t="shared" ref="H16:J16" si="9">H14-H15</f>
        <v>47509499.949999884</v>
      </c>
      <c r="I16" s="67">
        <f t="shared" si="9"/>
        <v>76477073.290000036</v>
      </c>
      <c r="J16" s="67">
        <f t="shared" si="9"/>
        <v>47452333.640000112</v>
      </c>
      <c r="K16" s="67">
        <f t="shared" si="8"/>
        <v>27468782.420000277</v>
      </c>
      <c r="L16" s="67">
        <f t="shared" si="0"/>
        <v>-19983551.219999835</v>
      </c>
    </row>
    <row r="18" spans="2:3" x14ac:dyDescent="0.3">
      <c r="B18" s="98"/>
      <c r="C18" s="98"/>
    </row>
    <row r="19" spans="2:3" x14ac:dyDescent="0.3">
      <c r="B19" s="98"/>
      <c r="C19" s="98"/>
    </row>
    <row r="20" spans="2:3" x14ac:dyDescent="0.3">
      <c r="B20" s="98"/>
      <c r="C20" s="98"/>
    </row>
  </sheetData>
  <conditionalFormatting sqref="B16:G16 K16:L16">
    <cfRule type="cellIs" dxfId="82" priority="19" operator="greaterThan">
      <formula>0</formula>
    </cfRule>
  </conditionalFormatting>
  <conditionalFormatting sqref="B10:G10 B14:G14 K14:L14 K10:L10">
    <cfRule type="cellIs" dxfId="81" priority="18" operator="lessThan">
      <formula>0</formula>
    </cfRule>
  </conditionalFormatting>
  <conditionalFormatting sqref="H16">
    <cfRule type="cellIs" dxfId="80" priority="10" operator="greaterThan">
      <formula>0</formula>
    </cfRule>
  </conditionalFormatting>
  <conditionalFormatting sqref="H14 H10">
    <cfRule type="cellIs" dxfId="79" priority="9" operator="lessThan">
      <formula>0</formula>
    </cfRule>
  </conditionalFormatting>
  <conditionalFormatting sqref="I16">
    <cfRule type="cellIs" dxfId="78" priority="8" operator="greaterThan">
      <formula>0</formula>
    </cfRule>
  </conditionalFormatting>
  <conditionalFormatting sqref="I14 I10">
    <cfRule type="cellIs" dxfId="77" priority="7" operator="lessThan">
      <formula>0</formula>
    </cfRule>
  </conditionalFormatting>
  <conditionalFormatting sqref="B9:I9 K9:L9">
    <cfRule type="cellIs" dxfId="76" priority="6" operator="lessThan">
      <formula>0</formula>
    </cfRule>
  </conditionalFormatting>
  <conditionalFormatting sqref="J16">
    <cfRule type="cellIs" dxfId="75" priority="3" operator="greaterThan">
      <formula>0</formula>
    </cfRule>
  </conditionalFormatting>
  <conditionalFormatting sqref="J14 J10">
    <cfRule type="cellIs" dxfId="74" priority="2" operator="lessThan">
      <formula>0</formula>
    </cfRule>
  </conditionalFormatting>
  <conditionalFormatting sqref="J9">
    <cfRule type="cellIs" dxfId="7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Entrate_Uscite</vt:lpstr>
      <vt:lpstr>Tav_Entrate</vt:lpstr>
      <vt:lpstr>Tav_Uscite</vt:lpstr>
      <vt:lpstr>Tav_Saldi</vt:lpstr>
      <vt:lpstr>Missione12_Programmi</vt:lpstr>
      <vt:lpstr>Missione12_Macroaggregati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2024-12-27T11:52:26Z</dcterms:modified>
</cp:coreProperties>
</file>