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i\rendiconti\Comuni\"/>
    </mc:Choice>
  </mc:AlternateContent>
  <bookViews>
    <workbookView xWindow="240" yWindow="48" windowWidth="20112" windowHeight="7992" firstSheet="4" activeTab="8"/>
  </bookViews>
  <sheets>
    <sheet name="Entrate_Uscite" sheetId="2" r:id="rId1"/>
    <sheet name="Tav_Entrate" sheetId="7" r:id="rId2"/>
    <sheet name="Tav_Uscite" sheetId="8" r:id="rId3"/>
    <sheet name="Tav_Saldi" sheetId="9" r:id="rId4"/>
    <sheet name="Risultato_amministrazione" sheetId="1" r:id="rId5"/>
    <sheet name="Conto_economico" sheetId="6" r:id="rId6"/>
    <sheet name="Tav_contoeconomico" sheetId="10" r:id="rId7"/>
    <sheet name="Stato_patrimoniale" sheetId="5" r:id="rId8"/>
    <sheet name="Piano_indicatori" sheetId="4" r:id="rId9"/>
    <sheet name="Tav_indicatori" sheetId="12" r:id="rId10"/>
    <sheet name="Popolazione" sheetId="13" r:id="rId11"/>
  </sheets>
  <calcPr calcId="152511"/>
</workbook>
</file>

<file path=xl/calcChain.xml><?xml version="1.0" encoding="utf-8"?>
<calcChain xmlns="http://schemas.openxmlformats.org/spreadsheetml/2006/main">
  <c r="K9" i="12" l="1"/>
  <c r="K8" i="12"/>
  <c r="K7" i="12"/>
  <c r="K6" i="12"/>
  <c r="K5" i="12"/>
  <c r="K4" i="12"/>
  <c r="K3" i="12"/>
  <c r="K2" i="12"/>
  <c r="G27" i="5"/>
  <c r="G26" i="5"/>
  <c r="G28" i="5" s="1"/>
  <c r="G13" i="5"/>
  <c r="I16" i="10"/>
  <c r="I15" i="10"/>
  <c r="I14" i="10"/>
  <c r="I13" i="10"/>
  <c r="I12" i="10"/>
  <c r="I11" i="10"/>
  <c r="I10" i="10"/>
  <c r="I9" i="10"/>
  <c r="I8" i="10"/>
  <c r="I7" i="10"/>
  <c r="I6" i="10"/>
  <c r="I5" i="10"/>
  <c r="I4" i="10"/>
  <c r="I3" i="10"/>
  <c r="I2" i="10"/>
  <c r="G15" i="10"/>
  <c r="G13" i="10"/>
  <c r="G12" i="10"/>
  <c r="G11" i="10"/>
  <c r="G9" i="10"/>
  <c r="G8" i="10"/>
  <c r="G7" i="10"/>
  <c r="G6" i="10"/>
  <c r="G5" i="10"/>
  <c r="G4" i="10"/>
  <c r="G3" i="10"/>
  <c r="G2" i="10"/>
  <c r="G10" i="10" s="1"/>
  <c r="G14" i="10" s="1"/>
  <c r="G16" i="10" s="1"/>
  <c r="J27" i="6"/>
  <c r="J26" i="6"/>
  <c r="J25" i="6"/>
  <c r="J24" i="6"/>
  <c r="J23" i="6"/>
  <c r="J22" i="6"/>
  <c r="J20" i="6"/>
  <c r="J19" i="6"/>
  <c r="J18" i="6"/>
  <c r="J17" i="6"/>
  <c r="J16" i="6"/>
  <c r="J15" i="6"/>
  <c r="J14" i="6"/>
  <c r="J13" i="6"/>
  <c r="J12" i="6"/>
  <c r="J11" i="6"/>
  <c r="J9" i="6"/>
  <c r="J8" i="6"/>
  <c r="J7" i="6"/>
  <c r="J6" i="6"/>
  <c r="J5" i="6"/>
  <c r="J4" i="6"/>
  <c r="J3" i="6"/>
  <c r="J2" i="6"/>
  <c r="H21" i="6"/>
  <c r="H10" i="6"/>
  <c r="H29" i="6" s="1"/>
  <c r="G23" i="1"/>
  <c r="G19" i="1"/>
  <c r="G13" i="1"/>
  <c r="G7" i="1"/>
  <c r="G21" i="1" s="1"/>
  <c r="H28" i="6" l="1"/>
  <c r="K28" i="8"/>
  <c r="K26" i="8"/>
  <c r="K25" i="8"/>
  <c r="K23" i="8"/>
  <c r="K20" i="8"/>
  <c r="K19" i="8"/>
  <c r="K18" i="8"/>
  <c r="K17" i="8"/>
  <c r="K16" i="8"/>
  <c r="K13" i="8"/>
  <c r="K7" i="8"/>
  <c r="K18" i="7"/>
  <c r="K15" i="7"/>
  <c r="K14" i="7"/>
  <c r="K13" i="7"/>
  <c r="K12" i="7"/>
  <c r="H6" i="9"/>
  <c r="H5" i="9"/>
  <c r="H4" i="9"/>
  <c r="H3" i="9"/>
  <c r="H2" i="9"/>
  <c r="H29" i="8"/>
  <c r="H28" i="8"/>
  <c r="H26" i="8"/>
  <c r="H25" i="8"/>
  <c r="H24" i="8"/>
  <c r="H23" i="8"/>
  <c r="H22" i="8"/>
  <c r="H27" i="8" s="1"/>
  <c r="H19" i="8"/>
  <c r="H18" i="8"/>
  <c r="H17" i="8"/>
  <c r="H16" i="8"/>
  <c r="H14" i="8"/>
  <c r="H13" i="8"/>
  <c r="H12" i="8"/>
  <c r="H11" i="8"/>
  <c r="H15" i="8" s="1"/>
  <c r="H9" i="8"/>
  <c r="H8" i="8"/>
  <c r="H7" i="8"/>
  <c r="H6" i="8"/>
  <c r="H5" i="8"/>
  <c r="H4" i="8"/>
  <c r="H3" i="8"/>
  <c r="H2" i="8"/>
  <c r="H19" i="7"/>
  <c r="H18" i="7"/>
  <c r="H17" i="7"/>
  <c r="H14" i="7"/>
  <c r="H15" i="7" s="1"/>
  <c r="H13" i="7"/>
  <c r="H12" i="7"/>
  <c r="H10" i="7"/>
  <c r="H9" i="7"/>
  <c r="H8" i="7"/>
  <c r="H7" i="7"/>
  <c r="H6" i="7"/>
  <c r="H4" i="7"/>
  <c r="H3" i="7"/>
  <c r="H2" i="7"/>
  <c r="AA55" i="2"/>
  <c r="Z55" i="2"/>
  <c r="AA54" i="2"/>
  <c r="Z54" i="2"/>
  <c r="AA53" i="2"/>
  <c r="Z53" i="2"/>
  <c r="AA52" i="2"/>
  <c r="Z52" i="2"/>
  <c r="AA51" i="2"/>
  <c r="Z51" i="2"/>
  <c r="AA50" i="2"/>
  <c r="Z50" i="2"/>
  <c r="AA49" i="2"/>
  <c r="Z49" i="2"/>
  <c r="AA48" i="2"/>
  <c r="Z48" i="2"/>
  <c r="AA47" i="2"/>
  <c r="Z47" i="2"/>
  <c r="AA46" i="2"/>
  <c r="Z46" i="2"/>
  <c r="AA45" i="2"/>
  <c r="Z45" i="2"/>
  <c r="AA44" i="2"/>
  <c r="Z44" i="2"/>
  <c r="AA43" i="2"/>
  <c r="Z43" i="2"/>
  <c r="AA42" i="2"/>
  <c r="Z42" i="2"/>
  <c r="AA41" i="2"/>
  <c r="Z41" i="2"/>
  <c r="AA40" i="2"/>
  <c r="Z40" i="2"/>
  <c r="AA39" i="2"/>
  <c r="Z39" i="2"/>
  <c r="AA38" i="2"/>
  <c r="Z38" i="2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AA26" i="2"/>
  <c r="Z26" i="2"/>
  <c r="AA25" i="2"/>
  <c r="Z25" i="2"/>
  <c r="AA24" i="2"/>
  <c r="Z24" i="2"/>
  <c r="AA23" i="2"/>
  <c r="Z23" i="2"/>
  <c r="AA21" i="2"/>
  <c r="Z21" i="2"/>
  <c r="AA20" i="2"/>
  <c r="Z20" i="2"/>
  <c r="AA19" i="2"/>
  <c r="Z19" i="2"/>
  <c r="AA18" i="2"/>
  <c r="Z18" i="2"/>
  <c r="AA17" i="2"/>
  <c r="Z17" i="2"/>
  <c r="AA16" i="2"/>
  <c r="Z16" i="2"/>
  <c r="AA15" i="2"/>
  <c r="Z15" i="2"/>
  <c r="AA14" i="2"/>
  <c r="Z14" i="2"/>
  <c r="AA13" i="2"/>
  <c r="Z13" i="2"/>
  <c r="AA12" i="2"/>
  <c r="Z12" i="2"/>
  <c r="AA11" i="2"/>
  <c r="Z11" i="2"/>
  <c r="AA10" i="2"/>
  <c r="Z10" i="2"/>
  <c r="AA9" i="2"/>
  <c r="Z9" i="2"/>
  <c r="AA8" i="2"/>
  <c r="Z8" i="2"/>
  <c r="AA7" i="2"/>
  <c r="Z7" i="2"/>
  <c r="AA6" i="2"/>
  <c r="Z6" i="2"/>
  <c r="AA5" i="2"/>
  <c r="Z5" i="2"/>
  <c r="AA4" i="2"/>
  <c r="Z4" i="2"/>
  <c r="AA3" i="2"/>
  <c r="Z3" i="2"/>
  <c r="H10" i="8" l="1"/>
  <c r="H20" i="8"/>
  <c r="H30" i="8"/>
  <c r="H31" i="8" s="1"/>
  <c r="H21" i="8"/>
  <c r="H5" i="7"/>
  <c r="H11" i="7"/>
  <c r="H20" i="7" s="1"/>
  <c r="H21" i="7" s="1"/>
  <c r="H16" i="7"/>
  <c r="T53" i="2" l="1"/>
  <c r="V53" i="2" s="1"/>
  <c r="U52" i="2"/>
  <c r="T52" i="2"/>
  <c r="V52" i="2" s="1"/>
  <c r="V51" i="2"/>
  <c r="T51" i="2"/>
  <c r="V50" i="2"/>
  <c r="U50" i="2"/>
  <c r="T50" i="2"/>
  <c r="U49" i="2"/>
  <c r="T49" i="2"/>
  <c r="V49" i="2" s="1"/>
  <c r="U48" i="2"/>
  <c r="U61" i="2" s="1"/>
  <c r="T48" i="2"/>
  <c r="V48" i="2" s="1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U20" i="2"/>
  <c r="U21" i="2" s="1"/>
  <c r="V19" i="2"/>
  <c r="V18" i="2"/>
  <c r="V17" i="2"/>
  <c r="U16" i="2"/>
  <c r="T16" i="2"/>
  <c r="V16" i="2" s="1"/>
  <c r="U15" i="2"/>
  <c r="U57" i="2" s="1"/>
  <c r="T15" i="2"/>
  <c r="T58" i="2" s="1"/>
  <c r="U14" i="2"/>
  <c r="U56" i="2" s="1"/>
  <c r="T14" i="2"/>
  <c r="V14" i="2" s="1"/>
  <c r="V13" i="2"/>
  <c r="V12" i="2"/>
  <c r="V11" i="2"/>
  <c r="V10" i="2"/>
  <c r="V9" i="2"/>
  <c r="V8" i="2"/>
  <c r="V7" i="2"/>
  <c r="V6" i="2"/>
  <c r="V5" i="2"/>
  <c r="V4" i="2"/>
  <c r="V3" i="2"/>
  <c r="T54" i="2" l="1"/>
  <c r="T57" i="2"/>
  <c r="T20" i="2"/>
  <c r="U54" i="2"/>
  <c r="U55" i="2" s="1"/>
  <c r="U59" i="2" s="1"/>
  <c r="U58" i="2"/>
  <c r="V15" i="2"/>
  <c r="T56" i="2"/>
  <c r="U60" i="2"/>
  <c r="G4" i="13"/>
  <c r="G3" i="13"/>
  <c r="V54" i="2" l="1"/>
  <c r="T55" i="2"/>
  <c r="V55" i="2" s="1"/>
  <c r="T21" i="2"/>
  <c r="V20" i="2"/>
  <c r="C9" i="10"/>
  <c r="D9" i="10"/>
  <c r="E9" i="10"/>
  <c r="F9" i="10"/>
  <c r="B9" i="10"/>
  <c r="G29" i="6"/>
  <c r="F29" i="6"/>
  <c r="E29" i="6"/>
  <c r="D29" i="6"/>
  <c r="C29" i="6"/>
  <c r="V21" i="2" l="1"/>
  <c r="T59" i="2"/>
  <c r="J9" i="12"/>
  <c r="J8" i="12"/>
  <c r="J7" i="12"/>
  <c r="J6" i="12"/>
  <c r="J5" i="12"/>
  <c r="J4" i="12"/>
  <c r="J3" i="12"/>
  <c r="J2" i="12"/>
  <c r="G6" i="9"/>
  <c r="G5" i="9"/>
  <c r="G4" i="9"/>
  <c r="G3" i="9"/>
  <c r="G2" i="9"/>
  <c r="G29" i="8"/>
  <c r="G28" i="8"/>
  <c r="G26" i="8"/>
  <c r="G25" i="8"/>
  <c r="G24" i="8"/>
  <c r="G23" i="8"/>
  <c r="G22" i="8"/>
  <c r="G19" i="8"/>
  <c r="G18" i="8"/>
  <c r="G17" i="8"/>
  <c r="G16" i="8"/>
  <c r="G14" i="8"/>
  <c r="G13" i="8"/>
  <c r="G12" i="8"/>
  <c r="G11" i="8"/>
  <c r="G9" i="8"/>
  <c r="G8" i="8"/>
  <c r="G7" i="8"/>
  <c r="G6" i="8"/>
  <c r="G5" i="8"/>
  <c r="G4" i="8"/>
  <c r="G3" i="8"/>
  <c r="G2" i="8"/>
  <c r="G19" i="7"/>
  <c r="G18" i="7"/>
  <c r="G17" i="7"/>
  <c r="G14" i="7"/>
  <c r="G13" i="7"/>
  <c r="G12" i="7"/>
  <c r="G10" i="7"/>
  <c r="G9" i="7"/>
  <c r="G8" i="7"/>
  <c r="G7" i="7"/>
  <c r="G6" i="7"/>
  <c r="G4" i="7"/>
  <c r="G3" i="7"/>
  <c r="G2" i="7"/>
  <c r="G20" i="8" l="1"/>
  <c r="G10" i="8"/>
  <c r="G15" i="8"/>
  <c r="G27" i="8"/>
  <c r="G30" i="8"/>
  <c r="G21" i="8"/>
  <c r="G5" i="7"/>
  <c r="G15" i="7"/>
  <c r="G11" i="7"/>
  <c r="G20" i="7" l="1"/>
  <c r="G21" i="7" s="1"/>
  <c r="G16" i="7"/>
  <c r="G31" i="8"/>
  <c r="S53" i="2"/>
  <c r="Q53" i="2"/>
  <c r="R52" i="2"/>
  <c r="Q52" i="2"/>
  <c r="S52" i="2" s="1"/>
  <c r="Q51" i="2"/>
  <c r="S51" i="2" s="1"/>
  <c r="S50" i="2"/>
  <c r="R50" i="2"/>
  <c r="Q50" i="2"/>
  <c r="R49" i="2"/>
  <c r="Q49" i="2"/>
  <c r="S49" i="2" s="1"/>
  <c r="R48" i="2"/>
  <c r="R54" i="2" s="1"/>
  <c r="R55" i="2" s="1"/>
  <c r="Q48" i="2"/>
  <c r="S48" i="2" s="1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Q20" i="2"/>
  <c r="S19" i="2"/>
  <c r="S18" i="2"/>
  <c r="S17" i="2"/>
  <c r="R16" i="2"/>
  <c r="Q16" i="2"/>
  <c r="S16" i="2" s="1"/>
  <c r="R15" i="2"/>
  <c r="R58" i="2" s="1"/>
  <c r="Q15" i="2"/>
  <c r="S15" i="2" s="1"/>
  <c r="S14" i="2"/>
  <c r="R14" i="2"/>
  <c r="R60" i="2" s="1"/>
  <c r="Q14" i="2"/>
  <c r="Q56" i="2" s="1"/>
  <c r="S13" i="2"/>
  <c r="S12" i="2"/>
  <c r="S11" i="2"/>
  <c r="S10" i="2"/>
  <c r="S9" i="2"/>
  <c r="S8" i="2"/>
  <c r="S7" i="2"/>
  <c r="S6" i="2"/>
  <c r="S5" i="2"/>
  <c r="S4" i="2"/>
  <c r="S3" i="2"/>
  <c r="F27" i="5"/>
  <c r="F28" i="5" s="1"/>
  <c r="F26" i="5"/>
  <c r="F13" i="5"/>
  <c r="F15" i="10"/>
  <c r="F13" i="10"/>
  <c r="F12" i="10"/>
  <c r="F11" i="10"/>
  <c r="F8" i="10"/>
  <c r="F7" i="10"/>
  <c r="F6" i="10"/>
  <c r="F5" i="10"/>
  <c r="F4" i="10"/>
  <c r="F3" i="10"/>
  <c r="F2" i="10"/>
  <c r="F10" i="10" s="1"/>
  <c r="F14" i="10" s="1"/>
  <c r="F16" i="10" s="1"/>
  <c r="G21" i="6"/>
  <c r="G10" i="6"/>
  <c r="G28" i="6" s="1"/>
  <c r="F23" i="1"/>
  <c r="F19" i="1"/>
  <c r="F13" i="1"/>
  <c r="F7" i="1"/>
  <c r="F21" i="1" s="1"/>
  <c r="S20" i="2" l="1"/>
  <c r="R56" i="2"/>
  <c r="R61" i="2"/>
  <c r="Q54" i="2"/>
  <c r="Q57" i="2"/>
  <c r="R57" i="2"/>
  <c r="R20" i="2"/>
  <c r="R21" i="2" s="1"/>
  <c r="R59" i="2" s="1"/>
  <c r="Q58" i="2"/>
  <c r="Q21" i="2"/>
  <c r="G5" i="13"/>
  <c r="S21" i="2" l="1"/>
  <c r="Q55" i="2"/>
  <c r="S55" i="2" s="1"/>
  <c r="S54" i="2"/>
  <c r="G11" i="13"/>
  <c r="G10" i="13"/>
  <c r="G9" i="13"/>
  <c r="G8" i="13"/>
  <c r="G7" i="13"/>
  <c r="G6" i="13"/>
  <c r="Q59" i="2" l="1"/>
  <c r="I9" i="12"/>
  <c r="I8" i="12"/>
  <c r="I7" i="12"/>
  <c r="I6" i="12"/>
  <c r="I5" i="12"/>
  <c r="I4" i="12"/>
  <c r="I3" i="12"/>
  <c r="I2" i="12"/>
  <c r="F6" i="9"/>
  <c r="F5" i="9"/>
  <c r="F4" i="9"/>
  <c r="F3" i="9"/>
  <c r="F2" i="9"/>
  <c r="F29" i="8"/>
  <c r="F28" i="8"/>
  <c r="F26" i="8"/>
  <c r="F25" i="8"/>
  <c r="F24" i="8"/>
  <c r="F23" i="8"/>
  <c r="F22" i="8"/>
  <c r="F19" i="8"/>
  <c r="F18" i="8"/>
  <c r="F17" i="8"/>
  <c r="F16" i="8"/>
  <c r="F14" i="8"/>
  <c r="F13" i="8"/>
  <c r="F12" i="8"/>
  <c r="F11" i="8"/>
  <c r="F9" i="8"/>
  <c r="F8" i="8"/>
  <c r="F7" i="8"/>
  <c r="F6" i="8"/>
  <c r="F5" i="8"/>
  <c r="F4" i="8"/>
  <c r="F3" i="8"/>
  <c r="F2" i="8"/>
  <c r="F19" i="7"/>
  <c r="F18" i="7"/>
  <c r="F17" i="7"/>
  <c r="F14" i="7"/>
  <c r="F13" i="7"/>
  <c r="F12" i="7"/>
  <c r="F10" i="7"/>
  <c r="F9" i="7"/>
  <c r="F8" i="7"/>
  <c r="F7" i="7"/>
  <c r="F6" i="7"/>
  <c r="F4" i="7"/>
  <c r="F3" i="7"/>
  <c r="F2" i="7"/>
  <c r="F10" i="8" l="1"/>
  <c r="F27" i="8"/>
  <c r="F11" i="7"/>
  <c r="F15" i="7"/>
  <c r="F15" i="8"/>
  <c r="F20" i="8"/>
  <c r="F5" i="7"/>
  <c r="F30" i="8" l="1"/>
  <c r="F31" i="8" s="1"/>
  <c r="F20" i="7"/>
  <c r="F21" i="7" s="1"/>
  <c r="F16" i="7"/>
  <c r="F21" i="8"/>
  <c r="N56" i="2" l="1"/>
  <c r="N53" i="2"/>
  <c r="P53" i="2" s="1"/>
  <c r="P52" i="2"/>
  <c r="O52" i="2"/>
  <c r="N52" i="2"/>
  <c r="O51" i="2"/>
  <c r="N51" i="2"/>
  <c r="P51" i="2" s="1"/>
  <c r="O50" i="2"/>
  <c r="O61" i="2" s="1"/>
  <c r="N50" i="2"/>
  <c r="P50" i="2" s="1"/>
  <c r="O49" i="2"/>
  <c r="N49" i="2"/>
  <c r="P49" i="2" s="1"/>
  <c r="O48" i="2"/>
  <c r="O54" i="2" s="1"/>
  <c r="O55" i="2" s="1"/>
  <c r="N48" i="2"/>
  <c r="P48" i="2" s="1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19" i="2"/>
  <c r="P18" i="2"/>
  <c r="P17" i="2"/>
  <c r="O16" i="2"/>
  <c r="N16" i="2"/>
  <c r="P16" i="2" s="1"/>
  <c r="O15" i="2"/>
  <c r="O57" i="2" s="1"/>
  <c r="N15" i="2"/>
  <c r="N58" i="2" s="1"/>
  <c r="P14" i="2"/>
  <c r="O14" i="2"/>
  <c r="O60" i="2" s="1"/>
  <c r="N14" i="2"/>
  <c r="P13" i="2"/>
  <c r="P12" i="2"/>
  <c r="P11" i="2"/>
  <c r="P10" i="2"/>
  <c r="P9" i="2"/>
  <c r="P8" i="2"/>
  <c r="P7" i="2"/>
  <c r="P6" i="2"/>
  <c r="P5" i="2"/>
  <c r="P4" i="2"/>
  <c r="P3" i="2"/>
  <c r="E28" i="5"/>
  <c r="E27" i="5"/>
  <c r="E26" i="5"/>
  <c r="E13" i="5"/>
  <c r="E15" i="10"/>
  <c r="E13" i="10"/>
  <c r="E12" i="10"/>
  <c r="E11" i="10"/>
  <c r="E8" i="10"/>
  <c r="E7" i="10"/>
  <c r="E6" i="10"/>
  <c r="E5" i="10"/>
  <c r="E4" i="10"/>
  <c r="E3" i="10"/>
  <c r="E2" i="10"/>
  <c r="F21" i="6"/>
  <c r="F10" i="6"/>
  <c r="F28" i="6" s="1"/>
  <c r="E23" i="1"/>
  <c r="E19" i="1"/>
  <c r="E13" i="1"/>
  <c r="E7" i="1"/>
  <c r="E21" i="1" s="1"/>
  <c r="E10" i="10" l="1"/>
  <c r="E14" i="10" s="1"/>
  <c r="E16" i="10" s="1"/>
  <c r="O56" i="2"/>
  <c r="N20" i="2"/>
  <c r="N54" i="2"/>
  <c r="N57" i="2"/>
  <c r="P15" i="2"/>
  <c r="O20" i="2"/>
  <c r="O21" i="2" s="1"/>
  <c r="O59" i="2" s="1"/>
  <c r="O58" i="2"/>
  <c r="H27" i="5"/>
  <c r="D27" i="5"/>
  <c r="C27" i="5"/>
  <c r="B27" i="5"/>
  <c r="N55" i="2" l="1"/>
  <c r="P55" i="2" s="1"/>
  <c r="P54" i="2"/>
  <c r="N21" i="2"/>
  <c r="P20" i="2"/>
  <c r="N59" i="2" l="1"/>
  <c r="P21" i="2"/>
  <c r="H9" i="12"/>
  <c r="H8" i="12"/>
  <c r="H7" i="12"/>
  <c r="H6" i="12"/>
  <c r="H5" i="12"/>
  <c r="H4" i="12"/>
  <c r="H3" i="12"/>
  <c r="H2" i="12"/>
  <c r="E26" i="8"/>
  <c r="E25" i="8"/>
  <c r="E24" i="8"/>
  <c r="E23" i="8"/>
  <c r="E22" i="8"/>
  <c r="E19" i="8"/>
  <c r="E18" i="8"/>
  <c r="E17" i="8"/>
  <c r="E16" i="8"/>
  <c r="E14" i="8"/>
  <c r="E13" i="8"/>
  <c r="E12" i="8"/>
  <c r="E11" i="8"/>
  <c r="E9" i="8"/>
  <c r="E8" i="8"/>
  <c r="E7" i="8"/>
  <c r="E6" i="8"/>
  <c r="E5" i="8"/>
  <c r="E4" i="8"/>
  <c r="E3" i="8"/>
  <c r="E2" i="8"/>
  <c r="L4" i="7"/>
  <c r="I4" i="7"/>
  <c r="K4" i="7" s="1"/>
  <c r="E4" i="7"/>
  <c r="E19" i="7"/>
  <c r="E18" i="7"/>
  <c r="E17" i="7"/>
  <c r="E14" i="7"/>
  <c r="E13" i="7"/>
  <c r="E12" i="7"/>
  <c r="E10" i="7"/>
  <c r="E9" i="7"/>
  <c r="E8" i="7"/>
  <c r="E7" i="7"/>
  <c r="E6" i="7"/>
  <c r="E3" i="7"/>
  <c r="E2" i="7"/>
  <c r="E5" i="7" l="1"/>
  <c r="E27" i="8"/>
  <c r="E20" i="8"/>
  <c r="E10" i="8"/>
  <c r="E15" i="8"/>
  <c r="E15" i="7"/>
  <c r="E11" i="7"/>
  <c r="E20" i="7" l="1"/>
  <c r="E16" i="7"/>
  <c r="E21" i="8"/>
  <c r="K53" i="2"/>
  <c r="M52" i="2"/>
  <c r="L52" i="2"/>
  <c r="K52" i="2"/>
  <c r="M51" i="2"/>
  <c r="L51" i="2"/>
  <c r="K51" i="2"/>
  <c r="L50" i="2"/>
  <c r="K50" i="2"/>
  <c r="M49" i="2"/>
  <c r="K49" i="2"/>
  <c r="K48" i="2"/>
  <c r="M48" i="2" s="1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19" i="2"/>
  <c r="M18" i="2"/>
  <c r="M17" i="2"/>
  <c r="M16" i="2"/>
  <c r="L16" i="2"/>
  <c r="K16" i="2"/>
  <c r="L15" i="2"/>
  <c r="K15" i="2"/>
  <c r="L14" i="2"/>
  <c r="K14" i="2"/>
  <c r="M13" i="2"/>
  <c r="M12" i="2"/>
  <c r="M11" i="2"/>
  <c r="M10" i="2"/>
  <c r="M9" i="2"/>
  <c r="M8" i="2"/>
  <c r="M7" i="2"/>
  <c r="M6" i="2"/>
  <c r="M5" i="2"/>
  <c r="M4" i="2"/>
  <c r="M3" i="2"/>
  <c r="H26" i="5"/>
  <c r="H13" i="5"/>
  <c r="H15" i="10"/>
  <c r="H13" i="10"/>
  <c r="H12" i="10"/>
  <c r="H11" i="10"/>
  <c r="H8" i="10"/>
  <c r="H7" i="10"/>
  <c r="H6" i="10"/>
  <c r="H4" i="10"/>
  <c r="H3" i="10"/>
  <c r="I21" i="6"/>
  <c r="J21" i="6" s="1"/>
  <c r="I10" i="6"/>
  <c r="H23" i="1"/>
  <c r="H19" i="1"/>
  <c r="H13" i="1"/>
  <c r="H7" i="1"/>
  <c r="G2" i="12"/>
  <c r="L2" i="12"/>
  <c r="G3" i="12"/>
  <c r="L3" i="12"/>
  <c r="G4" i="12"/>
  <c r="L4" i="12"/>
  <c r="G5" i="12"/>
  <c r="L5" i="12"/>
  <c r="G6" i="12"/>
  <c r="L6" i="12"/>
  <c r="G7" i="12"/>
  <c r="L7" i="12"/>
  <c r="G8" i="12"/>
  <c r="L8" i="12"/>
  <c r="G9" i="12"/>
  <c r="L9" i="12"/>
  <c r="L15" i="8"/>
  <c r="L10" i="8"/>
  <c r="D26" i="8"/>
  <c r="D25" i="8"/>
  <c r="D24" i="8"/>
  <c r="D23" i="8"/>
  <c r="D22" i="8"/>
  <c r="D19" i="8"/>
  <c r="D18" i="8"/>
  <c r="D17" i="8"/>
  <c r="D16" i="8"/>
  <c r="D14" i="8"/>
  <c r="D13" i="8"/>
  <c r="D12" i="8"/>
  <c r="D11" i="8"/>
  <c r="D9" i="8"/>
  <c r="D8" i="8"/>
  <c r="D7" i="8"/>
  <c r="D6" i="8"/>
  <c r="D5" i="8"/>
  <c r="D4" i="8"/>
  <c r="D3" i="8"/>
  <c r="D2" i="8"/>
  <c r="D19" i="7"/>
  <c r="D18" i="7"/>
  <c r="D17" i="7"/>
  <c r="D14" i="7"/>
  <c r="D13" i="7"/>
  <c r="D12" i="7"/>
  <c r="D10" i="7"/>
  <c r="D9" i="7"/>
  <c r="D8" i="7"/>
  <c r="D7" i="7"/>
  <c r="D6" i="7"/>
  <c r="D4" i="7"/>
  <c r="D3" i="7"/>
  <c r="D2" i="7"/>
  <c r="W57" i="2"/>
  <c r="X61" i="2"/>
  <c r="K4" i="9"/>
  <c r="I4" i="9"/>
  <c r="J4" i="9" s="1"/>
  <c r="X57" i="2"/>
  <c r="W58" i="2"/>
  <c r="Z58" i="2" s="1"/>
  <c r="H53" i="2"/>
  <c r="J53" i="2" s="1"/>
  <c r="I52" i="2"/>
  <c r="H52" i="2"/>
  <c r="J52" i="2" s="1"/>
  <c r="J51" i="2"/>
  <c r="H51" i="2"/>
  <c r="I50" i="2"/>
  <c r="H50" i="2"/>
  <c r="J50" i="2" s="1"/>
  <c r="I49" i="2"/>
  <c r="H49" i="2"/>
  <c r="I48" i="2"/>
  <c r="H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19" i="2"/>
  <c r="J18" i="2"/>
  <c r="J17" i="2"/>
  <c r="I16" i="2"/>
  <c r="H16" i="2"/>
  <c r="J16" i="2" s="1"/>
  <c r="I15" i="2"/>
  <c r="H15" i="2"/>
  <c r="H57" i="2" s="1"/>
  <c r="I14" i="2"/>
  <c r="H14" i="2"/>
  <c r="H58" i="2" s="1"/>
  <c r="J13" i="2"/>
  <c r="J12" i="2"/>
  <c r="J11" i="2"/>
  <c r="J10" i="2"/>
  <c r="J9" i="2"/>
  <c r="J8" i="2"/>
  <c r="J7" i="2"/>
  <c r="J6" i="2"/>
  <c r="J5" i="2"/>
  <c r="J4" i="2"/>
  <c r="J3" i="2"/>
  <c r="D26" i="5"/>
  <c r="D13" i="5"/>
  <c r="D15" i="10"/>
  <c r="D13" i="10"/>
  <c r="D12" i="10"/>
  <c r="D11" i="10"/>
  <c r="D8" i="10"/>
  <c r="D7" i="10"/>
  <c r="D6" i="10"/>
  <c r="D4" i="10"/>
  <c r="D3" i="10"/>
  <c r="E21" i="6"/>
  <c r="D5" i="10" s="1"/>
  <c r="E10" i="6"/>
  <c r="D2" i="10" s="1"/>
  <c r="C23" i="1"/>
  <c r="D23" i="1"/>
  <c r="B23" i="1"/>
  <c r="D19" i="1"/>
  <c r="D13" i="1"/>
  <c r="D7" i="1"/>
  <c r="K3" i="9" l="1"/>
  <c r="AA57" i="2"/>
  <c r="I3" i="9"/>
  <c r="J3" i="9" s="1"/>
  <c r="Z57" i="2"/>
  <c r="J10" i="6"/>
  <c r="I29" i="6"/>
  <c r="H2" i="10"/>
  <c r="D28" i="5"/>
  <c r="H54" i="2"/>
  <c r="I57" i="2"/>
  <c r="I61" i="2"/>
  <c r="M14" i="2"/>
  <c r="E4" i="9"/>
  <c r="L54" i="2"/>
  <c r="L55" i="2" s="1"/>
  <c r="E28" i="8"/>
  <c r="L58" i="2"/>
  <c r="H5" i="10"/>
  <c r="K57" i="2"/>
  <c r="E21" i="7"/>
  <c r="L57" i="2"/>
  <c r="K54" i="2"/>
  <c r="K55" i="2" s="1"/>
  <c r="M55" i="2" s="1"/>
  <c r="M50" i="2"/>
  <c r="M53" i="2"/>
  <c r="E29" i="8"/>
  <c r="I5" i="9"/>
  <c r="J5" i="9" s="1"/>
  <c r="K20" i="2"/>
  <c r="K56" i="2"/>
  <c r="E2" i="9" s="1"/>
  <c r="L60" i="2"/>
  <c r="M15" i="2"/>
  <c r="L20" i="2"/>
  <c r="L56" i="2"/>
  <c r="L61" i="2"/>
  <c r="K58" i="2"/>
  <c r="E5" i="9" s="1"/>
  <c r="H28" i="5"/>
  <c r="I28" i="6"/>
  <c r="J28" i="6" s="1"/>
  <c r="H21" i="1"/>
  <c r="D3" i="9"/>
  <c r="D5" i="9"/>
  <c r="W56" i="2"/>
  <c r="Z56" i="2" s="1"/>
  <c r="I20" i="2"/>
  <c r="J48" i="2"/>
  <c r="X56" i="2"/>
  <c r="AA56" i="2" s="1"/>
  <c r="X58" i="2"/>
  <c r="AA58" i="2" s="1"/>
  <c r="I60" i="2"/>
  <c r="D27" i="8"/>
  <c r="D10" i="10"/>
  <c r="J15" i="2"/>
  <c r="I54" i="2"/>
  <c r="J49" i="2"/>
  <c r="H56" i="2"/>
  <c r="X60" i="2"/>
  <c r="D28" i="8"/>
  <c r="I56" i="2"/>
  <c r="I58" i="2"/>
  <c r="D5" i="7"/>
  <c r="D11" i="7"/>
  <c r="D15" i="7"/>
  <c r="D29" i="8"/>
  <c r="D4" i="9"/>
  <c r="D10" i="8"/>
  <c r="D15" i="8"/>
  <c r="D20" i="8"/>
  <c r="H55" i="2"/>
  <c r="J14" i="2"/>
  <c r="H20" i="2"/>
  <c r="E28" i="6"/>
  <c r="D21" i="1"/>
  <c r="J29" i="6" l="1"/>
  <c r="H9" i="10"/>
  <c r="E30" i="8"/>
  <c r="L21" i="2"/>
  <c r="H10" i="10"/>
  <c r="M54" i="2"/>
  <c r="E3" i="9"/>
  <c r="D30" i="8"/>
  <c r="D31" i="8" s="1"/>
  <c r="K5" i="9"/>
  <c r="I2" i="9"/>
  <c r="J2" i="9" s="1"/>
  <c r="K2" i="9"/>
  <c r="M20" i="2"/>
  <c r="K21" i="2"/>
  <c r="D16" i="7"/>
  <c r="I55" i="2"/>
  <c r="J55" i="2" s="1"/>
  <c r="I21" i="2"/>
  <c r="D2" i="9"/>
  <c r="J54" i="2"/>
  <c r="D20" i="7"/>
  <c r="D21" i="8"/>
  <c r="D14" i="10"/>
  <c r="H21" i="2"/>
  <c r="J20" i="2"/>
  <c r="B27" i="8"/>
  <c r="B15" i="8"/>
  <c r="B10" i="8"/>
  <c r="C52" i="2"/>
  <c r="B52" i="2"/>
  <c r="B28" i="8" s="1"/>
  <c r="C50" i="2"/>
  <c r="B50" i="2"/>
  <c r="B20" i="8" s="1"/>
  <c r="C16" i="2"/>
  <c r="B16" i="2"/>
  <c r="C15" i="2"/>
  <c r="B15" i="2"/>
  <c r="B57" i="2" s="1"/>
  <c r="B3" i="9" s="1"/>
  <c r="C14" i="2"/>
  <c r="B14" i="2"/>
  <c r="H14" i="10" l="1"/>
  <c r="L59" i="2"/>
  <c r="C61" i="2"/>
  <c r="B4" i="9"/>
  <c r="E31" i="8"/>
  <c r="K59" i="2"/>
  <c r="E6" i="9" s="1"/>
  <c r="M21" i="2"/>
  <c r="H59" i="2"/>
  <c r="D6" i="9" s="1"/>
  <c r="B20" i="2"/>
  <c r="B21" i="2" s="1"/>
  <c r="B58" i="2"/>
  <c r="B5" i="9" s="1"/>
  <c r="B56" i="2"/>
  <c r="B2" i="9" s="1"/>
  <c r="D16" i="10"/>
  <c r="D21" i="7"/>
  <c r="I59" i="2"/>
  <c r="C20" i="2"/>
  <c r="C21" i="2" s="1"/>
  <c r="C57" i="2"/>
  <c r="C60" i="2"/>
  <c r="C58" i="2"/>
  <c r="C56" i="2"/>
  <c r="J21" i="2"/>
  <c r="E53" i="2"/>
  <c r="F52" i="2"/>
  <c r="E52" i="2"/>
  <c r="E51" i="2"/>
  <c r="F50" i="2"/>
  <c r="E50" i="2"/>
  <c r="F49" i="2"/>
  <c r="E49" i="2"/>
  <c r="F48" i="2"/>
  <c r="E48" i="2"/>
  <c r="F16" i="2"/>
  <c r="E16" i="2"/>
  <c r="F15" i="2"/>
  <c r="E15" i="2"/>
  <c r="E57" i="2" s="1"/>
  <c r="C3" i="9" s="1"/>
  <c r="F14" i="2"/>
  <c r="E14" i="2"/>
  <c r="H16" i="10" l="1"/>
  <c r="F61" i="2"/>
  <c r="F20" i="2"/>
  <c r="F21" i="2" s="1"/>
  <c r="F60" i="2"/>
  <c r="F58" i="2"/>
  <c r="F56" i="2"/>
  <c r="F57" i="2"/>
  <c r="E20" i="2"/>
  <c r="E21" i="2" s="1"/>
  <c r="E56" i="2"/>
  <c r="C2" i="9" s="1"/>
  <c r="E58" i="2"/>
  <c r="C5" i="9" s="1"/>
  <c r="C4" i="9"/>
  <c r="C21" i="6" l="1"/>
  <c r="D21" i="6"/>
  <c r="D10" i="6"/>
  <c r="C10" i="6"/>
  <c r="B19" i="1" l="1"/>
  <c r="C19" i="1"/>
  <c r="B13" i="1"/>
  <c r="C13" i="1"/>
  <c r="B7" i="1"/>
  <c r="C7" i="1"/>
  <c r="C26" i="5" l="1"/>
  <c r="B26" i="5"/>
  <c r="C13" i="5"/>
  <c r="B13" i="5"/>
  <c r="C28" i="6"/>
  <c r="D28" i="6"/>
  <c r="B21" i="1" l="1"/>
  <c r="C21" i="1"/>
  <c r="B6" i="10" l="1"/>
  <c r="C6" i="10"/>
  <c r="B7" i="10"/>
  <c r="C7" i="10"/>
  <c r="B8" i="10"/>
  <c r="C8" i="10"/>
  <c r="B3" i="10"/>
  <c r="C3" i="10"/>
  <c r="B4" i="10"/>
  <c r="C4" i="10"/>
  <c r="F2" i="12" l="1"/>
  <c r="F3" i="12"/>
  <c r="F4" i="12"/>
  <c r="F5" i="12"/>
  <c r="F6" i="12"/>
  <c r="F7" i="12"/>
  <c r="F8" i="12"/>
  <c r="F9" i="12"/>
  <c r="E9" i="12"/>
  <c r="E8" i="12"/>
  <c r="E7" i="12"/>
  <c r="E6" i="12"/>
  <c r="E5" i="12"/>
  <c r="E4" i="12"/>
  <c r="E3" i="12"/>
  <c r="E2" i="12"/>
  <c r="B11" i="10"/>
  <c r="C11" i="10"/>
  <c r="B12" i="10"/>
  <c r="C12" i="10"/>
  <c r="B13" i="10"/>
  <c r="C13" i="10"/>
  <c r="B15" i="10"/>
  <c r="C15" i="10"/>
  <c r="L2" i="8" l="1"/>
  <c r="L3" i="8"/>
  <c r="L4" i="8"/>
  <c r="L5" i="8"/>
  <c r="L6" i="8"/>
  <c r="L7" i="8"/>
  <c r="L8" i="8"/>
  <c r="L9" i="8"/>
  <c r="L11" i="8"/>
  <c r="L12" i="8"/>
  <c r="L13" i="8"/>
  <c r="L14" i="8"/>
  <c r="L16" i="8"/>
  <c r="L17" i="8"/>
  <c r="L18" i="8"/>
  <c r="L19" i="8"/>
  <c r="L22" i="8"/>
  <c r="L23" i="8"/>
  <c r="L24" i="8"/>
  <c r="L25" i="8"/>
  <c r="L26" i="8"/>
  <c r="L29" i="8"/>
  <c r="I26" i="8"/>
  <c r="M26" i="8" s="1"/>
  <c r="I25" i="8"/>
  <c r="M25" i="8" s="1"/>
  <c r="I24" i="8"/>
  <c r="K24" i="8" s="1"/>
  <c r="I23" i="8"/>
  <c r="I22" i="8"/>
  <c r="K22" i="8" s="1"/>
  <c r="I19" i="8"/>
  <c r="M19" i="8" s="1"/>
  <c r="I18" i="8"/>
  <c r="I17" i="8"/>
  <c r="M17" i="8" s="1"/>
  <c r="I16" i="8"/>
  <c r="I14" i="8"/>
  <c r="K14" i="8" s="1"/>
  <c r="I13" i="8"/>
  <c r="M13" i="8" s="1"/>
  <c r="I12" i="8"/>
  <c r="K12" i="8" s="1"/>
  <c r="I11" i="8"/>
  <c r="K11" i="8" s="1"/>
  <c r="I9" i="8"/>
  <c r="K9" i="8" s="1"/>
  <c r="I8" i="8"/>
  <c r="K8" i="8" s="1"/>
  <c r="I7" i="8"/>
  <c r="M7" i="8" s="1"/>
  <c r="I6" i="8"/>
  <c r="K6" i="8" s="1"/>
  <c r="I5" i="8"/>
  <c r="K5" i="8" s="1"/>
  <c r="I4" i="8"/>
  <c r="K4" i="8" s="1"/>
  <c r="I3" i="8"/>
  <c r="K3" i="8" s="1"/>
  <c r="I2" i="8"/>
  <c r="K2" i="8" s="1"/>
  <c r="C29" i="8"/>
  <c r="C28" i="8"/>
  <c r="C26" i="8"/>
  <c r="C25" i="8"/>
  <c r="C24" i="8"/>
  <c r="C23" i="8"/>
  <c r="C22" i="8"/>
  <c r="C19" i="8"/>
  <c r="C18" i="8"/>
  <c r="C17" i="8"/>
  <c r="C16" i="8"/>
  <c r="C14" i="8"/>
  <c r="C13" i="8"/>
  <c r="C12" i="8"/>
  <c r="C11" i="8"/>
  <c r="C9" i="8"/>
  <c r="C8" i="8"/>
  <c r="C7" i="8"/>
  <c r="C6" i="8"/>
  <c r="C5" i="8"/>
  <c r="C4" i="8"/>
  <c r="C3" i="8"/>
  <c r="C2" i="8"/>
  <c r="B12" i="8"/>
  <c r="B13" i="8"/>
  <c r="B14" i="8"/>
  <c r="B29" i="8"/>
  <c r="B23" i="8"/>
  <c r="B24" i="8"/>
  <c r="B25" i="8"/>
  <c r="B26" i="8"/>
  <c r="B22" i="8"/>
  <c r="B17" i="8"/>
  <c r="B18" i="8"/>
  <c r="B19" i="8"/>
  <c r="B16" i="8"/>
  <c r="B11" i="8"/>
  <c r="B3" i="8"/>
  <c r="B4" i="8"/>
  <c r="B5" i="8"/>
  <c r="B6" i="8"/>
  <c r="B7" i="8"/>
  <c r="B8" i="8"/>
  <c r="B9" i="8"/>
  <c r="B2" i="8"/>
  <c r="L2" i="7"/>
  <c r="L3" i="7"/>
  <c r="L6" i="7"/>
  <c r="L7" i="7"/>
  <c r="L8" i="7"/>
  <c r="L9" i="7"/>
  <c r="L10" i="7"/>
  <c r="L12" i="7"/>
  <c r="L13" i="7"/>
  <c r="L14" i="7"/>
  <c r="L17" i="7"/>
  <c r="L18" i="7"/>
  <c r="L19" i="7"/>
  <c r="I19" i="7"/>
  <c r="K19" i="7" s="1"/>
  <c r="I18" i="7"/>
  <c r="I17" i="7"/>
  <c r="K17" i="7" s="1"/>
  <c r="I14" i="7"/>
  <c r="I13" i="7"/>
  <c r="I12" i="7"/>
  <c r="I10" i="7"/>
  <c r="K10" i="7" s="1"/>
  <c r="I9" i="7"/>
  <c r="K9" i="7" s="1"/>
  <c r="I8" i="7"/>
  <c r="K8" i="7" s="1"/>
  <c r="I7" i="7"/>
  <c r="K7" i="7" s="1"/>
  <c r="I6" i="7"/>
  <c r="K6" i="7" s="1"/>
  <c r="I3" i="7"/>
  <c r="K3" i="7" s="1"/>
  <c r="I2" i="7"/>
  <c r="K2" i="7" s="1"/>
  <c r="C19" i="7"/>
  <c r="C18" i="7"/>
  <c r="C17" i="7"/>
  <c r="C14" i="7"/>
  <c r="C13" i="7"/>
  <c r="C12" i="7"/>
  <c r="C10" i="7"/>
  <c r="C9" i="7"/>
  <c r="C8" i="7"/>
  <c r="C7" i="7"/>
  <c r="C6" i="7"/>
  <c r="C4" i="7"/>
  <c r="C3" i="7"/>
  <c r="C2" i="7"/>
  <c r="B18" i="7"/>
  <c r="B19" i="7"/>
  <c r="B17" i="7"/>
  <c r="B13" i="7"/>
  <c r="B14" i="7"/>
  <c r="B12" i="7"/>
  <c r="B7" i="7"/>
  <c r="B8" i="7"/>
  <c r="B9" i="7"/>
  <c r="B10" i="7"/>
  <c r="B6" i="7"/>
  <c r="B3" i="7"/>
  <c r="B4" i="7"/>
  <c r="B2" i="7"/>
  <c r="M5" i="8" l="1"/>
  <c r="M9" i="8"/>
  <c r="M8" i="7"/>
  <c r="M13" i="7"/>
  <c r="M6" i="7"/>
  <c r="M18" i="8"/>
  <c r="M6" i="8"/>
  <c r="M22" i="8"/>
  <c r="L20" i="8"/>
  <c r="M10" i="7"/>
  <c r="M9" i="7"/>
  <c r="M19" i="7"/>
  <c r="L11" i="7"/>
  <c r="I15" i="8"/>
  <c r="K15" i="8" s="1"/>
  <c r="M23" i="8"/>
  <c r="B5" i="7"/>
  <c r="M4" i="8"/>
  <c r="M8" i="8"/>
  <c r="M24" i="8"/>
  <c r="L15" i="7"/>
  <c r="M14" i="7"/>
  <c r="B11" i="7"/>
  <c r="B15" i="7"/>
  <c r="I27" i="8"/>
  <c r="K27" i="8" s="1"/>
  <c r="L27" i="8"/>
  <c r="C27" i="8"/>
  <c r="I10" i="8"/>
  <c r="K10" i="8" s="1"/>
  <c r="I20" i="8"/>
  <c r="C10" i="8"/>
  <c r="C15" i="8"/>
  <c r="C20" i="8"/>
  <c r="M14" i="8"/>
  <c r="M3" i="8"/>
  <c r="M12" i="8"/>
  <c r="M2" i="8"/>
  <c r="M11" i="8"/>
  <c r="M16" i="8"/>
  <c r="M2" i="7"/>
  <c r="M17" i="7"/>
  <c r="C15" i="7"/>
  <c r="C11" i="7"/>
  <c r="M7" i="7"/>
  <c r="M12" i="7"/>
  <c r="M18" i="7"/>
  <c r="I11" i="7"/>
  <c r="K11" i="7" s="1"/>
  <c r="I5" i="7"/>
  <c r="K5" i="7" s="1"/>
  <c r="I15" i="7"/>
  <c r="M3" i="7"/>
  <c r="C5" i="7"/>
  <c r="I21" i="8" l="1"/>
  <c r="K21" i="8" s="1"/>
  <c r="B21" i="8"/>
  <c r="C21" i="8"/>
  <c r="L21" i="8"/>
  <c r="C16" i="7"/>
  <c r="I16" i="7"/>
  <c r="K16" i="7" s="1"/>
  <c r="B16" i="7"/>
  <c r="B20" i="7"/>
  <c r="B21" i="7" s="1"/>
  <c r="M11" i="7"/>
  <c r="M20" i="8"/>
  <c r="M15" i="7"/>
  <c r="C30" i="8"/>
  <c r="C31" i="8" s="1"/>
  <c r="M27" i="8"/>
  <c r="B30" i="8"/>
  <c r="B31" i="8" s="1"/>
  <c r="M15" i="8"/>
  <c r="M10" i="8"/>
  <c r="C20" i="7"/>
  <c r="C21" i="7" s="1"/>
  <c r="I20" i="7"/>
  <c r="K20" i="7" s="1"/>
  <c r="I21" i="7" l="1"/>
  <c r="K21" i="7" s="1"/>
  <c r="M21" i="8"/>
  <c r="L28" i="8"/>
  <c r="L30" i="8" s="1"/>
  <c r="L31" i="8" s="1"/>
  <c r="J21" i="7" l="1"/>
  <c r="J16" i="7"/>
  <c r="J4" i="7"/>
  <c r="J12" i="7"/>
  <c r="J5" i="7"/>
  <c r="J13" i="7"/>
  <c r="J15" i="7"/>
  <c r="J17" i="7"/>
  <c r="J14" i="7"/>
  <c r="J9" i="7"/>
  <c r="J10" i="7"/>
  <c r="J3" i="7"/>
  <c r="J6" i="7"/>
  <c r="J2" i="7"/>
  <c r="J8" i="7"/>
  <c r="J18" i="7"/>
  <c r="J7" i="7"/>
  <c r="J11" i="7"/>
  <c r="B5" i="10"/>
  <c r="C5" i="10"/>
  <c r="B2" i="10"/>
  <c r="C2" i="10"/>
  <c r="M4" i="7" l="1"/>
  <c r="L5" i="7"/>
  <c r="B10" i="10"/>
  <c r="B14" i="10" s="1"/>
  <c r="B16" i="10" s="1"/>
  <c r="C10" i="10"/>
  <c r="E54" i="2"/>
  <c r="E55" i="2" s="1"/>
  <c r="E59" i="2" s="1"/>
  <c r="C6" i="9" s="1"/>
  <c r="F54" i="2"/>
  <c r="F55" i="2" s="1"/>
  <c r="F59" i="2" s="1"/>
  <c r="L16" i="7" l="1"/>
  <c r="M16" i="7" s="1"/>
  <c r="L20" i="7"/>
  <c r="M5" i="7"/>
  <c r="C14" i="10"/>
  <c r="L21" i="7" l="1"/>
  <c r="M21" i="7" s="1"/>
  <c r="M20" i="7"/>
  <c r="C16" i="10"/>
  <c r="Y47" i="2" l="1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19" i="2"/>
  <c r="Y18" i="2"/>
  <c r="Y17" i="2"/>
  <c r="Y13" i="2"/>
  <c r="Y12" i="2"/>
  <c r="Y11" i="2"/>
  <c r="Y10" i="2"/>
  <c r="Y9" i="2"/>
  <c r="Y8" i="2"/>
  <c r="Y7" i="2"/>
  <c r="Y6" i="2"/>
  <c r="Y5" i="2"/>
  <c r="Y4" i="2"/>
  <c r="Y3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19" i="2"/>
  <c r="G18" i="2"/>
  <c r="G17" i="2"/>
  <c r="G13" i="2"/>
  <c r="G11" i="2"/>
  <c r="G10" i="2"/>
  <c r="G9" i="2"/>
  <c r="G8" i="2"/>
  <c r="G7" i="2"/>
  <c r="G6" i="2"/>
  <c r="G5" i="2"/>
  <c r="G4" i="2"/>
  <c r="G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23" i="2"/>
  <c r="D4" i="2"/>
  <c r="D5" i="2"/>
  <c r="D6" i="2"/>
  <c r="D7" i="2"/>
  <c r="D8" i="2"/>
  <c r="D9" i="2"/>
  <c r="D10" i="2"/>
  <c r="D11" i="2"/>
  <c r="D13" i="2"/>
  <c r="D17" i="2"/>
  <c r="D18" i="2"/>
  <c r="D19" i="2"/>
  <c r="D3" i="2"/>
  <c r="I28" i="8" l="1"/>
  <c r="Y53" i="2" l="1"/>
  <c r="I29" i="8"/>
  <c r="K29" i="8" s="1"/>
  <c r="M28" i="8"/>
  <c r="Y49" i="2"/>
  <c r="Y52" i="2"/>
  <c r="Y51" i="2"/>
  <c r="Y50" i="2"/>
  <c r="Y48" i="2"/>
  <c r="Y16" i="2"/>
  <c r="Y14" i="2"/>
  <c r="Y15" i="2"/>
  <c r="I30" i="8" l="1"/>
  <c r="K30" i="8" s="1"/>
  <c r="M29" i="8"/>
  <c r="Y21" i="2"/>
  <c r="Y20" i="2"/>
  <c r="Y54" i="2"/>
  <c r="G12" i="2"/>
  <c r="D53" i="2"/>
  <c r="D52" i="2"/>
  <c r="Y55" i="2" l="1"/>
  <c r="W59" i="2"/>
  <c r="M30" i="8"/>
  <c r="I31" i="8"/>
  <c r="K31" i="8" s="1"/>
  <c r="X59" i="2"/>
  <c r="G14" i="2"/>
  <c r="G15" i="2"/>
  <c r="G48" i="2"/>
  <c r="G49" i="2"/>
  <c r="G50" i="2"/>
  <c r="G51" i="2"/>
  <c r="G52" i="2"/>
  <c r="G53" i="2"/>
  <c r="D14" i="2"/>
  <c r="D16" i="2"/>
  <c r="D12" i="2"/>
  <c r="D49" i="2"/>
  <c r="D51" i="2"/>
  <c r="D15" i="2"/>
  <c r="D48" i="2"/>
  <c r="D50" i="2"/>
  <c r="C54" i="2"/>
  <c r="C55" i="2" s="1"/>
  <c r="C59" i="2" s="1"/>
  <c r="B54" i="2"/>
  <c r="K6" i="9" l="1"/>
  <c r="AA59" i="2"/>
  <c r="I6" i="9"/>
  <c r="J6" i="9" s="1"/>
  <c r="Z59" i="2"/>
  <c r="J17" i="8"/>
  <c r="J3" i="8"/>
  <c r="J4" i="8"/>
  <c r="J27" i="8"/>
  <c r="J31" i="8"/>
  <c r="J9" i="8"/>
  <c r="J22" i="8"/>
  <c r="M31" i="8"/>
  <c r="J7" i="8"/>
  <c r="J24" i="8"/>
  <c r="J23" i="8"/>
  <c r="J28" i="8"/>
  <c r="J20" i="8"/>
  <c r="J2" i="8"/>
  <c r="J5" i="8"/>
  <c r="J26" i="8"/>
  <c r="J12" i="8"/>
  <c r="J18" i="8"/>
  <c r="J13" i="8"/>
  <c r="J19" i="8"/>
  <c r="J6" i="8"/>
  <c r="J16" i="8"/>
  <c r="J10" i="8"/>
  <c r="J15" i="8"/>
  <c r="J25" i="8"/>
  <c r="J11" i="8"/>
  <c r="J8" i="8"/>
  <c r="J14" i="8"/>
  <c r="J21" i="8"/>
  <c r="G20" i="2"/>
  <c r="G54" i="2"/>
  <c r="G16" i="2"/>
  <c r="D21" i="2"/>
  <c r="D20" i="2"/>
  <c r="B55" i="2"/>
  <c r="D54" i="2"/>
  <c r="D55" i="2" l="1"/>
  <c r="B59" i="2"/>
  <c r="B6" i="9" s="1"/>
  <c r="G21" i="2"/>
  <c r="G55" i="2"/>
</calcChain>
</file>

<file path=xl/sharedStrings.xml><?xml version="1.0" encoding="utf-8"?>
<sst xmlns="http://schemas.openxmlformats.org/spreadsheetml/2006/main" count="484" uniqueCount="368">
  <si>
    <t>Risultato di amministrazione (A)</t>
  </si>
  <si>
    <t>Parte accantonata (B)</t>
  </si>
  <si>
    <t>Parte vincolata (C)</t>
  </si>
  <si>
    <t>Parte destinata a investimenti (D)</t>
  </si>
  <si>
    <t>Parte disponibile (E=A-B-C-D)</t>
  </si>
  <si>
    <t>Saldo di cassa</t>
  </si>
  <si>
    <t>Residui attivi</t>
  </si>
  <si>
    <t>Residui passivi</t>
  </si>
  <si>
    <t>FPV per spese correnti</t>
  </si>
  <si>
    <t>FPV per spese in conto capitale</t>
  </si>
  <si>
    <t>Fondo crediti di dubbia esigibilità</t>
  </si>
  <si>
    <t>Fondo anticipazioni liquidità DL35/2013</t>
  </si>
  <si>
    <t>Fondo perdite società partecipate</t>
  </si>
  <si>
    <t>Fondo contenzioso</t>
  </si>
  <si>
    <t>Altri accantonamenti</t>
  </si>
  <si>
    <t>Vincoli da trasferimenti</t>
  </si>
  <si>
    <t>Vincoli da leggi e principi contabili</t>
  </si>
  <si>
    <t>Vincoli da contrazione di mutui</t>
  </si>
  <si>
    <t>Vincoli attribuiti dall'ente</t>
  </si>
  <si>
    <t>Altri vincoli</t>
  </si>
  <si>
    <t xml:space="preserve">  100 Entrate correnti di natura tributaria, contributiva e perequativa </t>
  </si>
  <si>
    <t xml:space="preserve">  200 Trasferimenti correnti </t>
  </si>
  <si>
    <t xml:space="preserve">  300 Entrate extratributarie </t>
  </si>
  <si>
    <t xml:space="preserve">  401 Tributi in conto capitale</t>
  </si>
  <si>
    <t xml:space="preserve">  402 Contributi agli investimenti </t>
  </si>
  <si>
    <t xml:space="preserve">  403 Altri trasferimenti in conto capitale </t>
  </si>
  <si>
    <t xml:space="preserve">  404 Entrate da alienazione di beni materiali e immateriali </t>
  </si>
  <si>
    <t xml:space="preserve">  405 Altre entrate in conto capitale </t>
  </si>
  <si>
    <t xml:space="preserve">  501 Alienazione di attività finanziarie </t>
  </si>
  <si>
    <t xml:space="preserve">  502_3 Riscossione di crediti </t>
  </si>
  <si>
    <t xml:space="preserve">  504 Altre entrate per riduzione di attività finanziarie </t>
  </si>
  <si>
    <t xml:space="preserve"> - Entrate correnti </t>
  </si>
  <si>
    <t xml:space="preserve"> - Entrate in conto capitale</t>
  </si>
  <si>
    <t xml:space="preserve"> - Entrate da riduzione attività finanziarie </t>
  </si>
  <si>
    <t xml:space="preserve"> - Accensione di prestiti </t>
  </si>
  <si>
    <t xml:space="preserve"> - Anticipazioni da istituto tesoriere/cassiere </t>
  </si>
  <si>
    <t xml:space="preserve"> - Entrate per conto terzi e partite di giro</t>
  </si>
  <si>
    <t>Totale Entrate</t>
  </si>
  <si>
    <t>Entrate nette</t>
  </si>
  <si>
    <t xml:space="preserve">101 REDDITI DA LAVORO DIPENDENTE </t>
  </si>
  <si>
    <t xml:space="preserve">102 IMPOSTE E TASSE A CARICO DELL'ENTE </t>
  </si>
  <si>
    <t xml:space="preserve">103 ACQUISTO DI BENI E SERVIZI </t>
  </si>
  <si>
    <t xml:space="preserve">104 TRASFERIMENTI CORRENTI </t>
  </si>
  <si>
    <t xml:space="preserve">107 INTERESSI PASSIVI </t>
  </si>
  <si>
    <t xml:space="preserve">108 ALTRE SPESE PER REDDITI DA CAPITALE </t>
  </si>
  <si>
    <t xml:space="preserve">109 RIMBORSI E POSTE CORRETTIVE DELLE ENTRATE </t>
  </si>
  <si>
    <t xml:space="preserve">110 ALTRE SPESE CORRENTI </t>
  </si>
  <si>
    <t>201 TRIBUTI IN CONTO CAPITALE A CARICO DELL?ENTE</t>
  </si>
  <si>
    <t xml:space="preserve">202 INVESTIMENTI FISSI LORDI E ACQUISTO DI TERRENI </t>
  </si>
  <si>
    <t xml:space="preserve">203 CONTRIBUTI AGLI INVESTIMENTI </t>
  </si>
  <si>
    <t xml:space="preserve">204ALTRI TRASFERIMENTI IN CONTO CAPITALE </t>
  </si>
  <si>
    <t xml:space="preserve">205ALTRE SPESE IN CONTO CAPITALE </t>
  </si>
  <si>
    <t xml:space="preserve">301 ACQUISIZIONI DI ATTIVITA' FINANZIARIE </t>
  </si>
  <si>
    <t xml:space="preserve">303 CONCESSIONE CREDITI DI MEDIO-LUNGO TERMINE </t>
  </si>
  <si>
    <t xml:space="preserve">304 ALTRE SPESE PER INCREMENTO DI ATTIVITA' FINANZIARIE </t>
  </si>
  <si>
    <t xml:space="preserve">401 RIMBORSO DI TITOLI OBBLIGAZIONARI </t>
  </si>
  <si>
    <t xml:space="preserve">402 RIMBORSO PRESTITI A BREVE TERMINE </t>
  </si>
  <si>
    <t xml:space="preserve">403 RIMBORSO MUTUI E ALTRI FINANZIAMENTI A MEDIO LUNGO TERMINE </t>
  </si>
  <si>
    <t xml:space="preserve">404 RIMBORSO DI ALTRE FORME DI INDEBITAMENTO </t>
  </si>
  <si>
    <t xml:space="preserve">405 FONDI PER RIMBORSO PRESTITI </t>
  </si>
  <si>
    <t xml:space="preserve">501 CHIUSURA ANTICIPAZIONI RICEVUTE DA ISTITUTO TESORIERE/CASSIERE </t>
  </si>
  <si>
    <t xml:space="preserve">701 USCITE PER PARTITE DI GIRO </t>
  </si>
  <si>
    <t xml:space="preserve">702 USCITE PER CONTO TERZI </t>
  </si>
  <si>
    <t>1 Spese correnti</t>
  </si>
  <si>
    <t>2 Spese in conto capitale</t>
  </si>
  <si>
    <t>3 Spese per incremento attività finanziaria</t>
  </si>
  <si>
    <t>4 Rimborso prestiti</t>
  </si>
  <si>
    <t>5 Chiusura anticipazioni ricevute tesoriere/cassiere</t>
  </si>
  <si>
    <t>7 Conto terzi e partite di giro</t>
  </si>
  <si>
    <t>Totale Uscite</t>
  </si>
  <si>
    <t>Uscite nette</t>
  </si>
  <si>
    <t>Saldo corrente</t>
  </si>
  <si>
    <t>Saldo in conto capitale</t>
  </si>
  <si>
    <t>Acc</t>
  </si>
  <si>
    <t>Risc</t>
  </si>
  <si>
    <t>Imp</t>
  </si>
  <si>
    <t>Pag</t>
  </si>
  <si>
    <t>Rigidità strutturale di bilancio</t>
  </si>
  <si>
    <t>1.1</t>
  </si>
  <si>
    <t>Incidenza spese rigide (ripiano disavanzo,personale e debito) su entrate correnti</t>
  </si>
  <si>
    <t>Entrate correnti</t>
  </si>
  <si>
    <t>2.1</t>
  </si>
  <si>
    <t>Incidenza degli accertamenti di parte corrente sulle previsioni iniziali di parte corrente</t>
  </si>
  <si>
    <t>2.2</t>
  </si>
  <si>
    <t>Incidenza degli accertamenti di parte corrente sulle previsioni definitive di parte corrente</t>
  </si>
  <si>
    <t>2.3</t>
  </si>
  <si>
    <t>Incidenza degli accertamenti delle entrate proprie sulle previsioni iniziali di parte corrente</t>
  </si>
  <si>
    <t>2.4</t>
  </si>
  <si>
    <t>Incidenza degli accertamenti delle entrate proprie sulle previsioni definitive di parte corrente</t>
  </si>
  <si>
    <t>2.5</t>
  </si>
  <si>
    <t>Incidenza degli incassi correnti sulle previsioni iniziali di parte corrente</t>
  </si>
  <si>
    <t>2.6</t>
  </si>
  <si>
    <t>Incidenza degli incassi correnti sulle previsioni definitive di parte corrente</t>
  </si>
  <si>
    <t>2.7</t>
  </si>
  <si>
    <t>Incidenza degli incassi delle entrate proprie sulle previsioni iniziali di parte corrente</t>
  </si>
  <si>
    <t>2.8</t>
  </si>
  <si>
    <t>Incidenza degli incassi delle entrate proprie sulle previsioni definitive di parte corrente</t>
  </si>
  <si>
    <t>Anticipazioni dell'Istituto tesoriere</t>
  </si>
  <si>
    <t>3.1</t>
  </si>
  <si>
    <t>Utilizzo medio Anticipazioni di tesoreria</t>
  </si>
  <si>
    <t>3.2</t>
  </si>
  <si>
    <t>Anticipazione chiuse solo contabilmente</t>
  </si>
  <si>
    <t>Spese di personale</t>
  </si>
  <si>
    <t>4.1</t>
  </si>
  <si>
    <t>Incidenza della spesa di personale sulla spesa corrente</t>
  </si>
  <si>
    <t>4.2</t>
  </si>
  <si>
    <t>Incidenza del salario accessorio ed incentivante rispetto al totale della spesa di personale</t>
  </si>
  <si>
    <t>4.3</t>
  </si>
  <si>
    <t>Incidenza spesa personale flessibile rispetto al totale della spesa di personale</t>
  </si>
  <si>
    <t>4.4</t>
  </si>
  <si>
    <t>Spesa di personale procapite</t>
  </si>
  <si>
    <t>Esternalizzazione dei servizi</t>
  </si>
  <si>
    <t>5.1</t>
  </si>
  <si>
    <t>Indicatore di esternalizzazione dei servizi</t>
  </si>
  <si>
    <t>Interessi passivi</t>
  </si>
  <si>
    <t>6.1</t>
  </si>
  <si>
    <t>Incidenza degli interessi passivi sulla spesa corrente</t>
  </si>
  <si>
    <t>6.2</t>
  </si>
  <si>
    <t>Incidenza degli interessi passivi sulle anticipazioni sul totale della spesa per interessi passivi</t>
  </si>
  <si>
    <t>6.3</t>
  </si>
  <si>
    <t>Incidenza interessi di mora sul totale della spesa per interessi passivi</t>
  </si>
  <si>
    <t>Investimenti</t>
  </si>
  <si>
    <t>7.1</t>
  </si>
  <si>
    <t>Incidenza investimenti sul totale della spesa corrente e in conto capitale</t>
  </si>
  <si>
    <t>7.2</t>
  </si>
  <si>
    <t>Investimenti diretti procapite</t>
  </si>
  <si>
    <t>7.3</t>
  </si>
  <si>
    <t>Contributi agli investimenti procapite</t>
  </si>
  <si>
    <t>7.4</t>
  </si>
  <si>
    <t>Investimenti complessivi procapite</t>
  </si>
  <si>
    <t>7.5</t>
  </si>
  <si>
    <t>Quota investimenti complessivi finanziati dal risparmio corrente</t>
  </si>
  <si>
    <t>7.6</t>
  </si>
  <si>
    <t>Quota investimenti complessivi finanziati dal saldo positivo delle partite finanziarie</t>
  </si>
  <si>
    <t>7.7</t>
  </si>
  <si>
    <t>Quota investimenti complessivi finanziati da debito</t>
  </si>
  <si>
    <t>Analisi dei residui</t>
  </si>
  <si>
    <t>8.1</t>
  </si>
  <si>
    <t>Incidenza nuovi residui passivi di parte corrente su stock residui passivi correnti</t>
  </si>
  <si>
    <t>8.2</t>
  </si>
  <si>
    <t>Incidenza nuovi residui passivi in c/capitale su stock residui passivi in conto capitale al 31/12</t>
  </si>
  <si>
    <t>8.3</t>
  </si>
  <si>
    <t>Incidenza nuovi residui passivi per incremento attività finanziarie su stock residui passivi per incremento attività finanziarie al 31/12</t>
  </si>
  <si>
    <t>8.4</t>
  </si>
  <si>
    <t>Incidenza nuovi residui attivi di parte corrente su stock residui attivi di parte corrente</t>
  </si>
  <si>
    <t>8.5</t>
  </si>
  <si>
    <t>Incidenza nuovi residui attivi in c/capitale su stock residui attivi in c/capitale</t>
  </si>
  <si>
    <t>8.6</t>
  </si>
  <si>
    <t>Incidenza nuovi residui attivi per riduzione di attività finanziarie su stock residui attivi per riduzione di attività finanziarie</t>
  </si>
  <si>
    <t>Smaltimento debiti non finanziari</t>
  </si>
  <si>
    <t>9.1</t>
  </si>
  <si>
    <t>Smaltimento debiti commerciali nati nell'esercizio</t>
  </si>
  <si>
    <t>9.2</t>
  </si>
  <si>
    <t>Smaltimento debiti commerciali nati negli esercizi precedenti</t>
  </si>
  <si>
    <t>9.3</t>
  </si>
  <si>
    <t>Smaltimento debiti verso altre amministrazioni pubbliche nati nell'esercizio</t>
  </si>
  <si>
    <t>9.4</t>
  </si>
  <si>
    <t>Smaltimento debiti verso altre amministrazioni pubbliche nati negli esercizi precedenti</t>
  </si>
  <si>
    <t>9.5</t>
  </si>
  <si>
    <t>Indicatore annuale di tempestività dei pagamenti</t>
  </si>
  <si>
    <t>Debiti finanziari</t>
  </si>
  <si>
    <t>10.1</t>
  </si>
  <si>
    <t>Incidenza estinzioni anticipate debiti finanziari</t>
  </si>
  <si>
    <t>10.2</t>
  </si>
  <si>
    <t>Incidenza estinzioni ordinarie debiti finanziari</t>
  </si>
  <si>
    <t>10.3</t>
  </si>
  <si>
    <t>Sostenibilità debiti finanziari</t>
  </si>
  <si>
    <t>10.4</t>
  </si>
  <si>
    <t>Indebitamento procapite</t>
  </si>
  <si>
    <t>Composizione dell'avanzo di amministrazione</t>
  </si>
  <si>
    <t>11.1</t>
  </si>
  <si>
    <t>Incidenza quota libera di parte corrente nell'avanzo</t>
  </si>
  <si>
    <t>11.2</t>
  </si>
  <si>
    <t>Incidenza quota libera in c/capitale nell'avanzo</t>
  </si>
  <si>
    <t>11.3</t>
  </si>
  <si>
    <t>Incidenza quota accantonata nell'avanzo</t>
  </si>
  <si>
    <t>11.4</t>
  </si>
  <si>
    <t>Incidenza quota vincolata nell'avanzo</t>
  </si>
  <si>
    <t>Disavanzo di amministrazione</t>
  </si>
  <si>
    <t>12.1</t>
  </si>
  <si>
    <t>Quota disavanzo ripianato nell'esercizio</t>
  </si>
  <si>
    <t>12.2</t>
  </si>
  <si>
    <t>Incremento del disavanzo rispetto all'esercizio precedente</t>
  </si>
  <si>
    <t>12.3</t>
  </si>
  <si>
    <t>Sostenibilità patrimoniale del disavanzo</t>
  </si>
  <si>
    <t>12.4</t>
  </si>
  <si>
    <t>Sostenibilità disavanzo effettivamente a carico dell'esercizio</t>
  </si>
  <si>
    <t>Debiti fuori bilancio</t>
  </si>
  <si>
    <t>13.1</t>
  </si>
  <si>
    <t>Debiti riconosciuti e finanziati</t>
  </si>
  <si>
    <t>13.2</t>
  </si>
  <si>
    <t>Debiti in corso di riconoscimento</t>
  </si>
  <si>
    <t>13.3</t>
  </si>
  <si>
    <t>Debiti riconosciuti e in corso di finanziamento</t>
  </si>
  <si>
    <t>Fondo pluriennale vincolato</t>
  </si>
  <si>
    <t>14.1</t>
  </si>
  <si>
    <t>Utilizzo del FPV</t>
  </si>
  <si>
    <t>Partite di giro e conto terzi</t>
  </si>
  <si>
    <t>15.1</t>
  </si>
  <si>
    <t>Incidenza partite di giro e conto terzi in entrata</t>
  </si>
  <si>
    <t>15.2</t>
  </si>
  <si>
    <t>Incidenza partite di giro e conto terzi in uscita</t>
  </si>
  <si>
    <t>Complessiva</t>
  </si>
  <si>
    <t>Crediti esigibili nell'esercizio</t>
  </si>
  <si>
    <t>Crediti esigibili negli esercizi precedenti</t>
  </si>
  <si>
    <t>Istruzione e diritto allo studio</t>
  </si>
  <si>
    <t>Trasporti e diritto alla mobilità</t>
  </si>
  <si>
    <t>Diritti sociali, politiche sociali e famiglia</t>
  </si>
  <si>
    <t>Capacità di pagamento</t>
  </si>
  <si>
    <t>Debiti da finanziamento (D1)</t>
  </si>
  <si>
    <t>Piano degli indicatori</t>
  </si>
  <si>
    <t>Soglia</t>
  </si>
  <si>
    <t>Crediti verso lo Stato e altre AP per Fondo dotazione (A)</t>
  </si>
  <si>
    <t>Immobilizzazioni immateriali (B1)</t>
  </si>
  <si>
    <t>Immobilizzazioni materiali (B2)</t>
  </si>
  <si>
    <t>Crediti (C2)</t>
  </si>
  <si>
    <t>Disponibilità liquide (C4)</t>
  </si>
  <si>
    <t>Ratei e risconti attivi (D)</t>
  </si>
  <si>
    <t>TOTALE ATTIVO</t>
  </si>
  <si>
    <t>Fondo di dotazione (A1)</t>
  </si>
  <si>
    <t>Riserve (A2)</t>
  </si>
  <si>
    <t>Risultato economico dell'esercizio (A3)</t>
  </si>
  <si>
    <t>Fondo rischi ed oneri (B)</t>
  </si>
  <si>
    <t>Debiti verso fornitori (D2)</t>
  </si>
  <si>
    <t>Debiti per trasferimenti e contributi (D4)</t>
  </si>
  <si>
    <t>Altri debiti (D5)</t>
  </si>
  <si>
    <t>Ratei e risconti passivi (E)</t>
  </si>
  <si>
    <t>TOTALE PASSIVO</t>
  </si>
  <si>
    <t>Immobilizzazioni finanziarie - partecipazioni (B3.1)</t>
  </si>
  <si>
    <t>Immobilizzazioni finanziarie - crediti (B3.2)</t>
  </si>
  <si>
    <t>Immobilizzazioni finanziarie - altri titoli (B3.3)</t>
  </si>
  <si>
    <t>Rimanenze (C1)</t>
  </si>
  <si>
    <t>Attività finanziarie che non costituiscono utilizzi (C3)</t>
  </si>
  <si>
    <t>Var. %</t>
  </si>
  <si>
    <t>%Risc</t>
  </si>
  <si>
    <t xml:space="preserve">       di cui permessi a costruire</t>
  </si>
  <si>
    <t>Proventi da tributi</t>
  </si>
  <si>
    <t>Proventi da fondi perequativi</t>
  </si>
  <si>
    <t>Proventi da trasferimenti e contributi</t>
  </si>
  <si>
    <t>Ricavi delle vendite e prestazioni e proventi da servizi pubblici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</si>
  <si>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</si>
  <si>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</si>
  <si>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</si>
  <si>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</si>
  <si>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Acquisto di materie prime e/o beni di consumo</t>
  </si>
  <si>
    <t>Prestazioni di servizi</t>
  </si>
  <si>
    <t>Utilizzo beni di terzi</t>
  </si>
  <si>
    <t>Trasferimenti e contributi</t>
  </si>
  <si>
    <t>Personale</t>
  </si>
  <si>
    <t>Ammortamenti e svalutazioni</t>
  </si>
  <si>
    <t>Variazioni nelle rimanenze di materie prime e/o beni di consumo (+/-)</t>
  </si>
  <si>
    <t>Accantonamenti per rischi</t>
  </si>
  <si>
    <t>Oneri diversi di gestione</t>
  </si>
  <si>
    <t>Proventi finanziari</t>
  </si>
  <si>
    <t>Oneri finanziari</t>
  </si>
  <si>
    <t>Rettifiche di valore</t>
  </si>
  <si>
    <t>Proventi straordinari</t>
  </si>
  <si>
    <t>Oneri straordinari</t>
  </si>
  <si>
    <t>Imposte</t>
  </si>
  <si>
    <t>Risultato dell'esercizio</t>
  </si>
  <si>
    <t>(+)</t>
  </si>
  <si>
    <t>(-)</t>
  </si>
  <si>
    <t>(=)</t>
  </si>
  <si>
    <t xml:space="preserve">302 CONCESSIONE CREDITI DI BREVE TERMINE </t>
  </si>
  <si>
    <t>COMPONENTI POSITIVI DELLA GESTIONE</t>
  </si>
  <si>
    <t>COMPONENTI NEGATIVI DELLA GESTIONE</t>
  </si>
  <si>
    <t>Diff.</t>
  </si>
  <si>
    <t>PATRIMONIO NETTO</t>
  </si>
  <si>
    <t>Incidenza spesa (al netto servizi per conto terzi)</t>
  </si>
  <si>
    <t>% Risc.</t>
  </si>
  <si>
    <t>101 Redditi da lavoro dipendente</t>
  </si>
  <si>
    <t>102 Imposte e tasse a carico dell'ente</t>
  </si>
  <si>
    <t>103 Acquisto di beni e servizi</t>
  </si>
  <si>
    <t>104 Trasferimenti correnti</t>
  </si>
  <si>
    <t>107 Interessi passivi</t>
  </si>
  <si>
    <t>108 Altre spese per redditi da capitale</t>
  </si>
  <si>
    <t>109 Rimborsi e poste correttive delle entrate</t>
  </si>
  <si>
    <t>110 Altre spese correnti</t>
  </si>
  <si>
    <t>202 Investimenti fissi lordi e acquisto di terreni</t>
  </si>
  <si>
    <t>203 Contributi agli investimenti</t>
  </si>
  <si>
    <t>204 Altri trasferimenti in conto capitale</t>
  </si>
  <si>
    <t>205 Altre spese in conto capitale</t>
  </si>
  <si>
    <t xml:space="preserve"> - Spese correnti </t>
  </si>
  <si>
    <t xml:space="preserve"> - Spese in conto capitale</t>
  </si>
  <si>
    <t>301 Acquisizioni di attività finanziarie</t>
  </si>
  <si>
    <t>302 Concessione crediti di breve termine</t>
  </si>
  <si>
    <t>303 Concessione crediti di medio-lungo termine</t>
  </si>
  <si>
    <t>304 Altre spese per incremento di attività finanziarie</t>
  </si>
  <si>
    <t xml:space="preserve"> - Spese per incremento attività finanziarie </t>
  </si>
  <si>
    <t>401 Rimborso di titoli obbligazionari</t>
  </si>
  <si>
    <t>402 Rimborso prestiti a breve termine</t>
  </si>
  <si>
    <t>403 Rimborso mutui e finanziamenti a medio-lungo termine</t>
  </si>
  <si>
    <t>404 Rimborso di altre forme di indebitamento</t>
  </si>
  <si>
    <t>405 Fondi per rimborso prestiti</t>
  </si>
  <si>
    <t xml:space="preserve"> - Rimborso prestiti </t>
  </si>
  <si>
    <t xml:space="preserve"> - Chiusura anticipazioni ricevute da tesoriere/cassiere </t>
  </si>
  <si>
    <t xml:space="preserve"> - Uscite per conto terzi e partite di giro</t>
  </si>
  <si>
    <t>Comp.% netta</t>
  </si>
  <si>
    <t xml:space="preserve">Saldo corrente </t>
  </si>
  <si>
    <t xml:space="preserve">Saldo finale </t>
  </si>
  <si>
    <t>Saldo netto</t>
  </si>
  <si>
    <t>Saldo riduzione/incremento attività finanziarie</t>
  </si>
  <si>
    <t>Capacità di riscossione</t>
  </si>
  <si>
    <t>Spesa per il personale (pro capite)</t>
  </si>
  <si>
    <t>Investimenti (pro capite)</t>
  </si>
  <si>
    <t>Entrate natura tributaria, contributiva e perequativa (Titolo 1)</t>
  </si>
  <si>
    <t>Media principali Comuni</t>
  </si>
  <si>
    <t>Saldo della gestione</t>
  </si>
  <si>
    <t>(Proventi - Oneri) finanziari</t>
  </si>
  <si>
    <t>(Proventi- Oneri) straordinari</t>
  </si>
  <si>
    <t>Saldo prima delle imposte</t>
  </si>
  <si>
    <t>Parametro</t>
  </si>
  <si>
    <t>Indicatore</t>
  </si>
  <si>
    <t>P.1</t>
  </si>
  <si>
    <t>P.2</t>
  </si>
  <si>
    <t>P.3</t>
  </si>
  <si>
    <t>P.4</t>
  </si>
  <si>
    <t>P.5</t>
  </si>
  <si>
    <t>P.6</t>
  </si>
  <si>
    <t>P.7</t>
  </si>
  <si>
    <t>P.8</t>
  </si>
  <si>
    <t>Incidenza spese rigide (ripiano disavanzo, personale e debito) su entrate correnti</t>
  </si>
  <si>
    <t>Descrizione</t>
  </si>
  <si>
    <t>13.2/3</t>
  </si>
  <si>
    <t>Anticipazione di tesoreria chiuse solo contabilmente</t>
  </si>
  <si>
    <t>Sostenibilità dei debiti finanziari</t>
  </si>
  <si>
    <t>Debiti in corso di riconoscimento o di finanziamento</t>
  </si>
  <si>
    <t>Effettiva capacità di riscossione (totale Entrate)</t>
  </si>
  <si>
    <t>&gt; 48</t>
  </si>
  <si>
    <t>&lt;22</t>
  </si>
  <si>
    <t>&gt;0</t>
  </si>
  <si>
    <t>&gt;16</t>
  </si>
  <si>
    <t>&gt;1,2</t>
  </si>
  <si>
    <t>&gt;1</t>
  </si>
  <si>
    <t>&gt;0,6</t>
  </si>
  <si>
    <t>&lt;47</t>
  </si>
  <si>
    <t>al 1° gennaio</t>
  </si>
  <si>
    <t>Comune</t>
  </si>
  <si>
    <t>Totale Entrate nette</t>
  </si>
  <si>
    <t>% Pag.</t>
  </si>
  <si>
    <t>Risc. - Pag.</t>
  </si>
  <si>
    <t xml:space="preserve">  -- di cui proventi da tributi</t>
  </si>
  <si>
    <t xml:space="preserve">  -- di cui proventi da trasferimenti</t>
  </si>
  <si>
    <t xml:space="preserve">  -- di cui prestazioni di servizi</t>
  </si>
  <si>
    <t xml:space="preserve">  -- di cui personale</t>
  </si>
  <si>
    <t xml:space="preserve">  -- di cui ammortamenti e svalutazioni</t>
  </si>
  <si>
    <t>Ricavi e proventi</t>
  </si>
  <si>
    <t>Costi</t>
  </si>
  <si>
    <t>Entrate finali</t>
  </si>
  <si>
    <t>Uscite finali</t>
  </si>
  <si>
    <t>Sviluppo sostenibile, tutela territ. e ambiente</t>
  </si>
  <si>
    <t>Città metro-politana</t>
  </si>
  <si>
    <t>Saldo naturale</t>
  </si>
  <si>
    <t>Saldo migratorio</t>
  </si>
  <si>
    <t>Verifica</t>
  </si>
  <si>
    <t>Riaccertamento residui attivi</t>
  </si>
  <si>
    <t>Rapporto Fcde/Residui attivi (scala dx)</t>
  </si>
  <si>
    <t>Saldo entrate/uscite finali</t>
  </si>
  <si>
    <t>Saldo entrate/uscite nette</t>
  </si>
  <si>
    <t>Capacità riscossione entrate finali</t>
  </si>
  <si>
    <t>Capacità pagamento uscite finali</t>
  </si>
  <si>
    <t>Risultato economico di esercizi precedenti (A4)</t>
  </si>
  <si>
    <t>Riserve negative per beni indisponibili (A5)</t>
  </si>
  <si>
    <t>Saldo censuario</t>
  </si>
  <si>
    <t>Margine operativo lordo</t>
  </si>
  <si>
    <t>Riscossioni 2023</t>
  </si>
  <si>
    <t>Pagamenti 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</si>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</sst>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* #,##0_-;\-* #,##0_-;_-* &quot;-&quot;??_-;_-@_-"/>
    <numFmt numFmtId="165" formatCode="0.0"/>
    <numFmt numFmtId="166" formatCode="#,##0_ ;\-#,##0\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ont="0" applyBorder="0" applyProtection="0"/>
  </cellStyleXfs>
  <cellXfs count="111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5" fillId="0" borderId="0" xfId="2" applyFont="1" applyFill="1" applyBorder="1" applyAlignment="1" applyProtection="1">
      <alignment vertical="center" readingOrder="1"/>
    </xf>
    <xf numFmtId="165" fontId="0" fillId="0" borderId="0" xfId="0" applyNumberFormat="1"/>
    <xf numFmtId="2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1" xfId="2" applyFont="1" applyFill="1" applyBorder="1" applyAlignment="1" applyProtection="1">
      <alignment vertical="center" readingOrder="1"/>
    </xf>
    <xf numFmtId="164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0" xfId="0" applyNumberFormat="1" applyBorder="1"/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2" xfId="0" applyNumberFormat="1" applyBorder="1"/>
    <xf numFmtId="0" fontId="0" fillId="0" borderId="4" xfId="0" applyBorder="1" applyAlignment="1">
      <alignment horizontal="center"/>
    </xf>
    <xf numFmtId="164" fontId="0" fillId="0" borderId="4" xfId="0" applyNumberFormat="1" applyBorder="1"/>
    <xf numFmtId="164" fontId="0" fillId="0" borderId="5" xfId="0" applyNumberFormat="1" applyBorder="1"/>
    <xf numFmtId="0" fontId="0" fillId="0" borderId="0" xfId="0" quotePrefix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64" fontId="0" fillId="2" borderId="0" xfId="1" applyNumberFormat="1" applyFont="1" applyFill="1"/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 quotePrefix="1" applyBorder="1" applyAlignment="1">
      <alignment horizontal="center"/>
    </xf>
    <xf numFmtId="3" fontId="0" fillId="0" borderId="0" xfId="0" applyNumberFormat="1" applyBorder="1"/>
    <xf numFmtId="0" fontId="1" fillId="0" borderId="1" xfId="0" applyFont="1" applyFill="1" applyBorder="1"/>
    <xf numFmtId="0" fontId="1" fillId="0" borderId="1" xfId="0" quotePrefix="1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 vertical="center"/>
    </xf>
    <xf numFmtId="164" fontId="1" fillId="0" borderId="0" xfId="0" applyNumberFormat="1" applyFont="1"/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1" applyNumberFormat="1" applyFont="1"/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2" fillId="0" borderId="1" xfId="0" applyNumberFormat="1" applyFont="1" applyBorder="1"/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7" fillId="4" borderId="0" xfId="0" applyFont="1" applyFill="1"/>
    <xf numFmtId="164" fontId="0" fillId="4" borderId="0" xfId="0" applyNumberFormat="1" applyFill="1"/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8" fillId="4" borderId="0" xfId="2" applyFont="1" applyFill="1" applyBorder="1" applyAlignment="1" applyProtection="1">
      <alignment vertical="center" readingOrder="1"/>
    </xf>
    <xf numFmtId="164" fontId="0" fillId="4" borderId="0" xfId="0" applyNumberFormat="1" applyFont="1" applyFill="1"/>
    <xf numFmtId="165" fontId="0" fillId="4" borderId="0" xfId="0" applyNumberFormat="1" applyFont="1" applyFill="1" applyAlignment="1">
      <alignment horizontal="center"/>
    </xf>
    <xf numFmtId="0" fontId="0" fillId="4" borderId="0" xfId="0" applyFont="1" applyFill="1"/>
    <xf numFmtId="0" fontId="0" fillId="0" borderId="0" xfId="0" applyFill="1" applyAlignment="1">
      <alignment horizontal="center"/>
    </xf>
    <xf numFmtId="166" fontId="0" fillId="4" borderId="0" xfId="0" applyNumberFormat="1" applyFont="1" applyFill="1"/>
    <xf numFmtId="166" fontId="3" fillId="4" borderId="0" xfId="1" applyNumberFormat="1" applyFont="1" applyFill="1"/>
    <xf numFmtId="166" fontId="6" fillId="0" borderId="0" xfId="0" applyNumberFormat="1" applyFont="1"/>
    <xf numFmtId="166" fontId="2" fillId="0" borderId="1" xfId="0" applyNumberFormat="1" applyFont="1" applyBorder="1"/>
    <xf numFmtId="0" fontId="0" fillId="5" borderId="0" xfId="0" applyFill="1"/>
    <xf numFmtId="0" fontId="1" fillId="0" borderId="6" xfId="0" applyFont="1" applyBorder="1" applyAlignment="1">
      <alignment horizontal="center"/>
    </xf>
    <xf numFmtId="0" fontId="9" fillId="0" borderId="1" xfId="0" applyFont="1" applyBorder="1"/>
    <xf numFmtId="0" fontId="0" fillId="4" borderId="0" xfId="0" applyFill="1"/>
    <xf numFmtId="0" fontId="1" fillId="0" borderId="0" xfId="0" applyFont="1" applyBorder="1"/>
    <xf numFmtId="0" fontId="1" fillId="0" borderId="6" xfId="0" applyFont="1" applyBorder="1"/>
    <xf numFmtId="0" fontId="1" fillId="0" borderId="6" xfId="0" applyFont="1" applyBorder="1" applyAlignment="1">
      <alignment vertical="center"/>
    </xf>
    <xf numFmtId="166" fontId="0" fillId="4" borderId="0" xfId="0" applyNumberFormat="1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10" fillId="4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6" fontId="1" fillId="4" borderId="0" xfId="0" applyNumberFormat="1" applyFont="1" applyFill="1" applyAlignment="1">
      <alignment horizontal="center" vertical="center"/>
    </xf>
    <xf numFmtId="166" fontId="1" fillId="6" borderId="0" xfId="1" applyNumberFormat="1" applyFont="1" applyFill="1" applyAlignment="1">
      <alignment horizontal="center" vertical="center"/>
    </xf>
    <xf numFmtId="166" fontId="9" fillId="4" borderId="0" xfId="0" applyNumberFormat="1" applyFont="1" applyFill="1" applyAlignment="1">
      <alignment horizontal="center" vertical="center"/>
    </xf>
    <xf numFmtId="166" fontId="9" fillId="6" borderId="0" xfId="0" applyNumberFormat="1" applyFont="1" applyFill="1" applyAlignment="1">
      <alignment horizontal="center" vertical="center"/>
    </xf>
    <xf numFmtId="166" fontId="9" fillId="4" borderId="0" xfId="1" applyNumberFormat="1" applyFont="1" applyFill="1" applyAlignment="1">
      <alignment horizontal="center" vertical="center"/>
    </xf>
    <xf numFmtId="166" fontId="9" fillId="6" borderId="0" xfId="1" applyNumberFormat="1" applyFont="1" applyFill="1" applyAlignment="1">
      <alignment horizontal="center" vertical="center"/>
    </xf>
    <xf numFmtId="166" fontId="1" fillId="6" borderId="0" xfId="0" applyNumberFormat="1" applyFont="1" applyFill="1" applyAlignment="1">
      <alignment horizontal="center" vertical="center"/>
    </xf>
    <xf numFmtId="166" fontId="6" fillId="4" borderId="0" xfId="0" quotePrefix="1" applyNumberFormat="1" applyFont="1" applyFill="1" applyAlignment="1">
      <alignment horizontal="center" vertical="center"/>
    </xf>
    <xf numFmtId="166" fontId="6" fillId="6" borderId="0" xfId="1" quotePrefix="1" applyNumberFormat="1" applyFont="1" applyFill="1" applyAlignment="1">
      <alignment horizontal="center" vertical="center"/>
    </xf>
    <xf numFmtId="166" fontId="6" fillId="6" borderId="0" xfId="0" quotePrefix="1" applyNumberFormat="1" applyFont="1" applyFill="1" applyAlignment="1">
      <alignment horizontal="center" vertical="center"/>
    </xf>
    <xf numFmtId="166" fontId="6" fillId="4" borderId="0" xfId="1" quotePrefix="1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3" fontId="1" fillId="0" borderId="1" xfId="0" applyNumberFormat="1" applyFont="1" applyFill="1" applyBorder="1"/>
    <xf numFmtId="0" fontId="0" fillId="0" borderId="0" xfId="0" applyAlignment="1">
      <alignment wrapText="1"/>
    </xf>
    <xf numFmtId="4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/>
    <xf numFmtId="0" fontId="0" fillId="0" borderId="0" xfId="0" applyAlignment="1"/>
    <xf numFmtId="3" fontId="0" fillId="0" borderId="0" xfId="0" applyNumberFormat="1" applyAlignment="1"/>
    <xf numFmtId="164" fontId="0" fillId="0" borderId="0" xfId="0" applyNumberFormat="1" applyFill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3" fontId="2" fillId="0" borderId="0" xfId="0" applyNumberFormat="1" applyFont="1" applyBorder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igliaia" xfId="1" builtinId="3"/>
    <cellStyle name="Normal" xfId="2"/>
    <cellStyle name="Normale" xfId="0" builtinId="0"/>
  </cellStyles>
  <dxfs count="107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74737689789505"/>
          <c:y val="5.4234059497589075E-2"/>
          <c:w val="0.84093221388308415"/>
          <c:h val="0.7982114586274327"/>
        </c:manualLayout>
      </c:layout>
      <c:lineChart>
        <c:grouping val="standar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marker>
            <c:symbol val="triangle"/>
            <c:size val="5"/>
          </c:marker>
          <c:cat>
            <c:numRef>
              <c:f>Risultato_amministrazione!$B$1:$H$1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Risultato_amministrazione!$B$3:$H$3</c:f>
              <c:numCache>
                <c:formatCode>#,##0</c:formatCode>
                <c:ptCount val="7"/>
                <c:pt idx="0">
                  <c:v>111705124.8</c:v>
                </c:pt>
                <c:pt idx="1">
                  <c:v>109890744.93000001</c:v>
                </c:pt>
                <c:pt idx="2">
                  <c:v>112862752.2</c:v>
                </c:pt>
                <c:pt idx="3">
                  <c:v>114775892</c:v>
                </c:pt>
                <c:pt idx="4">
                  <c:v>118366359.56999999</c:v>
                </c:pt>
                <c:pt idx="5">
                  <c:v>114902626.12</c:v>
                </c:pt>
                <c:pt idx="6">
                  <c:v>129721105.42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15-456D-8408-112A4369BD40}"/>
            </c:ext>
          </c:extLst>
        </c:ser>
        <c:ser>
          <c:idx val="1"/>
          <c:order val="1"/>
          <c:tx>
            <c:strRef>
              <c:f>Risultato_amministrazione!$A$4</c:f>
              <c:strCache>
                <c:ptCount val="1"/>
                <c:pt idx="0">
                  <c:v>Residui passivi</c:v>
                </c:pt>
              </c:strCache>
            </c:strRef>
          </c:tx>
          <c:marker>
            <c:symbol val="square"/>
            <c:size val="5"/>
          </c:marker>
          <c:cat>
            <c:numRef>
              <c:f>Risultato_amministrazione!$B$1:$H$1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Risultato_amministrazione!$B$4:$H$4</c:f>
              <c:numCache>
                <c:formatCode>#,##0</c:formatCode>
                <c:ptCount val="7"/>
                <c:pt idx="0">
                  <c:v>100433655.79000001</c:v>
                </c:pt>
                <c:pt idx="1">
                  <c:v>97211921.819999993</c:v>
                </c:pt>
                <c:pt idx="2">
                  <c:v>86651594.579999998</c:v>
                </c:pt>
                <c:pt idx="3">
                  <c:v>93678999.540000007</c:v>
                </c:pt>
                <c:pt idx="4">
                  <c:v>103819610.31</c:v>
                </c:pt>
                <c:pt idx="5">
                  <c:v>112696112.54000001</c:v>
                </c:pt>
                <c:pt idx="6">
                  <c:v>129913807.41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15-456D-8408-112A4369B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539136"/>
        <c:axId val="1064538048"/>
      </c:lineChart>
      <c:catAx>
        <c:axId val="106453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64538048"/>
        <c:crosses val="autoZero"/>
        <c:auto val="1"/>
        <c:lblAlgn val="ctr"/>
        <c:lblOffset val="100"/>
        <c:noMultiLvlLbl val="0"/>
      </c:catAx>
      <c:valAx>
        <c:axId val="1064538048"/>
        <c:scaling>
          <c:orientation val="minMax"/>
          <c:max val="135000000"/>
          <c:min val="80000000"/>
        </c:scaling>
        <c:delete val="0"/>
        <c:axPos val="l"/>
        <c:numFmt formatCode="#,##0" sourceLinked="1"/>
        <c:majorTickMark val="none"/>
        <c:minorTickMark val="none"/>
        <c:tickLblPos val="nextTo"/>
        <c:crossAx val="1064539136"/>
        <c:crosses val="autoZero"/>
        <c:crossBetween val="between"/>
        <c:majorUnit val="1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463390973923858E-3"/>
          <c:y val="5.7089718949586005E-2"/>
          <c:w val="0.99115366090260748"/>
          <c:h val="0.756477699375864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Piano_indicatori!$B$31</c:f>
              <c:strCache>
                <c:ptCount val="1"/>
                <c:pt idx="0">
                  <c:v>Investimenti complessivi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Piano_indicatori!$D$31:$K$31</c:f>
              <c:numCache>
                <c:formatCode>0.00</c:formatCode>
                <c:ptCount val="8"/>
                <c:pt idx="0">
                  <c:v>54.78</c:v>
                </c:pt>
                <c:pt idx="1">
                  <c:v>57.24</c:v>
                </c:pt>
                <c:pt idx="2">
                  <c:v>124.2</c:v>
                </c:pt>
                <c:pt idx="3">
                  <c:v>156.37</c:v>
                </c:pt>
                <c:pt idx="4">
                  <c:v>126.72</c:v>
                </c:pt>
                <c:pt idx="5">
                  <c:v>128.71</c:v>
                </c:pt>
                <c:pt idx="6">
                  <c:v>116.58</c:v>
                </c:pt>
                <c:pt idx="7">
                  <c:v>208.8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3-4A6E-8076-E1B5B866D10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Piano_indicatori!$D$90:$K$90</c:f>
              <c:numCache>
                <c:formatCode>0.00</c:formatCode>
                <c:ptCount val="8"/>
                <c:pt idx="0">
                  <c:v>157.51675807997006</c:v>
                </c:pt>
                <c:pt idx="1">
                  <c:v>150.44420956890005</c:v>
                </c:pt>
                <c:pt idx="2">
                  <c:v>170.92035541980178</c:v>
                </c:pt>
                <c:pt idx="3">
                  <c:v>180.492157874811</c:v>
                </c:pt>
                <c:pt idx="4">
                  <c:v>204.57029658165237</c:v>
                </c:pt>
                <c:pt idx="5">
                  <c:v>209.21258224469867</c:v>
                </c:pt>
                <c:pt idx="6">
                  <c:v>229.38618194069946</c:v>
                </c:pt>
                <c:pt idx="7">
                  <c:v>334.14493954817681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3-4A6E-8076-E1B5B866D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791296"/>
        <c:axId val="1833794560"/>
      </c:barChart>
      <c:catAx>
        <c:axId val="183379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833794560"/>
        <c:crosses val="autoZero"/>
        <c:auto val="1"/>
        <c:lblAlgn val="ctr"/>
        <c:lblOffset val="100"/>
        <c:noMultiLvlLbl val="0"/>
      </c:catAx>
      <c:valAx>
        <c:axId val="1833794560"/>
        <c:scaling>
          <c:orientation val="minMax"/>
          <c:max val="32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1833791296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604501756868032"/>
          <c:y val="0.91535004107865958"/>
          <c:w val="0.3636191867769108"/>
          <c:h val="8.464995892134004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661E-2"/>
          <c:y val="3.6934441366574503E-3"/>
          <c:w val="0.95679921453118533"/>
          <c:h val="0.798793668796940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Piano_indicatori!$B$47</c:f>
              <c:strCache>
                <c:ptCount val="1"/>
                <c:pt idx="0">
                  <c:v>Indicatore annuale di tempestività dei pagamenti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Piano_indicatori!$D$47:$K$47</c:f>
              <c:numCache>
                <c:formatCode>0.00</c:formatCode>
                <c:ptCount val="8"/>
                <c:pt idx="0">
                  <c:v>60.73</c:v>
                </c:pt>
                <c:pt idx="1">
                  <c:v>86.43</c:v>
                </c:pt>
                <c:pt idx="2">
                  <c:v>66.959999999999994</c:v>
                </c:pt>
                <c:pt idx="3">
                  <c:v>34.5</c:v>
                </c:pt>
                <c:pt idx="4">
                  <c:v>17.53</c:v>
                </c:pt>
                <c:pt idx="5">
                  <c:v>31.47</c:v>
                </c:pt>
                <c:pt idx="6">
                  <c:v>12.83</c:v>
                </c:pt>
                <c:pt idx="7">
                  <c:v>27.8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44-41B9-BDCF-288E48435941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Piano_indicatori!$D$91:$K$91</c:f>
              <c:numCache>
                <c:formatCode>0.00</c:formatCode>
                <c:ptCount val="8"/>
                <c:pt idx="0">
                  <c:v>30.939403225806455</c:v>
                </c:pt>
                <c:pt idx="1">
                  <c:v>36.337096774193533</c:v>
                </c:pt>
                <c:pt idx="2">
                  <c:v>36.521612903225808</c:v>
                </c:pt>
                <c:pt idx="3">
                  <c:v>24.474374999999998</c:v>
                </c:pt>
                <c:pt idx="4">
                  <c:v>18.420312500000001</c:v>
                </c:pt>
                <c:pt idx="5">
                  <c:v>10.619375</c:v>
                </c:pt>
                <c:pt idx="6">
                  <c:v>3.849687499999999</c:v>
                </c:pt>
                <c:pt idx="7">
                  <c:v>1.0896875000000004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44-41B9-BDCF-288E4843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792384"/>
        <c:axId val="1833793472"/>
      </c:barChart>
      <c:catAx>
        <c:axId val="183379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833793472"/>
        <c:crosses val="autoZero"/>
        <c:auto val="1"/>
        <c:lblAlgn val="ctr"/>
        <c:lblOffset val="100"/>
        <c:noMultiLvlLbl val="0"/>
      </c:catAx>
      <c:valAx>
        <c:axId val="1833793472"/>
        <c:scaling>
          <c:orientation val="minMax"/>
          <c:max val="100"/>
          <c:min val="-15"/>
        </c:scaling>
        <c:delete val="1"/>
        <c:axPos val="l"/>
        <c:numFmt formatCode="0" sourceLinked="0"/>
        <c:majorTickMark val="none"/>
        <c:minorTickMark val="none"/>
        <c:tickLblPos val="none"/>
        <c:crossAx val="1833792384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661E-2"/>
          <c:y val="3.6934441366574503E-3"/>
          <c:w val="0.95679921453118533"/>
          <c:h val="0.798793668796940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Piano_indicatori!$B$52</c:f>
              <c:strCache>
                <c:ptCount val="1"/>
                <c:pt idx="0">
                  <c:v>Indebitamento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Piano_indicatori!$D$52:$K$52</c:f>
              <c:numCache>
                <c:formatCode>0.00</c:formatCode>
                <c:ptCount val="8"/>
                <c:pt idx="0">
                  <c:v>841.96</c:v>
                </c:pt>
                <c:pt idx="1">
                  <c:v>846.99555040006328</c:v>
                </c:pt>
                <c:pt idx="2">
                  <c:v>848.98</c:v>
                </c:pt>
                <c:pt idx="3">
                  <c:v>679.39</c:v>
                </c:pt>
                <c:pt idx="4">
                  <c:v>665.87</c:v>
                </c:pt>
                <c:pt idx="5">
                  <c:v>620.70000000000005</c:v>
                </c:pt>
                <c:pt idx="6">
                  <c:v>550.76690094889068</c:v>
                </c:pt>
                <c:pt idx="7">
                  <c:v>475.61551209790645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10-4DD5-8C34-963CC30C4CF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Piano_indicatori!$D$92:$K$92</c:f>
              <c:numCache>
                <c:formatCode>0.00</c:formatCode>
                <c:ptCount val="8"/>
                <c:pt idx="0">
                  <c:v>1806.715247780151</c:v>
                </c:pt>
                <c:pt idx="1">
                  <c:v>1760.2223341478993</c:v>
                </c:pt>
                <c:pt idx="2">
                  <c:v>1723.4313709635639</c:v>
                </c:pt>
                <c:pt idx="3">
                  <c:v>1688.3834954123995</c:v>
                </c:pt>
                <c:pt idx="4">
                  <c:v>1744.0187221199872</c:v>
                </c:pt>
                <c:pt idx="5">
                  <c:v>1744.7789254873785</c:v>
                </c:pt>
                <c:pt idx="6">
                  <c:v>1726.9557160967668</c:v>
                </c:pt>
                <c:pt idx="7">
                  <c:v>1697.0701833805592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10-4DD5-8C34-963CC30C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6370624"/>
        <c:axId val="1446372800"/>
      </c:barChart>
      <c:catAx>
        <c:axId val="144637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446372800"/>
        <c:crosses val="autoZero"/>
        <c:auto val="1"/>
        <c:lblAlgn val="ctr"/>
        <c:lblOffset val="100"/>
        <c:noMultiLvlLbl val="0"/>
      </c:catAx>
      <c:valAx>
        <c:axId val="1446372800"/>
        <c:scaling>
          <c:orientation val="minMax"/>
          <c:max val="200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446370624"/>
        <c:crosses val="autoZero"/>
        <c:crossBetween val="between"/>
        <c:majorUnit val="10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7752097937642"/>
          <c:y val="7.7745360071207401E-3"/>
          <c:w val="0.87944588737157392"/>
          <c:h val="0.94946551595371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Popolazione!$A$1</c:f>
              <c:strCache>
                <c:ptCount val="1"/>
                <c:pt idx="0">
                  <c:v>al 1° gennaio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Popolazione!$A$2:$A$11</c:f>
              <c:numCache>
                <c:formatCode>General</c:formatCode>
                <c:ptCount val="10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</c:numCache>
            </c:numRef>
          </c:cat>
          <c:val>
            <c:numRef>
              <c:f>Popolazione!$B$2:$B$11</c:f>
              <c:numCache>
                <c:formatCode>#,##0</c:formatCode>
                <c:ptCount val="10"/>
                <c:pt idx="0">
                  <c:v>145723</c:v>
                </c:pt>
                <c:pt idx="1">
                  <c:v>146017</c:v>
                </c:pt>
                <c:pt idx="2">
                  <c:v>146803</c:v>
                </c:pt>
                <c:pt idx="3">
                  <c:v>147467</c:v>
                </c:pt>
                <c:pt idx="4">
                  <c:v>149673</c:v>
                </c:pt>
                <c:pt idx="5">
                  <c:v>150652</c:v>
                </c:pt>
                <c:pt idx="6">
                  <c:v>150816</c:v>
                </c:pt>
                <c:pt idx="7">
                  <c:v>150960</c:v>
                </c:pt>
                <c:pt idx="8">
                  <c:v>150981</c:v>
                </c:pt>
                <c:pt idx="9">
                  <c:v>151523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4-47EF-9023-381B80469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6371168"/>
        <c:axId val="1446371712"/>
      </c:barChart>
      <c:catAx>
        <c:axId val="1446371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/>
            </a:pPr>
            <a:endParaRPr lang="it-IT"/>
          </a:p>
        </c:txPr>
        <c:crossAx val="1446371712"/>
        <c:crosses val="autoZero"/>
        <c:auto val="1"/>
        <c:lblAlgn val="ctr"/>
        <c:lblOffset val="100"/>
        <c:noMultiLvlLbl val="0"/>
      </c:catAx>
      <c:valAx>
        <c:axId val="1446371712"/>
        <c:scaling>
          <c:orientation val="minMax"/>
          <c:max val="170000"/>
          <c:min val="0"/>
        </c:scaling>
        <c:delete val="1"/>
        <c:axPos val="b"/>
        <c:numFmt formatCode="#,##0" sourceLinked="1"/>
        <c:majorTickMark val="out"/>
        <c:minorTickMark val="none"/>
        <c:tickLblPos val="none"/>
        <c:crossAx val="1446371168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Risultato_amministrazione!$B$1:$H$1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Risultato_amministrazione!$B$3:$H$3</c:f>
              <c:numCache>
                <c:formatCode>#,##0</c:formatCode>
                <c:ptCount val="7"/>
                <c:pt idx="0">
                  <c:v>111705124.8</c:v>
                </c:pt>
                <c:pt idx="1">
                  <c:v>109890744.93000001</c:v>
                </c:pt>
                <c:pt idx="2">
                  <c:v>112862752.2</c:v>
                </c:pt>
                <c:pt idx="3">
                  <c:v>114775892</c:v>
                </c:pt>
                <c:pt idx="4">
                  <c:v>118366359.56999999</c:v>
                </c:pt>
                <c:pt idx="5">
                  <c:v>114902626.12</c:v>
                </c:pt>
                <c:pt idx="6">
                  <c:v>129721105.42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70-4566-BAA9-AA8B82BC92A7}"/>
            </c:ext>
          </c:extLst>
        </c:ser>
        <c:ser>
          <c:idx val="1"/>
          <c:order val="1"/>
          <c:tx>
            <c:strRef>
              <c:f>Risultato_amministrazione!$A$8</c:f>
              <c:strCache>
                <c:ptCount val="1"/>
                <c:pt idx="0">
                  <c:v>Fondo crediti di dubbia esigibilità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Risultato_amministrazione!$B$1:$H$1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Risultato_amministrazione!$B$8:$H$8</c:f>
              <c:numCache>
                <c:formatCode>#,##0</c:formatCode>
                <c:ptCount val="7"/>
                <c:pt idx="0">
                  <c:v>35795958.640000001</c:v>
                </c:pt>
                <c:pt idx="1">
                  <c:v>33300028.420000002</c:v>
                </c:pt>
                <c:pt idx="2">
                  <c:v>34851900.100000001</c:v>
                </c:pt>
                <c:pt idx="3">
                  <c:v>35126861.340000004</c:v>
                </c:pt>
                <c:pt idx="4">
                  <c:v>28972137.550000001</c:v>
                </c:pt>
                <c:pt idx="5">
                  <c:v>25982797.82</c:v>
                </c:pt>
                <c:pt idx="6">
                  <c:v>26936700.84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64539680"/>
        <c:axId val="1064540224"/>
      </c:barChart>
      <c:lineChart>
        <c:grouping val="standard"/>
        <c:varyColors val="0"/>
        <c:ser>
          <c:idx val="2"/>
          <c:order val="2"/>
          <c:tx>
            <c:strRef>
              <c:f>Risultato_amministrazione!$A$23</c:f>
              <c:strCache>
                <c:ptCount val="1"/>
                <c:pt idx="0">
                  <c:v>Rapporto Fcde/Residui attivi (scala dx)</c:v>
                </c:pt>
              </c:strCache>
            </c:strRef>
          </c:tx>
          <c:spPr>
            <a:ln w="444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Risultato_amministrazione!$B$1:$H$1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Risultato_amministrazione!$B$23:$H$23</c:f>
              <c:numCache>
                <c:formatCode>0.0</c:formatCode>
                <c:ptCount val="7"/>
                <c:pt idx="0">
                  <c:v>32.045046012069804</c:v>
                </c:pt>
                <c:pt idx="1">
                  <c:v>30.302850746177029</c:v>
                </c:pt>
                <c:pt idx="2">
                  <c:v>30.879895643728595</c:v>
                </c:pt>
                <c:pt idx="3">
                  <c:v>30.604738266813037</c:v>
                </c:pt>
                <c:pt idx="4">
                  <c:v>24.476665207284963</c:v>
                </c:pt>
                <c:pt idx="5">
                  <c:v>22.612884228481025</c:v>
                </c:pt>
                <c:pt idx="6">
                  <c:v>20.76508734086611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541312"/>
        <c:axId val="1064540768"/>
      </c:lineChart>
      <c:catAx>
        <c:axId val="106453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40224"/>
        <c:crosses val="autoZero"/>
        <c:auto val="1"/>
        <c:lblAlgn val="ctr"/>
        <c:lblOffset val="100"/>
        <c:noMultiLvlLbl val="0"/>
      </c:catAx>
      <c:valAx>
        <c:axId val="106454022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39680"/>
        <c:crosses val="autoZero"/>
        <c:crossBetween val="between"/>
      </c:valAx>
      <c:valAx>
        <c:axId val="1064540768"/>
        <c:scaling>
          <c:orientation val="minMax"/>
          <c:min val="1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41312"/>
        <c:crosses val="max"/>
        <c:crossBetween val="between"/>
        <c:majorUnit val="10"/>
      </c:valAx>
      <c:catAx>
        <c:axId val="1064541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645407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02228762202739"/>
          <c:y val="1.9227205294990429E-2"/>
          <c:w val="0.83955910951545565"/>
          <c:h val="0.961249495986914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Conto_economico!$A$28</c:f>
              <c:strCache>
                <c:ptCount val="1"/>
                <c:pt idx="0">
                  <c:v>Risultato dell'esercizio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452-41DC-B25A-48B8A55670DF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3EF-4EE1-84EC-90209335CF2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452-41DC-B25A-48B8A55670D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5341659878722056E-3"/>
                  <c:y val="2.394887557317451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3EF-4EE1-84EC-90209335CF2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6518937635576421E-4"/>
                  <c:y val="2.394887557317451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3EF-4EE1-84EC-90209335CF2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70C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Conto_economico!$C$1:$I$1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Conto_economico!$C$28:$I$28</c:f>
              <c:numCache>
                <c:formatCode>#,##0</c:formatCode>
                <c:ptCount val="7"/>
                <c:pt idx="0">
                  <c:v>-3182184.4600000032</c:v>
                </c:pt>
                <c:pt idx="1">
                  <c:v>17325385.340000033</c:v>
                </c:pt>
                <c:pt idx="2">
                  <c:v>3972266.7499999925</c:v>
                </c:pt>
                <c:pt idx="3">
                  <c:v>18761995.659999996</c:v>
                </c:pt>
                <c:pt idx="4">
                  <c:v>15167765.529999927</c:v>
                </c:pt>
                <c:pt idx="5">
                  <c:v>9180768.9600000065</c:v>
                </c:pt>
                <c:pt idx="6">
                  <c:v>1088372.1699999738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52-41DC-B25A-48B8A5567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542400"/>
        <c:axId val="1064542944"/>
      </c:barChart>
      <c:catAx>
        <c:axId val="1064542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1"/>
            </a:pPr>
            <a:endParaRPr lang="it-IT"/>
          </a:p>
        </c:txPr>
        <c:crossAx val="1064542944"/>
        <c:crosses val="autoZero"/>
        <c:auto val="1"/>
        <c:lblAlgn val="ctr"/>
        <c:lblOffset val="100"/>
        <c:noMultiLvlLbl val="0"/>
      </c:catAx>
      <c:valAx>
        <c:axId val="1064542944"/>
        <c:scaling>
          <c:orientation val="minMax"/>
          <c:max val="20000000"/>
          <c:min val="-4500000"/>
        </c:scaling>
        <c:delete val="1"/>
        <c:axPos val="b"/>
        <c:numFmt formatCode="#,##0" sourceLinked="1"/>
        <c:majorTickMark val="none"/>
        <c:minorTickMark val="none"/>
        <c:tickLblPos val="none"/>
        <c:crossAx val="106454240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Stato_patrimoniale!$A$21</c:f>
              <c:strCache>
                <c:ptCount val="1"/>
                <c:pt idx="0">
                  <c:v>Debiti da finanziamento (D1)</c:v>
                </c:pt>
              </c:strCache>
            </c:strRef>
          </c:tx>
          <c:invertIfNegative val="0"/>
          <c:cat>
            <c:numRef>
              <c:f>Stato_patrimoniale!$B$1:$H$1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Stato_patrimoniale!$B$21:$H$21</c:f>
              <c:numCache>
                <c:formatCode>#,##0</c:formatCode>
                <c:ptCount val="7"/>
                <c:pt idx="0">
                  <c:v>128511246.88</c:v>
                </c:pt>
                <c:pt idx="1">
                  <c:v>102725141.95</c:v>
                </c:pt>
                <c:pt idx="2">
                  <c:v>99662337.569999993</c:v>
                </c:pt>
                <c:pt idx="3">
                  <c:v>93957129.620000005</c:v>
                </c:pt>
                <c:pt idx="4">
                  <c:v>88760369.290000007</c:v>
                </c:pt>
                <c:pt idx="5">
                  <c:v>80854233.359999999</c:v>
                </c:pt>
                <c:pt idx="6">
                  <c:v>69447950.230000004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78-494A-A3FF-551A6B06C6B4}"/>
            </c:ext>
          </c:extLst>
        </c:ser>
        <c:ser>
          <c:idx val="1"/>
          <c:order val="1"/>
          <c:tx>
            <c:strRef>
              <c:f>Stato_patrimoniale!$A$22</c:f>
              <c:strCache>
                <c:ptCount val="1"/>
                <c:pt idx="0">
                  <c:v>Debiti verso fornitori (D2)</c:v>
                </c:pt>
              </c:strCache>
            </c:strRef>
          </c:tx>
          <c:invertIfNegative val="0"/>
          <c:cat>
            <c:numRef>
              <c:f>Stato_patrimoniale!$B$1:$H$1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Stato_patrimoniale!$B$22:$H$22</c:f>
              <c:numCache>
                <c:formatCode>#,##0</c:formatCode>
                <c:ptCount val="7"/>
                <c:pt idx="0">
                  <c:v>51487927.119999997</c:v>
                </c:pt>
                <c:pt idx="1">
                  <c:v>46177512.829999998</c:v>
                </c:pt>
                <c:pt idx="2">
                  <c:v>38899881.75</c:v>
                </c:pt>
                <c:pt idx="3">
                  <c:v>41561229.729999997</c:v>
                </c:pt>
                <c:pt idx="4">
                  <c:v>42584790.210000001</c:v>
                </c:pt>
                <c:pt idx="5">
                  <c:v>49274185.200000003</c:v>
                </c:pt>
                <c:pt idx="6">
                  <c:v>58944302.670000002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78-494A-A3FF-551A6B06C6B4}"/>
            </c:ext>
          </c:extLst>
        </c:ser>
        <c:ser>
          <c:idx val="2"/>
          <c:order val="2"/>
          <c:tx>
            <c:strRef>
              <c:f>Stato_patrimoniale!$A$23</c:f>
              <c:strCache>
                <c:ptCount val="1"/>
                <c:pt idx="0">
                  <c:v>Debiti per trasferimenti e contributi (D4)</c:v>
                </c:pt>
              </c:strCache>
            </c:strRef>
          </c:tx>
          <c:invertIfNegative val="0"/>
          <c:cat>
            <c:numRef>
              <c:f>Stato_patrimoniale!$B$1:$H$1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Stato_patrimoniale!$B$23:$H$23</c:f>
              <c:numCache>
                <c:formatCode>#,##0</c:formatCode>
                <c:ptCount val="7"/>
                <c:pt idx="0">
                  <c:v>25872067.420000002</c:v>
                </c:pt>
                <c:pt idx="1">
                  <c:v>22139215.620000001</c:v>
                </c:pt>
                <c:pt idx="2">
                  <c:v>22230730.039999999</c:v>
                </c:pt>
                <c:pt idx="3">
                  <c:v>26103656.75</c:v>
                </c:pt>
                <c:pt idx="4">
                  <c:v>35645509.289999999</c:v>
                </c:pt>
                <c:pt idx="5">
                  <c:v>37222717.5</c:v>
                </c:pt>
                <c:pt idx="6">
                  <c:v>47221988.420000002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78-494A-A3FF-551A6B06C6B4}"/>
            </c:ext>
          </c:extLst>
        </c:ser>
        <c:ser>
          <c:idx val="3"/>
          <c:order val="3"/>
          <c:tx>
            <c:strRef>
              <c:f>Stato_patrimoniale!$A$24</c:f>
              <c:strCache>
                <c:ptCount val="1"/>
                <c:pt idx="0">
                  <c:v>Altri debiti (D5)</c:v>
                </c:pt>
              </c:strCache>
            </c:strRef>
          </c:tx>
          <c:invertIfNegative val="0"/>
          <c:cat>
            <c:numRef>
              <c:f>Stato_patrimoniale!$B$1:$H$1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Stato_patrimoniale!$B$24:$H$24</c:f>
              <c:numCache>
                <c:formatCode>#,##0</c:formatCode>
                <c:ptCount val="7"/>
                <c:pt idx="0">
                  <c:v>22925304.079999998</c:v>
                </c:pt>
                <c:pt idx="1">
                  <c:v>28775125.399999999</c:v>
                </c:pt>
                <c:pt idx="2">
                  <c:v>25449640.109999999</c:v>
                </c:pt>
                <c:pt idx="3">
                  <c:v>25919393.43</c:v>
                </c:pt>
                <c:pt idx="4">
                  <c:v>25340392.449999999</c:v>
                </c:pt>
                <c:pt idx="5">
                  <c:v>25938860.460000001</c:v>
                </c:pt>
                <c:pt idx="6">
                  <c:v>23347543.559999999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4543488"/>
        <c:axId val="1064544032"/>
      </c:barChart>
      <c:catAx>
        <c:axId val="106454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64544032"/>
        <c:crosses val="autoZero"/>
        <c:auto val="1"/>
        <c:lblAlgn val="ctr"/>
        <c:lblOffset val="100"/>
        <c:noMultiLvlLbl val="0"/>
      </c:catAx>
      <c:valAx>
        <c:axId val="1064544032"/>
        <c:scaling>
          <c:orientation val="minMax"/>
          <c:max val="25000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crossAx val="1064543488"/>
        <c:crosses val="autoZero"/>
        <c:crossBetween val="between"/>
        <c:majorUnit val="50000000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40016946700559E-2"/>
          <c:y val="1.2121212121212118E-2"/>
          <c:w val="0.85667982447076474"/>
          <c:h val="0.83251419708900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Stato_patrimoniale!$A$14</c:f>
              <c:strCache>
                <c:ptCount val="1"/>
                <c:pt idx="0">
                  <c:v>Fondo di dotazione (A1)</c:v>
                </c:pt>
              </c:strCache>
            </c:strRef>
          </c:tx>
          <c:invertIfNegative val="0"/>
          <c:cat>
            <c:numRef>
              <c:f>Stato_patrimoniale!$B$1:$H$1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Stato_patrimoniale!$B$14:$H$14</c:f>
              <c:numCache>
                <c:formatCode>#,##0</c:formatCode>
                <c:ptCount val="7"/>
                <c:pt idx="0">
                  <c:v>4871753.72</c:v>
                </c:pt>
                <c:pt idx="1">
                  <c:v>4871753.72</c:v>
                </c:pt>
                <c:pt idx="2">
                  <c:v>4871753.72</c:v>
                </c:pt>
                <c:pt idx="3">
                  <c:v>4871753.72</c:v>
                </c:pt>
                <c:pt idx="4">
                  <c:v>4871753.72</c:v>
                </c:pt>
                <c:pt idx="5">
                  <c:v>4871753.72</c:v>
                </c:pt>
                <c:pt idx="6">
                  <c:v>4871753.72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74-44E8-A59E-6B7D2C2D3CAD}"/>
            </c:ext>
          </c:extLst>
        </c:ser>
        <c:ser>
          <c:idx val="1"/>
          <c:order val="1"/>
          <c:tx>
            <c:strRef>
              <c:f>Stato_patrimoniale!$A$15</c:f>
              <c:strCache>
                <c:ptCount val="1"/>
                <c:pt idx="0">
                  <c:v>Riserve (A2)</c:v>
                </c:pt>
              </c:strCache>
            </c:strRef>
          </c:tx>
          <c:invertIfNegative val="0"/>
          <c:cat>
            <c:numRef>
              <c:f>Stato_patrimoniale!$B$1:$H$1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Stato_patrimoniale!$B$15:$H$15</c:f>
              <c:numCache>
                <c:formatCode>#,##0</c:formatCode>
                <c:ptCount val="7"/>
                <c:pt idx="0">
                  <c:v>246730665.25</c:v>
                </c:pt>
                <c:pt idx="1">
                  <c:v>272006487.02999997</c:v>
                </c:pt>
                <c:pt idx="2">
                  <c:v>291590140.50999999</c:v>
                </c:pt>
                <c:pt idx="3">
                  <c:v>294583296.00999999</c:v>
                </c:pt>
                <c:pt idx="4">
                  <c:v>284330241.85000002</c:v>
                </c:pt>
                <c:pt idx="5">
                  <c:v>297444249.30000001</c:v>
                </c:pt>
                <c:pt idx="6">
                  <c:v>319242475.69999999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74-44E8-A59E-6B7D2C2D3CAD}"/>
            </c:ext>
          </c:extLst>
        </c:ser>
        <c:ser>
          <c:idx val="2"/>
          <c:order val="2"/>
          <c:tx>
            <c:strRef>
              <c:f>Stato_patrimoniale!$A$17</c:f>
              <c:strCache>
                <c:ptCount val="1"/>
                <c:pt idx="0">
                  <c:v>Risultato economico dell'esercizio (A3)</c:v>
                </c:pt>
              </c:strCache>
            </c:strRef>
          </c:tx>
          <c:invertIfNegative val="0"/>
          <c:cat>
            <c:numRef>
              <c:f>Stato_patrimoniale!$B$1:$H$1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Stato_patrimoniale!$B$17:$H$17</c:f>
              <c:numCache>
                <c:formatCode>#,##0</c:formatCode>
                <c:ptCount val="7"/>
                <c:pt idx="0">
                  <c:v>-3182184.46</c:v>
                </c:pt>
                <c:pt idx="1">
                  <c:v>17325385.34</c:v>
                </c:pt>
                <c:pt idx="2">
                  <c:v>3972267.15</c:v>
                </c:pt>
                <c:pt idx="3">
                  <c:v>18761995.66</c:v>
                </c:pt>
                <c:pt idx="4">
                  <c:v>15167765.529999999</c:v>
                </c:pt>
                <c:pt idx="5">
                  <c:v>9180768.9600000009</c:v>
                </c:pt>
                <c:pt idx="6">
                  <c:v>1088372.17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74-44E8-A59E-6B7D2C2D3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4544576"/>
        <c:axId val="1833789664"/>
      </c:barChart>
      <c:catAx>
        <c:axId val="1064544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833789664"/>
        <c:crosses val="autoZero"/>
        <c:auto val="1"/>
        <c:lblAlgn val="ctr"/>
        <c:lblOffset val="100"/>
        <c:noMultiLvlLbl val="0"/>
      </c:catAx>
      <c:valAx>
        <c:axId val="1833789664"/>
        <c:scaling>
          <c:orientation val="minMax"/>
          <c:max val="350000000"/>
          <c:min val="-100000000"/>
        </c:scaling>
        <c:delete val="0"/>
        <c:axPos val="b"/>
        <c:numFmt formatCode="#,##0" sourceLinked="0"/>
        <c:majorTickMark val="none"/>
        <c:minorTickMark val="none"/>
        <c:tickLblPos val="nextTo"/>
        <c:crossAx val="1064544576"/>
        <c:crosses val="autoZero"/>
        <c:crossBetween val="between"/>
        <c:majorUnit val="10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228191836882E-2"/>
          <c:y val="3.0301278829508251E-2"/>
          <c:w val="0.91226637907374553"/>
          <c:h val="0.68340956050706358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Piano_indicatori!$A$72</c:f>
              <c:strCache>
                <c:ptCount val="1"/>
                <c:pt idx="0">
                  <c:v>Entrate natura tributaria, contributiva e perequativa (Titolo 1)</c:v>
                </c:pt>
              </c:strCache>
            </c:strRef>
          </c:tx>
          <c:marker>
            <c:symbol val="triang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Piano_indicatori!$D$73:$K$73</c:f>
              <c:numCache>
                <c:formatCode>0.00</c:formatCode>
                <c:ptCount val="8"/>
                <c:pt idx="0">
                  <c:v>72.569999999999993</c:v>
                </c:pt>
                <c:pt idx="1">
                  <c:v>83.397735010222689</c:v>
                </c:pt>
                <c:pt idx="2">
                  <c:v>74.923692449607941</c:v>
                </c:pt>
                <c:pt idx="3">
                  <c:v>71.92</c:v>
                </c:pt>
                <c:pt idx="4">
                  <c:v>66.34</c:v>
                </c:pt>
                <c:pt idx="5">
                  <c:v>72.956265441434297</c:v>
                </c:pt>
                <c:pt idx="6">
                  <c:v>76.140764903151791</c:v>
                </c:pt>
                <c:pt idx="7">
                  <c:v>74.593727183732312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F0-4554-BA49-E20421A575FC}"/>
            </c:ext>
          </c:extLst>
        </c:ser>
        <c:ser>
          <c:idx val="1"/>
          <c:order val="1"/>
          <c:tx>
            <c:strRef>
              <c:f>Piano_indicatori!$A$76</c:f>
              <c:strCache>
                <c:ptCount val="1"/>
                <c:pt idx="0">
                  <c:v>Totale Entrate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Piano_indicatori!$D$76:$K$76</c:f>
              <c:numCache>
                <c:formatCode>0.00</c:formatCode>
                <c:ptCount val="8"/>
                <c:pt idx="0">
                  <c:v>77.395176239972187</c:v>
                </c:pt>
                <c:pt idx="1">
                  <c:v>73.727747813651916</c:v>
                </c:pt>
                <c:pt idx="2">
                  <c:v>78.948399246196075</c:v>
                </c:pt>
                <c:pt idx="3">
                  <c:v>77.993024821655496</c:v>
                </c:pt>
                <c:pt idx="4">
                  <c:v>65.992574426424369</c:v>
                </c:pt>
                <c:pt idx="5">
                  <c:v>61.236871510970936</c:v>
                </c:pt>
                <c:pt idx="6">
                  <c:v>62.750357565847402</c:v>
                </c:pt>
                <c:pt idx="7">
                  <c:v>58.477911936709695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F0-4554-BA49-E20421A575FC}"/>
            </c:ext>
          </c:extLst>
        </c:ser>
        <c:ser>
          <c:idx val="2"/>
          <c:order val="2"/>
          <c:tx>
            <c:strRef>
              <c:f>Piano_indicatori!$A$77</c:f>
              <c:strCache>
                <c:ptCount val="1"/>
                <c:pt idx="0">
                  <c:v>Totale Entrate nette</c:v>
                </c:pt>
              </c:strCache>
            </c:strRef>
          </c:tx>
          <c:marker>
            <c:symbol val="diamond"/>
            <c:size val="7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Piano_indicatori!$D$77:$K$77</c:f>
              <c:numCache>
                <c:formatCode>0.00</c:formatCode>
                <c:ptCount val="8"/>
                <c:pt idx="0">
                  <c:v>59.722808266238324</c:v>
                </c:pt>
                <c:pt idx="1">
                  <c:v>57.380764617348603</c:v>
                </c:pt>
                <c:pt idx="2">
                  <c:v>60.950032257706198</c:v>
                </c:pt>
                <c:pt idx="3">
                  <c:v>61.063863226375801</c:v>
                </c:pt>
                <c:pt idx="4">
                  <c:v>59.352801141907143</c:v>
                </c:pt>
                <c:pt idx="5">
                  <c:v>61.22024814238911</c:v>
                </c:pt>
                <c:pt idx="6">
                  <c:v>62.476726145824749</c:v>
                </c:pt>
                <c:pt idx="7">
                  <c:v>57.410594244819769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3F0-4554-BA49-E20421A57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787488"/>
        <c:axId val="1833788032"/>
      </c:lineChart>
      <c:catAx>
        <c:axId val="183378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833788032"/>
        <c:crosses val="autoZero"/>
        <c:auto val="1"/>
        <c:lblAlgn val="ctr"/>
        <c:lblOffset val="100"/>
        <c:noMultiLvlLbl val="0"/>
      </c:catAx>
      <c:valAx>
        <c:axId val="1833788032"/>
        <c:scaling>
          <c:orientation val="minMax"/>
          <c:max val="85"/>
          <c:min val="5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833787488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5626467744163592E-2"/>
          <c:y val="0.8204319539844791"/>
          <c:w val="0.96177967444791479"/>
          <c:h val="0.17956804601552578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562970928193498E-2"/>
          <c:y val="4.1350142172089169E-2"/>
          <c:w val="0.9029842635309353"/>
          <c:h val="0.697094856467189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Piano_indicatori!$B$79</c:f>
              <c:strCache>
                <c:ptCount val="1"/>
                <c:pt idx="0">
                  <c:v>Istruzione e diritto allo studio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Piano_indicatori!$D$79:$K$79</c:f>
              <c:numCache>
                <c:formatCode>0.00</c:formatCode>
                <c:ptCount val="8"/>
                <c:pt idx="0">
                  <c:v>8.9189189189189175</c:v>
                </c:pt>
                <c:pt idx="1">
                  <c:v>8.6984815618221241</c:v>
                </c:pt>
                <c:pt idx="2">
                  <c:v>8.119877049180328</c:v>
                </c:pt>
                <c:pt idx="3">
                  <c:v>6.8156424581005588</c:v>
                </c:pt>
                <c:pt idx="4">
                  <c:v>8.4191483440022274</c:v>
                </c:pt>
                <c:pt idx="5">
                  <c:v>6.4879477359765705</c:v>
                </c:pt>
                <c:pt idx="6">
                  <c:v>7.2006203611388058</c:v>
                </c:pt>
                <c:pt idx="7">
                  <c:v>9.3808015725674352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A-4FC4-8050-8C2A7299C75D}"/>
            </c:ext>
          </c:extLst>
        </c:ser>
        <c:ser>
          <c:idx val="1"/>
          <c:order val="1"/>
          <c:tx>
            <c:strRef>
              <c:f>Piano_indicatori!$B$80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Piano_indicatori!$D$80:$K$80</c:f>
              <c:numCache>
                <c:formatCode>0.00</c:formatCode>
                <c:ptCount val="8"/>
                <c:pt idx="0">
                  <c:v>21.523341523341522</c:v>
                </c:pt>
                <c:pt idx="1">
                  <c:v>22.364425162689805</c:v>
                </c:pt>
                <c:pt idx="2">
                  <c:v>24.359631147540984</c:v>
                </c:pt>
                <c:pt idx="3">
                  <c:v>20.759776536312845</c:v>
                </c:pt>
                <c:pt idx="4">
                  <c:v>22.028945171166157</c:v>
                </c:pt>
                <c:pt idx="5">
                  <c:v>22.933093038972739</c:v>
                </c:pt>
                <c:pt idx="6">
                  <c:v>22.432701894317049</c:v>
                </c:pt>
                <c:pt idx="7">
                  <c:v>21.469913727203235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A-4FC4-8050-8C2A7299C75D}"/>
            </c:ext>
          </c:extLst>
        </c:ser>
        <c:ser>
          <c:idx val="2"/>
          <c:order val="2"/>
          <c:tx>
            <c:strRef>
              <c:f>Piano_indicatori!$B$81</c:f>
              <c:strCache>
                <c:ptCount val="1"/>
                <c:pt idx="0">
                  <c:v>Trasporti e diritto alla mobilità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Piano_indicatori!$D$81:$K$81</c:f>
              <c:numCache>
                <c:formatCode>0.00</c:formatCode>
                <c:ptCount val="8"/>
                <c:pt idx="0">
                  <c:v>12.997542997542997</c:v>
                </c:pt>
                <c:pt idx="1">
                  <c:v>13.904555314533622</c:v>
                </c:pt>
                <c:pt idx="2">
                  <c:v>13.498975409836063</c:v>
                </c:pt>
                <c:pt idx="3">
                  <c:v>13.69832402234637</c:v>
                </c:pt>
                <c:pt idx="4">
                  <c:v>15.83634845532981</c:v>
                </c:pt>
                <c:pt idx="5">
                  <c:v>18.833070511376434</c:v>
                </c:pt>
                <c:pt idx="6">
                  <c:v>18.090173922676414</c:v>
                </c:pt>
                <c:pt idx="7">
                  <c:v>16.40275199301081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A-4FC4-8050-8C2A7299C75D}"/>
            </c:ext>
          </c:extLst>
        </c:ser>
        <c:ser>
          <c:idx val="3"/>
          <c:order val="3"/>
          <c:tx>
            <c:strRef>
              <c:f>Piano_indicatori!$B$82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Piano_indicatori!$D$82:$K$82</c:f>
              <c:numCache>
                <c:formatCode>0.00</c:formatCode>
                <c:ptCount val="8"/>
                <c:pt idx="0">
                  <c:v>11.277641277641276</c:v>
                </c:pt>
                <c:pt idx="1">
                  <c:v>10.997830802603037</c:v>
                </c:pt>
                <c:pt idx="2">
                  <c:v>8.4016393442622945</c:v>
                </c:pt>
                <c:pt idx="3">
                  <c:v>6.5698324022346366</c:v>
                </c:pt>
                <c:pt idx="4">
                  <c:v>9.1288616754801009</c:v>
                </c:pt>
                <c:pt idx="5">
                  <c:v>12.356386573552602</c:v>
                </c:pt>
                <c:pt idx="6">
                  <c:v>7.01229644400133</c:v>
                </c:pt>
                <c:pt idx="7">
                  <c:v>10.527465327072187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AA-4FC4-8050-8C2A7299C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33791840"/>
        <c:axId val="1833788576"/>
      </c:barChart>
      <c:catAx>
        <c:axId val="183379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1833788576"/>
        <c:crosses val="autoZero"/>
        <c:auto val="1"/>
        <c:lblAlgn val="ctr"/>
        <c:lblOffset val="100"/>
        <c:noMultiLvlLbl val="0"/>
      </c:catAx>
      <c:valAx>
        <c:axId val="1833788576"/>
        <c:scaling>
          <c:orientation val="minMax"/>
          <c:max val="60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833791840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4972222222222232E-2"/>
          <c:y val="0.8404341175476957"/>
          <c:w val="0.95561111111111163"/>
          <c:h val="0.1317883653494244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073571989068E-2"/>
          <c:y val="3.0301278829508255E-2"/>
          <c:w val="0.9122665336936"/>
          <c:h val="0.72979616909588463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Piano_indicatori!$B$84</c:f>
              <c:strCache>
                <c:ptCount val="1"/>
                <c:pt idx="0">
                  <c:v>Istruzione e diritto allo studio</c:v>
                </c:pt>
              </c:strCache>
            </c:strRef>
          </c:tx>
          <c:marker>
            <c:symbol val="triangle"/>
            <c:size val="5"/>
            <c:spPr>
              <a:solidFill>
                <a:srgbClr val="4BACC6">
                  <a:lumMod val="40000"/>
                  <a:lumOff val="60000"/>
                </a:srgbClr>
              </a:solidFill>
            </c:spPr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Piano_indicatori!$D$84:$K$84</c:f>
              <c:numCache>
                <c:formatCode>0.00</c:formatCode>
                <c:ptCount val="8"/>
                <c:pt idx="0">
                  <c:v>60.243830435664357</c:v>
                </c:pt>
                <c:pt idx="1">
                  <c:v>62.67</c:v>
                </c:pt>
                <c:pt idx="2">
                  <c:v>62.428283929940619</c:v>
                </c:pt>
                <c:pt idx="3">
                  <c:v>67.389989964064185</c:v>
                </c:pt>
                <c:pt idx="4">
                  <c:v>49.399703254621194</c:v>
                </c:pt>
                <c:pt idx="5">
                  <c:v>49.137965024521193</c:v>
                </c:pt>
                <c:pt idx="6">
                  <c:v>48.780691909070271</c:v>
                </c:pt>
                <c:pt idx="7">
                  <c:v>39.661720633543446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3A-469B-84B2-5562AE3617E1}"/>
            </c:ext>
          </c:extLst>
        </c:ser>
        <c:ser>
          <c:idx val="1"/>
          <c:order val="1"/>
          <c:tx>
            <c:strRef>
              <c:f>Piano_indicatori!$B$85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Piano_indicatori!$D$85:$K$85</c:f>
              <c:numCache>
                <c:formatCode>0.00</c:formatCode>
                <c:ptCount val="8"/>
                <c:pt idx="0">
                  <c:v>65.107778695043365</c:v>
                </c:pt>
                <c:pt idx="1">
                  <c:v>63.78</c:v>
                </c:pt>
                <c:pt idx="2">
                  <c:v>78.21797965907318</c:v>
                </c:pt>
                <c:pt idx="3">
                  <c:v>87.920395600810792</c:v>
                </c:pt>
                <c:pt idx="4">
                  <c:v>81.404490509547813</c:v>
                </c:pt>
                <c:pt idx="5">
                  <c:v>83.133621080052933</c:v>
                </c:pt>
                <c:pt idx="6">
                  <c:v>86.169035165571955</c:v>
                </c:pt>
                <c:pt idx="7">
                  <c:v>65.112202492132781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3A-469B-84B2-5562AE3617E1}"/>
            </c:ext>
          </c:extLst>
        </c:ser>
        <c:ser>
          <c:idx val="2"/>
          <c:order val="2"/>
          <c:tx>
            <c:strRef>
              <c:f>Piano_indicatori!$B$86</c:f>
              <c:strCache>
                <c:ptCount val="1"/>
                <c:pt idx="0">
                  <c:v>Trasporti e diritto alla mobilità</c:v>
                </c:pt>
              </c:strCache>
            </c:strRef>
          </c:tx>
          <c:marker>
            <c:symbol val="diamond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Piano_indicatori!$D$86:$K$86</c:f>
              <c:numCache>
                <c:formatCode>0.00</c:formatCode>
                <c:ptCount val="8"/>
                <c:pt idx="0">
                  <c:v>75.091508662985404</c:v>
                </c:pt>
                <c:pt idx="1">
                  <c:v>79.83</c:v>
                </c:pt>
                <c:pt idx="2">
                  <c:v>83.789185358312707</c:v>
                </c:pt>
                <c:pt idx="3">
                  <c:v>75.382035006314069</c:v>
                </c:pt>
                <c:pt idx="4">
                  <c:v>74.44336809578094</c:v>
                </c:pt>
                <c:pt idx="5">
                  <c:v>78.303612452423508</c:v>
                </c:pt>
                <c:pt idx="6">
                  <c:v>69.138395115316783</c:v>
                </c:pt>
                <c:pt idx="7">
                  <c:v>67.452593574789518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73A-469B-84B2-5562AE3617E1}"/>
            </c:ext>
          </c:extLst>
        </c:ser>
        <c:ser>
          <c:idx val="3"/>
          <c:order val="3"/>
          <c:tx>
            <c:strRef>
              <c:f>Piano_indicatori!$B$87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marker>
            <c:symbol val="circ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Piano_indicatori!$D$87:$K$87</c:f>
              <c:numCache>
                <c:formatCode>0.00</c:formatCode>
                <c:ptCount val="8"/>
                <c:pt idx="0">
                  <c:v>32.670284839060471</c:v>
                </c:pt>
                <c:pt idx="1">
                  <c:v>28.8</c:v>
                </c:pt>
                <c:pt idx="2">
                  <c:v>29.811287556598526</c:v>
                </c:pt>
                <c:pt idx="3">
                  <c:v>29.896980514907089</c:v>
                </c:pt>
                <c:pt idx="4">
                  <c:v>29.14115197215752</c:v>
                </c:pt>
                <c:pt idx="5">
                  <c:v>24.740805249674214</c:v>
                </c:pt>
                <c:pt idx="6">
                  <c:v>19.107380250447846</c:v>
                </c:pt>
                <c:pt idx="7">
                  <c:v>25.090244275075875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73A-469B-84B2-5562AE361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789120"/>
        <c:axId val="1833790208"/>
      </c:lineChart>
      <c:catAx>
        <c:axId val="1833789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833790208"/>
        <c:crosses val="autoZero"/>
        <c:auto val="1"/>
        <c:lblAlgn val="ctr"/>
        <c:lblOffset val="100"/>
        <c:noMultiLvlLbl val="0"/>
      </c:catAx>
      <c:valAx>
        <c:axId val="1833790208"/>
        <c:scaling>
          <c:orientation val="minMax"/>
          <c:max val="90"/>
          <c:min val="2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833789120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7.9534903497887523E-3"/>
          <c:y val="0.86298514547383764"/>
          <c:w val="0.97653411880215957"/>
          <c:h val="0.10961746802926231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745704467353962E-2"/>
          <c:y val="0"/>
          <c:w val="0.95679921453118466"/>
          <c:h val="0.802487112933598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Piano_indicatori!$B$20</c:f>
              <c:strCache>
                <c:ptCount val="1"/>
                <c:pt idx="0">
                  <c:v>Spesa di personale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Piano_indicatori!$D$20:$K$20</c:f>
              <c:numCache>
                <c:formatCode>0.00</c:formatCode>
                <c:ptCount val="8"/>
                <c:pt idx="0">
                  <c:v>211.7</c:v>
                </c:pt>
                <c:pt idx="1">
                  <c:v>206.28</c:v>
                </c:pt>
                <c:pt idx="2">
                  <c:v>201.14</c:v>
                </c:pt>
                <c:pt idx="3">
                  <c:v>193.14</c:v>
                </c:pt>
                <c:pt idx="4">
                  <c:v>166.53</c:v>
                </c:pt>
                <c:pt idx="5">
                  <c:v>158.55000000000001</c:v>
                </c:pt>
                <c:pt idx="6">
                  <c:v>167.73</c:v>
                </c:pt>
                <c:pt idx="7">
                  <c:v>165.43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31-4E19-98D9-D92F9A6181BB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Piano_indicatori!$D$89:$K$89</c:f>
              <c:numCache>
                <c:formatCode>0.00</c:formatCode>
                <c:ptCount val="8"/>
                <c:pt idx="0">
                  <c:v>367.13226833883101</c:v>
                </c:pt>
                <c:pt idx="1">
                  <c:v>350.14826884227551</c:v>
                </c:pt>
                <c:pt idx="2">
                  <c:v>362.58510068602214</c:v>
                </c:pt>
                <c:pt idx="3">
                  <c:v>355.01394750014094</c:v>
                </c:pt>
                <c:pt idx="4">
                  <c:v>354.72657825926274</c:v>
                </c:pt>
                <c:pt idx="5">
                  <c:v>352.25227220007974</c:v>
                </c:pt>
                <c:pt idx="6">
                  <c:v>369.77947768871218</c:v>
                </c:pt>
                <c:pt idx="7">
                  <c:v>368.56431741147844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31-4E19-98D9-D92F9A618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794016"/>
        <c:axId val="1833790752"/>
      </c:barChart>
      <c:catAx>
        <c:axId val="183379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833790752"/>
        <c:crosses val="autoZero"/>
        <c:auto val="1"/>
        <c:lblAlgn val="ctr"/>
        <c:lblOffset val="100"/>
        <c:noMultiLvlLbl val="0"/>
      </c:catAx>
      <c:valAx>
        <c:axId val="1833790752"/>
        <c:scaling>
          <c:orientation val="minMax"/>
          <c:max val="40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833794016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365761</xdr:colOff>
      <xdr:row>23</xdr:row>
      <xdr:rowOff>38100</xdr:rowOff>
    </xdr:from>
    <xdr:to>
      <xdr:col>7</xdr:col>
      <xdr:colOff>320040</xdr:colOff>
      <xdr:row>47</xdr:row>
      <xdr:rowOff>76200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525780</xdr:colOff>
      <xdr:row>49</xdr:row>
      <xdr:rowOff>0</xdr:rowOff>
    </xdr:from>
    <xdr:to>
      <xdr:col>7</xdr:col>
      <xdr:colOff>632461</xdr:colOff>
      <xdr:row>71</xdr:row>
      <xdr:rowOff>47625</xdr:rowOff>
    </xdr:to>
    <xdr:graphicFrame macro="">
      <xdr:nvGraphicFramePr>
        <xdr:cNvPr id="4" name="Grafico 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53341</xdr:colOff>
      <xdr:row>31</xdr:row>
      <xdr:rowOff>72389</xdr:rowOff>
    </xdr:from>
    <xdr:to>
      <xdr:col>8</xdr:col>
      <xdr:colOff>464821</xdr:colOff>
      <xdr:row>50</xdr:row>
      <xdr:rowOff>100965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29</xdr:row>
      <xdr:rowOff>38100</xdr:rowOff>
    </xdr:from>
    <xdr:to>
      <xdr:col>6</xdr:col>
      <xdr:colOff>533401</xdr:colOff>
      <xdr:row>49</xdr:row>
      <xdr:rowOff>133350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400051</xdr:colOff>
      <xdr:row>52</xdr:row>
      <xdr:rowOff>85725</xdr:rowOff>
    </xdr:from>
    <xdr:to>
      <xdr:col>6</xdr:col>
      <xdr:colOff>822961</xdr:colOff>
      <xdr:row>74</xdr:row>
      <xdr:rowOff>85725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178</xdr:row>
      <xdr:rowOff>28576</xdr:rowOff>
    </xdr:from>
    <xdr:to>
      <xdr:col>2</xdr:col>
      <xdr:colOff>752475</xdr:colOff>
      <xdr:row>196</xdr:row>
      <xdr:rowOff>180976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552449</xdr:colOff>
      <xdr:row>198</xdr:row>
      <xdr:rowOff>123823</xdr:rowOff>
    </xdr:from>
    <xdr:to>
      <xdr:col>3</xdr:col>
      <xdr:colOff>85724</xdr:colOff>
      <xdr:row>216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218</xdr:row>
      <xdr:rowOff>0</xdr:rowOff>
    </xdr:from>
    <xdr:to>
      <xdr:col>3</xdr:col>
      <xdr:colOff>123825</xdr:colOff>
      <xdr:row>236</xdr:row>
      <xdr:rowOff>152400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94</xdr:row>
      <xdr:rowOff>161924</xdr:rowOff>
    </xdr:from>
    <xdr:to>
      <xdr:col>3</xdr:col>
      <xdr:colOff>123825</xdr:colOff>
      <xdr:row>112</xdr:row>
      <xdr:rowOff>171449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115</xdr:row>
      <xdr:rowOff>142875</xdr:rowOff>
    </xdr:from>
    <xdr:to>
      <xdr:col>3</xdr:col>
      <xdr:colOff>123825</xdr:colOff>
      <xdr:row>133</xdr:row>
      <xdr:rowOff>152400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136</xdr:row>
      <xdr:rowOff>0</xdr:rowOff>
    </xdr:from>
    <xdr:to>
      <xdr:col>3</xdr:col>
      <xdr:colOff>123825</xdr:colOff>
      <xdr:row>154</xdr:row>
      <xdr:rowOff>9525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157</xdr:row>
      <xdr:rowOff>0</xdr:rowOff>
    </xdr:from>
    <xdr:to>
      <xdr:col>3</xdr:col>
      <xdr:colOff>123825</xdr:colOff>
      <xdr:row>175</xdr:row>
      <xdr:rowOff>9525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57148</xdr:colOff>
      <xdr:row>12</xdr:row>
      <xdr:rowOff>19049</xdr:rowOff>
    </xdr:from>
    <xdr:to>
      <xdr:col>9</xdr:col>
      <xdr:colOff>419100</xdr:colOff>
      <xdr:row>29</xdr:row>
      <xdr:rowOff>47625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pane xSplit="1" ySplit="2" topLeftCell="S3" activePane="bottomRight" state="frozen"/>
      <selection pane="topRight" activeCell="B1" sqref="B1"/>
      <selection pane="bottomLeft" activeCell="A3" sqref="A3"/>
      <selection pane="bottomRight" activeCell="W3" sqref="W3:X55"/>
    </sheetView>
  </sheetViews>
  <sheetFormatPr defaultRowHeight="14.4" x14ac:dyDescent="0.3"/>
  <cols>
    <col min="1" max="1" width="60.6640625" bestFit="1" customWidth="1"/>
    <col min="2" max="3" width="15.33203125" bestFit="1" customWidth="1"/>
    <col min="4" max="4" width="7.109375" customWidth="1"/>
    <col min="5" max="6" width="15.33203125" bestFit="1" customWidth="1"/>
    <col min="7" max="7" width="7.109375" customWidth="1"/>
    <col min="8" max="9" width="15.33203125" bestFit="1" customWidth="1"/>
    <col min="10" max="10" width="7.109375" customWidth="1"/>
    <col min="11" max="12" width="15.33203125" bestFit="1" customWidth="1"/>
    <col min="13" max="13" width="7.109375" customWidth="1"/>
    <col min="14" max="15" width="15.33203125" bestFit="1" customWidth="1"/>
    <col min="16" max="16" width="7.109375" customWidth="1"/>
    <col min="17" max="18" width="15.33203125" bestFit="1" customWidth="1"/>
    <col min="19" max="19" width="7.109375" customWidth="1"/>
    <col min="20" max="21" width="15.33203125" bestFit="1" customWidth="1"/>
    <col min="22" max="22" width="7.109375" customWidth="1"/>
    <col min="23" max="24" width="15.33203125" bestFit="1" customWidth="1"/>
    <col min="25" max="25" width="7.109375" customWidth="1"/>
  </cols>
  <sheetData>
    <row r="1" spans="1:27" x14ac:dyDescent="0.3">
      <c r="B1" s="107">
        <v>2016</v>
      </c>
      <c r="C1" s="107"/>
      <c r="D1" s="108"/>
      <c r="E1" s="109">
        <v>2017</v>
      </c>
      <c r="F1" s="107"/>
      <c r="G1" s="108"/>
      <c r="H1" s="109">
        <v>2018</v>
      </c>
      <c r="I1" s="107"/>
      <c r="J1" s="108"/>
      <c r="K1" s="109">
        <v>2019</v>
      </c>
      <c r="L1" s="107"/>
      <c r="M1" s="108"/>
      <c r="N1" s="109">
        <v>2020</v>
      </c>
      <c r="O1" s="107"/>
      <c r="P1" s="108"/>
      <c r="Q1" s="109">
        <v>2021</v>
      </c>
      <c r="R1" s="107"/>
      <c r="S1" s="108"/>
      <c r="T1" s="109">
        <v>2022</v>
      </c>
      <c r="U1" s="107"/>
      <c r="V1" s="108"/>
      <c r="W1" s="109">
        <v>2023</v>
      </c>
      <c r="X1" s="107"/>
      <c r="Y1" s="108"/>
      <c r="Z1" s="106" t="s">
        <v>233</v>
      </c>
      <c r="AA1" s="106"/>
    </row>
    <row r="2" spans="1:27" x14ac:dyDescent="0.3">
      <c r="B2" s="17" t="s">
        <v>73</v>
      </c>
      <c r="C2" s="17" t="s">
        <v>74</v>
      </c>
      <c r="D2" s="18" t="s">
        <v>234</v>
      </c>
      <c r="E2" s="23" t="s">
        <v>73</v>
      </c>
      <c r="F2" s="17" t="s">
        <v>74</v>
      </c>
      <c r="G2" s="18" t="s">
        <v>234</v>
      </c>
      <c r="H2" s="23" t="s">
        <v>73</v>
      </c>
      <c r="I2" s="17" t="s">
        <v>74</v>
      </c>
      <c r="J2" s="18" t="s">
        <v>234</v>
      </c>
      <c r="K2" s="23" t="s">
        <v>73</v>
      </c>
      <c r="L2" s="17" t="s">
        <v>74</v>
      </c>
      <c r="M2" s="18" t="s">
        <v>234</v>
      </c>
      <c r="N2" s="23" t="s">
        <v>73</v>
      </c>
      <c r="O2" s="17" t="s">
        <v>74</v>
      </c>
      <c r="P2" s="18" t="s">
        <v>234</v>
      </c>
      <c r="Q2" s="23" t="s">
        <v>73</v>
      </c>
      <c r="R2" s="17" t="s">
        <v>74</v>
      </c>
      <c r="S2" s="18" t="s">
        <v>234</v>
      </c>
      <c r="T2" s="23" t="s">
        <v>73</v>
      </c>
      <c r="U2" s="17" t="s">
        <v>74</v>
      </c>
      <c r="V2" s="18" t="s">
        <v>234</v>
      </c>
      <c r="W2" s="23" t="s">
        <v>73</v>
      </c>
      <c r="X2" s="17" t="s">
        <v>74</v>
      </c>
      <c r="Y2" s="18" t="s">
        <v>234</v>
      </c>
      <c r="Z2" s="12" t="s">
        <v>73</v>
      </c>
      <c r="AA2" s="12" t="s">
        <v>74</v>
      </c>
    </row>
    <row r="3" spans="1:27" x14ac:dyDescent="0.3">
      <c r="A3" t="s">
        <v>20</v>
      </c>
      <c r="B3" s="28">
        <v>107291807.91</v>
      </c>
      <c r="C3" s="28">
        <v>93309845.340000004</v>
      </c>
      <c r="D3" s="20">
        <f>IF(B3&gt;0,C3/B3*100,"-")</f>
        <v>86.96828505142858</v>
      </c>
      <c r="E3" s="96">
        <v>107291807.91</v>
      </c>
      <c r="F3" s="96">
        <v>93309845.340000004</v>
      </c>
      <c r="G3" s="20">
        <f>IF(E3&gt;0,F3/E3*100,"-")</f>
        <v>86.96828505142858</v>
      </c>
      <c r="H3" s="96">
        <v>109244327.53</v>
      </c>
      <c r="I3" s="96">
        <v>91608120.069999993</v>
      </c>
      <c r="J3" s="20">
        <f>IF(H3&gt;0,I3/H3*100,"-")</f>
        <v>83.856180125089921</v>
      </c>
      <c r="K3" s="1">
        <v>111046901.41</v>
      </c>
      <c r="L3" s="1">
        <v>92370203.019999996</v>
      </c>
      <c r="M3" s="20">
        <f>IF(K3&gt;0,L3/K3*100,"-")</f>
        <v>83.181252108023145</v>
      </c>
      <c r="N3" s="1">
        <v>108012015.84</v>
      </c>
      <c r="O3" s="1">
        <v>89035059.120000005</v>
      </c>
      <c r="P3" s="20">
        <f>IF(N3&gt;0,O3/N3*100,"-")</f>
        <v>82.430698499219872</v>
      </c>
      <c r="Q3" s="1">
        <v>112552448.06</v>
      </c>
      <c r="R3" s="1">
        <v>93788657</v>
      </c>
      <c r="S3" s="20">
        <f>IF(Q3&gt;0,R3/Q3*100,"-")</f>
        <v>83.328846787946091</v>
      </c>
      <c r="T3" s="1">
        <v>113975672.34999999</v>
      </c>
      <c r="U3" s="1">
        <v>96921649.209999993</v>
      </c>
      <c r="V3" s="20">
        <f>IF(T3&gt;0,U3/T3*100,"-")</f>
        <v>85.037137497526686</v>
      </c>
      <c r="W3" s="1">
        <v>116515825.83</v>
      </c>
      <c r="X3" s="1">
        <v>97585146.450000003</v>
      </c>
      <c r="Y3" s="20">
        <f>IF(W3&gt;0,X3/W3*100,"-")</f>
        <v>83.752696901775039</v>
      </c>
      <c r="Z3" s="13">
        <f>IF(T3&gt;0,W3/T3*100-100,"-")</f>
        <v>2.2286804083941831</v>
      </c>
      <c r="AA3" s="13">
        <f>IF(U3&gt;0,X3/U3*100-100,"-")</f>
        <v>0.68457072842664957</v>
      </c>
    </row>
    <row r="4" spans="1:27" x14ac:dyDescent="0.3">
      <c r="A4" t="s">
        <v>21</v>
      </c>
      <c r="B4" s="28">
        <v>30469675.469999999</v>
      </c>
      <c r="C4" s="28">
        <v>21508847.219999999</v>
      </c>
      <c r="D4" s="20">
        <f t="shared" ref="D4:D21" si="0">IF(B4&gt;0,C4/B4*100,"-")</f>
        <v>70.590995434714415</v>
      </c>
      <c r="E4" s="96">
        <v>30469675.469999999</v>
      </c>
      <c r="F4" s="96">
        <v>21508847.219999999</v>
      </c>
      <c r="G4" s="20">
        <f t="shared" ref="G4:G21" si="1">IF(E4&gt;0,F4/E4*100,"-")</f>
        <v>70.590995434714415</v>
      </c>
      <c r="H4" s="96">
        <v>29858669.260000002</v>
      </c>
      <c r="I4" s="96">
        <v>21637305.449999999</v>
      </c>
      <c r="J4" s="20">
        <f t="shared" ref="J4:J13" si="2">IF(H4&gt;0,I4/H4*100,"-")</f>
        <v>72.465739385734423</v>
      </c>
      <c r="K4" s="1">
        <v>27646834.57</v>
      </c>
      <c r="L4" s="1">
        <v>19074830.059999999</v>
      </c>
      <c r="M4" s="20">
        <f t="shared" ref="M4:M13" si="3">IF(K4&gt;0,L4/K4*100,"-")</f>
        <v>68.994625810429625</v>
      </c>
      <c r="N4" s="1">
        <v>39875823.07</v>
      </c>
      <c r="O4" s="1">
        <v>33627777.380000003</v>
      </c>
      <c r="P4" s="20">
        <f t="shared" ref="P4:P13" si="4">IF(N4&gt;0,O4/N4*100,"-")</f>
        <v>84.331243322471693</v>
      </c>
      <c r="Q4" s="1">
        <v>41590711.740000002</v>
      </c>
      <c r="R4" s="1">
        <v>31323338.390000001</v>
      </c>
      <c r="S4" s="20">
        <f t="shared" ref="S4:S13" si="5">IF(Q4&gt;0,R4/Q4*100,"-")</f>
        <v>75.313302128164068</v>
      </c>
      <c r="T4" s="1">
        <v>37201079.43</v>
      </c>
      <c r="U4" s="1">
        <v>26228251.239999998</v>
      </c>
      <c r="V4" s="20">
        <f t="shared" ref="V4:V13" si="6">IF(T4&gt;0,U4/T4*100,"-")</f>
        <v>70.504005910239258</v>
      </c>
      <c r="W4" s="1">
        <v>39613034.880000003</v>
      </c>
      <c r="X4" s="1">
        <v>27174303.780000001</v>
      </c>
      <c r="Y4" s="20">
        <f t="shared" ref="Y4:Y21" si="7">IF(W4&gt;0,X4/W4*100,"-")</f>
        <v>68.599398814857977</v>
      </c>
      <c r="Z4" s="13">
        <f t="shared" ref="Z4:AA55" si="8">IF(T4&gt;0,W4/T4*100-100,"-")</f>
        <v>6.4835630765459342</v>
      </c>
      <c r="AA4" s="13">
        <f t="shared" si="8"/>
        <v>3.6069981614222257</v>
      </c>
    </row>
    <row r="5" spans="1:27" x14ac:dyDescent="0.3">
      <c r="A5" t="s">
        <v>22</v>
      </c>
      <c r="B5" s="28">
        <v>9106420.5</v>
      </c>
      <c r="C5" s="28">
        <v>5165624.2300000004</v>
      </c>
      <c r="D5" s="20">
        <f t="shared" si="0"/>
        <v>56.725079080194028</v>
      </c>
      <c r="E5" s="96">
        <v>9106420.5</v>
      </c>
      <c r="F5" s="96">
        <v>5165624.2300000004</v>
      </c>
      <c r="G5" s="20">
        <f t="shared" si="1"/>
        <v>56.725079080194028</v>
      </c>
      <c r="H5" s="96">
        <v>14286275.65</v>
      </c>
      <c r="I5" s="96">
        <v>9198739.1400000006</v>
      </c>
      <c r="J5" s="20">
        <f t="shared" si="2"/>
        <v>64.388643796047717</v>
      </c>
      <c r="K5" s="1">
        <v>8142020.7699999996</v>
      </c>
      <c r="L5" s="1">
        <v>5359801.88</v>
      </c>
      <c r="M5" s="20">
        <f t="shared" si="3"/>
        <v>65.828889797833327</v>
      </c>
      <c r="N5" s="1">
        <v>7104437.8399999999</v>
      </c>
      <c r="O5" s="1">
        <v>3113721.82</v>
      </c>
      <c r="P5" s="20">
        <f t="shared" si="4"/>
        <v>43.82784240110967</v>
      </c>
      <c r="Q5" s="1">
        <v>9010264.0899999999</v>
      </c>
      <c r="R5" s="1">
        <v>4341208.08</v>
      </c>
      <c r="S5" s="20">
        <f t="shared" si="5"/>
        <v>48.180697442798262</v>
      </c>
      <c r="T5" s="1">
        <v>9168437.6799999997</v>
      </c>
      <c r="U5" s="1">
        <v>6053169.4800000004</v>
      </c>
      <c r="V5" s="20">
        <f t="shared" si="6"/>
        <v>66.021820633676384</v>
      </c>
      <c r="W5" s="1">
        <v>10449387.17</v>
      </c>
      <c r="X5" s="1">
        <v>6513021.4800000004</v>
      </c>
      <c r="Y5" s="20">
        <f t="shared" si="7"/>
        <v>62.329219637863233</v>
      </c>
      <c r="Z5" s="13">
        <f t="shared" si="8"/>
        <v>13.971295161816499</v>
      </c>
      <c r="AA5" s="13">
        <f t="shared" si="8"/>
        <v>7.5968796432906061</v>
      </c>
    </row>
    <row r="6" spans="1:27" x14ac:dyDescent="0.3">
      <c r="A6" t="s">
        <v>23</v>
      </c>
      <c r="B6" s="28">
        <v>0</v>
      </c>
      <c r="C6" s="28">
        <v>0</v>
      </c>
      <c r="D6" s="20" t="str">
        <f t="shared" si="0"/>
        <v>-</v>
      </c>
      <c r="E6" s="28">
        <v>0</v>
      </c>
      <c r="F6" s="28">
        <v>0</v>
      </c>
      <c r="G6" s="20" t="str">
        <f t="shared" si="1"/>
        <v>-</v>
      </c>
      <c r="H6" s="28">
        <v>0</v>
      </c>
      <c r="I6" s="28">
        <v>0</v>
      </c>
      <c r="J6" s="20" t="str">
        <f t="shared" si="2"/>
        <v>-</v>
      </c>
      <c r="K6" s="1">
        <v>50000</v>
      </c>
      <c r="L6" s="1">
        <v>20648.41</v>
      </c>
      <c r="M6" s="20">
        <f t="shared" si="3"/>
        <v>41.296820000000004</v>
      </c>
      <c r="N6" s="1">
        <v>0</v>
      </c>
      <c r="O6" s="1">
        <v>0</v>
      </c>
      <c r="P6" s="20" t="str">
        <f t="shared" si="4"/>
        <v>-</v>
      </c>
      <c r="Q6" s="1">
        <v>30478.43</v>
      </c>
      <c r="R6" s="1">
        <v>30478.43</v>
      </c>
      <c r="S6" s="20">
        <f t="shared" si="5"/>
        <v>100</v>
      </c>
      <c r="T6" s="1">
        <v>6812.39</v>
      </c>
      <c r="U6" s="1">
        <v>3842.8</v>
      </c>
      <c r="V6" s="20">
        <f t="shared" si="6"/>
        <v>56.40898421846078</v>
      </c>
      <c r="W6" s="1">
        <v>168214.82</v>
      </c>
      <c r="X6" s="1">
        <v>166214.82</v>
      </c>
      <c r="Y6" s="20">
        <f t="shared" si="7"/>
        <v>98.811044116089178</v>
      </c>
      <c r="Z6" s="13">
        <f t="shared" si="8"/>
        <v>2369.2482374027327</v>
      </c>
      <c r="AA6" s="13">
        <f t="shared" si="8"/>
        <v>4225.3570313313212</v>
      </c>
    </row>
    <row r="7" spans="1:27" x14ac:dyDescent="0.3">
      <c r="A7" t="s">
        <v>24</v>
      </c>
      <c r="B7" s="28">
        <v>1644894.21</v>
      </c>
      <c r="C7" s="28">
        <v>1042999.98</v>
      </c>
      <c r="D7" s="20">
        <f t="shared" si="0"/>
        <v>63.408331895094946</v>
      </c>
      <c r="E7" s="96">
        <v>1644894.21</v>
      </c>
      <c r="F7" s="96">
        <v>1042999.98</v>
      </c>
      <c r="G7" s="20">
        <f t="shared" si="1"/>
        <v>63.408331895094946</v>
      </c>
      <c r="H7" s="96">
        <v>5498048.3099999996</v>
      </c>
      <c r="I7" s="96">
        <v>2249421.89</v>
      </c>
      <c r="J7" s="20">
        <f t="shared" si="2"/>
        <v>40.913097942567923</v>
      </c>
      <c r="K7" s="1">
        <v>17799622.719999999</v>
      </c>
      <c r="L7" s="1">
        <v>11548008.539999999</v>
      </c>
      <c r="M7" s="20">
        <f t="shared" si="3"/>
        <v>64.877827590269291</v>
      </c>
      <c r="N7" s="1">
        <v>16891250.100000001</v>
      </c>
      <c r="O7" s="1">
        <v>9391319.0299999993</v>
      </c>
      <c r="P7" s="20">
        <f t="shared" si="4"/>
        <v>55.598721079856595</v>
      </c>
      <c r="Q7" s="1">
        <v>14550491.470000001</v>
      </c>
      <c r="R7" s="1">
        <v>4691475.42</v>
      </c>
      <c r="S7" s="20">
        <f t="shared" si="5"/>
        <v>32.242728224492062</v>
      </c>
      <c r="T7" s="1">
        <v>19255106.120000001</v>
      </c>
      <c r="U7" s="1">
        <v>14342710.18</v>
      </c>
      <c r="V7" s="20">
        <f t="shared" si="6"/>
        <v>74.487827231979949</v>
      </c>
      <c r="W7" s="1">
        <v>19328629.579999998</v>
      </c>
      <c r="X7" s="1">
        <v>3618963.31</v>
      </c>
      <c r="Y7" s="20">
        <f t="shared" si="7"/>
        <v>18.723331082637472</v>
      </c>
      <c r="Z7" s="13">
        <f t="shared" si="8"/>
        <v>0.3818387680742461</v>
      </c>
      <c r="AA7" s="13">
        <f t="shared" si="8"/>
        <v>-74.767925555336006</v>
      </c>
    </row>
    <row r="8" spans="1:27" x14ac:dyDescent="0.3">
      <c r="A8" t="s">
        <v>25</v>
      </c>
      <c r="B8" s="28">
        <v>1582944.7</v>
      </c>
      <c r="C8" s="28">
        <v>960184.05</v>
      </c>
      <c r="D8" s="20">
        <f t="shared" si="0"/>
        <v>60.658091846164943</v>
      </c>
      <c r="E8" s="96">
        <v>1582944.7</v>
      </c>
      <c r="F8" s="96">
        <v>960184.05</v>
      </c>
      <c r="G8" s="20">
        <f t="shared" si="1"/>
        <v>60.658091846164943</v>
      </c>
      <c r="H8" s="96">
        <v>758004.95</v>
      </c>
      <c r="I8" s="96">
        <v>129231.03</v>
      </c>
      <c r="J8" s="20">
        <f t="shared" si="2"/>
        <v>17.048837214057773</v>
      </c>
      <c r="K8" s="1">
        <v>1402980.72</v>
      </c>
      <c r="L8" s="1">
        <v>93360.52</v>
      </c>
      <c r="M8" s="20">
        <f t="shared" si="3"/>
        <v>6.6544406968044436</v>
      </c>
      <c r="N8" s="1">
        <v>0</v>
      </c>
      <c r="O8" s="1">
        <v>0</v>
      </c>
      <c r="P8" s="20" t="str">
        <f t="shared" si="4"/>
        <v>-</v>
      </c>
      <c r="Q8" s="1">
        <v>112169.7</v>
      </c>
      <c r="R8" s="1">
        <v>100000</v>
      </c>
      <c r="S8" s="20">
        <f t="shared" si="5"/>
        <v>89.150635153700151</v>
      </c>
      <c r="T8" s="1">
        <v>127716.03</v>
      </c>
      <c r="U8" s="28">
        <v>0</v>
      </c>
      <c r="V8" s="20">
        <f t="shared" si="6"/>
        <v>0</v>
      </c>
      <c r="W8" s="1">
        <v>307761.01</v>
      </c>
      <c r="X8" s="28">
        <v>0</v>
      </c>
      <c r="Y8" s="20">
        <f t="shared" si="7"/>
        <v>0</v>
      </c>
      <c r="Z8" s="13">
        <f t="shared" si="8"/>
        <v>140.97289118679933</v>
      </c>
      <c r="AA8" s="13" t="str">
        <f t="shared" si="8"/>
        <v>-</v>
      </c>
    </row>
    <row r="9" spans="1:27" x14ac:dyDescent="0.3">
      <c r="A9" t="s">
        <v>26</v>
      </c>
      <c r="B9" s="28">
        <v>274686</v>
      </c>
      <c r="C9" s="28">
        <v>273989</v>
      </c>
      <c r="D9" s="20">
        <f t="shared" si="0"/>
        <v>99.746255724718395</v>
      </c>
      <c r="E9" s="96">
        <v>274686</v>
      </c>
      <c r="F9" s="96">
        <v>273989</v>
      </c>
      <c r="G9" s="20">
        <f t="shared" si="1"/>
        <v>99.746255724718395</v>
      </c>
      <c r="H9" s="96">
        <v>168173</v>
      </c>
      <c r="I9" s="96">
        <v>168173</v>
      </c>
      <c r="J9" s="20">
        <f t="shared" si="2"/>
        <v>100</v>
      </c>
      <c r="K9" s="1">
        <v>333689.12</v>
      </c>
      <c r="L9" s="1">
        <v>320895.59999999998</v>
      </c>
      <c r="M9" s="20">
        <f t="shared" si="3"/>
        <v>96.166036219580661</v>
      </c>
      <c r="N9" s="1">
        <v>119951</v>
      </c>
      <c r="O9" s="1">
        <v>119951</v>
      </c>
      <c r="P9" s="20">
        <f t="shared" si="4"/>
        <v>100</v>
      </c>
      <c r="Q9" s="1">
        <v>2150050.27</v>
      </c>
      <c r="R9" s="1">
        <v>2150050.27</v>
      </c>
      <c r="S9" s="20">
        <f t="shared" si="5"/>
        <v>100</v>
      </c>
      <c r="T9" s="1">
        <v>136543.57</v>
      </c>
      <c r="U9" s="1">
        <v>126590.22</v>
      </c>
      <c r="V9" s="20">
        <f t="shared" si="6"/>
        <v>92.710495265357423</v>
      </c>
      <c r="W9" s="1">
        <v>139716.85999999999</v>
      </c>
      <c r="X9" s="1">
        <v>139716.85999999999</v>
      </c>
      <c r="Y9" s="20">
        <f t="shared" si="7"/>
        <v>100</v>
      </c>
      <c r="Z9" s="13">
        <f t="shared" si="8"/>
        <v>2.3240127674997666</v>
      </c>
      <c r="AA9" s="13">
        <f t="shared" si="8"/>
        <v>10.369395044893665</v>
      </c>
    </row>
    <row r="10" spans="1:27" x14ac:dyDescent="0.3">
      <c r="A10" t="s">
        <v>27</v>
      </c>
      <c r="B10" s="28">
        <v>1000000</v>
      </c>
      <c r="C10" s="28">
        <v>906140.06</v>
      </c>
      <c r="D10" s="20">
        <f t="shared" si="0"/>
        <v>90.614006000000003</v>
      </c>
      <c r="E10" s="28">
        <v>1000000</v>
      </c>
      <c r="F10" s="96">
        <v>906140.06</v>
      </c>
      <c r="G10" s="20">
        <f t="shared" si="1"/>
        <v>90.614006000000003</v>
      </c>
      <c r="H10" s="28">
        <v>2889202.35</v>
      </c>
      <c r="I10" s="96">
        <v>2694207.31</v>
      </c>
      <c r="J10" s="20">
        <f t="shared" si="2"/>
        <v>93.250904008159893</v>
      </c>
      <c r="K10" s="1">
        <v>2496573.46</v>
      </c>
      <c r="L10" s="1">
        <v>1727503.85</v>
      </c>
      <c r="M10" s="20">
        <f t="shared" si="3"/>
        <v>69.194993765574992</v>
      </c>
      <c r="N10" s="1">
        <v>788604.72</v>
      </c>
      <c r="O10" s="1">
        <v>356427.23</v>
      </c>
      <c r="P10" s="20">
        <f t="shared" si="4"/>
        <v>45.197197145865417</v>
      </c>
      <c r="Q10" s="1">
        <v>1934422.5</v>
      </c>
      <c r="R10" s="1">
        <v>1724148.71</v>
      </c>
      <c r="S10" s="20">
        <f t="shared" si="5"/>
        <v>89.129893288565455</v>
      </c>
      <c r="T10" s="1">
        <v>1900959.24</v>
      </c>
      <c r="U10" s="1">
        <v>1554136.79</v>
      </c>
      <c r="V10" s="20">
        <f t="shared" si="6"/>
        <v>81.755397869551373</v>
      </c>
      <c r="W10" s="1">
        <v>1776373.4</v>
      </c>
      <c r="X10" s="1">
        <v>1082848.05</v>
      </c>
      <c r="Y10" s="20">
        <f t="shared" si="7"/>
        <v>60.958357629088574</v>
      </c>
      <c r="Z10" s="13">
        <f t="shared" si="8"/>
        <v>-6.5538406809816649</v>
      </c>
      <c r="AA10" s="13">
        <f t="shared" si="8"/>
        <v>-30.324791423282633</v>
      </c>
    </row>
    <row r="11" spans="1:27" x14ac:dyDescent="0.3">
      <c r="A11" t="s">
        <v>28</v>
      </c>
      <c r="B11" s="28">
        <v>0</v>
      </c>
      <c r="C11" s="28">
        <v>0</v>
      </c>
      <c r="D11" s="20" t="str">
        <f t="shared" si="0"/>
        <v>-</v>
      </c>
      <c r="E11" s="28">
        <v>0</v>
      </c>
      <c r="F11" s="28">
        <v>0</v>
      </c>
      <c r="G11" s="20" t="str">
        <f t="shared" si="1"/>
        <v>-</v>
      </c>
      <c r="H11" s="28">
        <v>0</v>
      </c>
      <c r="I11" s="28">
        <v>0</v>
      </c>
      <c r="J11" s="20" t="str">
        <f t="shared" si="2"/>
        <v>-</v>
      </c>
      <c r="K11" s="28">
        <v>0</v>
      </c>
      <c r="L11" s="28">
        <v>0</v>
      </c>
      <c r="M11" s="20" t="str">
        <f t="shared" si="3"/>
        <v>-</v>
      </c>
      <c r="N11" s="28">
        <v>0</v>
      </c>
      <c r="O11" s="28">
        <v>0</v>
      </c>
      <c r="P11" s="20" t="str">
        <f t="shared" si="4"/>
        <v>-</v>
      </c>
      <c r="Q11" s="28">
        <v>0</v>
      </c>
      <c r="R11" s="28">
        <v>0</v>
      </c>
      <c r="S11" s="20" t="str">
        <f t="shared" si="5"/>
        <v>-</v>
      </c>
      <c r="T11" s="28">
        <v>0</v>
      </c>
      <c r="U11" s="28">
        <v>0</v>
      </c>
      <c r="V11" s="20" t="str">
        <f t="shared" si="6"/>
        <v>-</v>
      </c>
      <c r="W11" s="28">
        <v>0</v>
      </c>
      <c r="X11" s="28">
        <v>0</v>
      </c>
      <c r="Y11" s="20" t="str">
        <f t="shared" si="7"/>
        <v>-</v>
      </c>
      <c r="Z11" s="13" t="str">
        <f t="shared" si="8"/>
        <v>-</v>
      </c>
      <c r="AA11" s="13" t="str">
        <f t="shared" si="8"/>
        <v>-</v>
      </c>
    </row>
    <row r="12" spans="1:27" x14ac:dyDescent="0.3">
      <c r="A12" t="s">
        <v>29</v>
      </c>
      <c r="B12" s="28">
        <v>0</v>
      </c>
      <c r="C12" s="28">
        <v>0</v>
      </c>
      <c r="D12" s="20" t="str">
        <f t="shared" si="0"/>
        <v>-</v>
      </c>
      <c r="E12" s="28">
        <v>0</v>
      </c>
      <c r="F12" s="28">
        <v>0</v>
      </c>
      <c r="G12" s="20" t="str">
        <f t="shared" si="1"/>
        <v>-</v>
      </c>
      <c r="H12" s="28">
        <v>0</v>
      </c>
      <c r="I12" s="28">
        <v>0</v>
      </c>
      <c r="J12" s="20" t="str">
        <f t="shared" si="2"/>
        <v>-</v>
      </c>
      <c r="K12" s="28">
        <v>0</v>
      </c>
      <c r="L12" s="28">
        <v>0</v>
      </c>
      <c r="M12" s="20" t="str">
        <f t="shared" si="3"/>
        <v>-</v>
      </c>
      <c r="N12" s="28">
        <v>0</v>
      </c>
      <c r="O12" s="28">
        <v>0</v>
      </c>
      <c r="P12" s="20" t="str">
        <f t="shared" si="4"/>
        <v>-</v>
      </c>
      <c r="Q12" s="28">
        <v>0</v>
      </c>
      <c r="R12" s="28">
        <v>0</v>
      </c>
      <c r="S12" s="20" t="str">
        <f t="shared" si="5"/>
        <v>-</v>
      </c>
      <c r="T12" s="28">
        <v>0</v>
      </c>
      <c r="U12" s="28">
        <v>0</v>
      </c>
      <c r="V12" s="20" t="str">
        <f t="shared" si="6"/>
        <v>-</v>
      </c>
      <c r="W12" s="28">
        <v>0</v>
      </c>
      <c r="X12" s="28">
        <v>0</v>
      </c>
      <c r="Y12" s="20" t="str">
        <f t="shared" si="7"/>
        <v>-</v>
      </c>
      <c r="Z12" s="13" t="str">
        <f t="shared" si="8"/>
        <v>-</v>
      </c>
      <c r="AA12" s="13" t="str">
        <f t="shared" si="8"/>
        <v>-</v>
      </c>
    </row>
    <row r="13" spans="1:27" x14ac:dyDescent="0.3">
      <c r="A13" t="s">
        <v>30</v>
      </c>
      <c r="B13" s="28">
        <v>0</v>
      </c>
      <c r="C13" s="28">
        <v>0</v>
      </c>
      <c r="D13" s="20" t="str">
        <f t="shared" si="0"/>
        <v>-</v>
      </c>
      <c r="E13" s="28">
        <v>0</v>
      </c>
      <c r="F13" s="28">
        <v>0</v>
      </c>
      <c r="G13" s="20" t="str">
        <f t="shared" si="1"/>
        <v>-</v>
      </c>
      <c r="H13" s="28">
        <v>0</v>
      </c>
      <c r="I13" s="28">
        <v>0</v>
      </c>
      <c r="J13" s="20" t="str">
        <f t="shared" si="2"/>
        <v>-</v>
      </c>
      <c r="K13" s="28">
        <v>0</v>
      </c>
      <c r="L13" s="28">
        <v>0</v>
      </c>
      <c r="M13" s="20" t="str">
        <f t="shared" si="3"/>
        <v>-</v>
      </c>
      <c r="N13" s="28">
        <v>0</v>
      </c>
      <c r="O13" s="28">
        <v>0</v>
      </c>
      <c r="P13" s="20" t="str">
        <f t="shared" si="4"/>
        <v>-</v>
      </c>
      <c r="Q13" s="28">
        <v>0</v>
      </c>
      <c r="R13" s="28">
        <v>0</v>
      </c>
      <c r="S13" s="20" t="str">
        <f t="shared" si="5"/>
        <v>-</v>
      </c>
      <c r="T13" s="28">
        <v>0</v>
      </c>
      <c r="U13" s="28">
        <v>0</v>
      </c>
      <c r="V13" s="20" t="str">
        <f t="shared" si="6"/>
        <v>-</v>
      </c>
      <c r="W13" s="28">
        <v>0</v>
      </c>
      <c r="X13" s="28">
        <v>0</v>
      </c>
      <c r="Y13" s="20" t="str">
        <f t="shared" si="7"/>
        <v>-</v>
      </c>
      <c r="Z13" s="13" t="str">
        <f t="shared" si="8"/>
        <v>-</v>
      </c>
      <c r="AA13" s="13" t="str">
        <f t="shared" si="8"/>
        <v>-</v>
      </c>
    </row>
    <row r="14" spans="1:27" x14ac:dyDescent="0.3">
      <c r="A14" t="s">
        <v>31</v>
      </c>
      <c r="B14" s="28">
        <f t="shared" ref="B14:C14" si="9">SUM(B3:B5)</f>
        <v>146867903.88</v>
      </c>
      <c r="C14" s="28">
        <f t="shared" si="9"/>
        <v>119984316.79000001</v>
      </c>
      <c r="D14" s="20">
        <f>IF(B14&gt;0,C14/B14*100,"-")</f>
        <v>81.695396761456124</v>
      </c>
      <c r="E14" s="28">
        <f>SUM(E3:E5)</f>
        <v>146867903.88</v>
      </c>
      <c r="F14" s="28">
        <f>SUM(F3:F5)</f>
        <v>119984316.79000001</v>
      </c>
      <c r="G14" s="20">
        <f>IF(E14&gt;0,F14/E14*100,"-")</f>
        <v>81.695396761456124</v>
      </c>
      <c r="H14" s="28">
        <f>SUM(H3:H5)</f>
        <v>153389272.44</v>
      </c>
      <c r="I14" s="28">
        <f>SUM(I3:I5)</f>
        <v>122444164.66</v>
      </c>
      <c r="J14" s="20">
        <f>IF(H14&gt;0,I14/H14*100,"-")</f>
        <v>79.825767938168852</v>
      </c>
      <c r="K14" s="28">
        <f>SUM(K3:K5)</f>
        <v>146835756.75</v>
      </c>
      <c r="L14" s="28">
        <f>SUM(L3:L5)</f>
        <v>116804834.95999999</v>
      </c>
      <c r="M14" s="20">
        <f>IF(K14&gt;0,L14/K14*100,"-")</f>
        <v>79.547950407522237</v>
      </c>
      <c r="N14" s="28">
        <f>SUM(N3:N5)</f>
        <v>154992276.75</v>
      </c>
      <c r="O14" s="28">
        <f>SUM(O3:O5)</f>
        <v>125776558.31999999</v>
      </c>
      <c r="P14" s="20">
        <f>IF(N14&gt;0,O14/N14*100,"-")</f>
        <v>81.150210163617061</v>
      </c>
      <c r="Q14" s="28">
        <f>SUM(Q3:Q5)</f>
        <v>163153423.89000002</v>
      </c>
      <c r="R14" s="28">
        <f>SUM(R3:R5)</f>
        <v>129453203.47</v>
      </c>
      <c r="S14" s="20">
        <f>IF(Q14&gt;0,R14/Q14*100,"-")</f>
        <v>79.344460191824652</v>
      </c>
      <c r="T14" s="28">
        <f>SUM(T3:T5)</f>
        <v>160345189.46000001</v>
      </c>
      <c r="U14" s="28">
        <f>SUM(U3:U5)</f>
        <v>129203069.92999999</v>
      </c>
      <c r="V14" s="20">
        <f>IF(T14&gt;0,U14/T14*100,"-")</f>
        <v>80.578076813605449</v>
      </c>
      <c r="W14" s="28">
        <v>166578247.88</v>
      </c>
      <c r="X14" s="28">
        <v>131272471.71000001</v>
      </c>
      <c r="Y14" s="20">
        <f>IF(W14&gt;0,X14/W14*100,"-")</f>
        <v>78.805290234872899</v>
      </c>
      <c r="Z14" s="13">
        <f t="shared" si="8"/>
        <v>3.8872749728203786</v>
      </c>
      <c r="AA14" s="13">
        <f t="shared" si="8"/>
        <v>1.6016661067892528</v>
      </c>
    </row>
    <row r="15" spans="1:27" x14ac:dyDescent="0.3">
      <c r="A15" t="s">
        <v>32</v>
      </c>
      <c r="B15" s="27">
        <f t="shared" ref="B15:C15" si="10">SUM(B6:B10)</f>
        <v>4502524.91</v>
      </c>
      <c r="C15" s="27">
        <f t="shared" si="10"/>
        <v>3183313.0900000003</v>
      </c>
      <c r="D15" s="20">
        <f>IF(B15&gt;0,C15/B15*100,"-")</f>
        <v>70.70062139867207</v>
      </c>
      <c r="E15" s="27">
        <f>SUM(E6:E10)</f>
        <v>4502524.91</v>
      </c>
      <c r="F15" s="27">
        <f>SUM(F6:F10)</f>
        <v>3183313.0900000003</v>
      </c>
      <c r="G15" s="20">
        <f>IF(E15&gt;0,F15/E15*100,"-")</f>
        <v>70.70062139867207</v>
      </c>
      <c r="H15" s="27">
        <f>SUM(H6:H10)</f>
        <v>9313428.6099999994</v>
      </c>
      <c r="I15" s="27">
        <f>SUM(I6:I10)</f>
        <v>5241033.2300000004</v>
      </c>
      <c r="J15" s="20">
        <f>IF(H15&gt;0,I15/H15*100,"-")</f>
        <v>56.273940022180525</v>
      </c>
      <c r="K15" s="27">
        <f>SUM(K6:K10)</f>
        <v>22082866.02</v>
      </c>
      <c r="L15" s="27">
        <f>SUM(L6:L10)</f>
        <v>13710416.919999998</v>
      </c>
      <c r="M15" s="20">
        <f>IF(K15&gt;0,L15/K15*100,"-")</f>
        <v>62.086220636319368</v>
      </c>
      <c r="N15" s="27">
        <f>SUM(N6:N10)</f>
        <v>17799805.82</v>
      </c>
      <c r="O15" s="27">
        <f>SUM(O6:O10)</f>
        <v>9867697.2599999998</v>
      </c>
      <c r="P15" s="20">
        <f>IF(N15&gt;0,O15/N15*100,"-")</f>
        <v>55.437106223443052</v>
      </c>
      <c r="Q15" s="27">
        <f>SUM(Q6:Q10)</f>
        <v>18777612.370000001</v>
      </c>
      <c r="R15" s="27">
        <f>SUM(R6:R10)</f>
        <v>8696152.8299999982</v>
      </c>
      <c r="S15" s="20">
        <f>IF(Q15&gt;0,R15/Q15*100,"-")</f>
        <v>46.311281001270331</v>
      </c>
      <c r="T15" s="27">
        <f>SUM(T6:T10)</f>
        <v>21427137.350000001</v>
      </c>
      <c r="U15" s="27">
        <f>SUM(U6:U10)</f>
        <v>16027279.990000002</v>
      </c>
      <c r="V15" s="20">
        <f>IF(T15&gt;0,U15/T15*100,"-")</f>
        <v>74.798979108611547</v>
      </c>
      <c r="W15" s="27">
        <v>21720695.669999998</v>
      </c>
      <c r="X15" s="27">
        <v>5007743.04</v>
      </c>
      <c r="Y15" s="20">
        <f>IF(W15&gt;0,X15/W15*100,"-")</f>
        <v>23.055168748193232</v>
      </c>
      <c r="Z15" s="13">
        <f t="shared" si="8"/>
        <v>1.3700305141320968</v>
      </c>
      <c r="AA15" s="13">
        <f t="shared" si="8"/>
        <v>-68.754878911926966</v>
      </c>
    </row>
    <row r="16" spans="1:27" x14ac:dyDescent="0.3">
      <c r="A16" t="s">
        <v>33</v>
      </c>
      <c r="B16" s="28">
        <f t="shared" ref="B16:C16" si="11">SUM(B11:B13)</f>
        <v>0</v>
      </c>
      <c r="C16" s="28">
        <f t="shared" si="11"/>
        <v>0</v>
      </c>
      <c r="D16" s="20" t="str">
        <f t="shared" si="0"/>
        <v>-</v>
      </c>
      <c r="E16" s="28">
        <f>SUM(E11:E13)</f>
        <v>0</v>
      </c>
      <c r="F16" s="28">
        <f>SUM(F11:F13)</f>
        <v>0</v>
      </c>
      <c r="G16" s="20" t="str">
        <f t="shared" si="1"/>
        <v>-</v>
      </c>
      <c r="H16" s="28">
        <f>SUM(H11:H13)</f>
        <v>0</v>
      </c>
      <c r="I16" s="28">
        <f>SUM(I11:I13)</f>
        <v>0</v>
      </c>
      <c r="J16" s="20" t="str">
        <f t="shared" ref="J16:J21" si="12">IF(H16&gt;0,I16/H16*100,"-")</f>
        <v>-</v>
      </c>
      <c r="K16" s="28">
        <f>SUM(K11:K13)</f>
        <v>0</v>
      </c>
      <c r="L16" s="28">
        <f>SUM(L11:L13)</f>
        <v>0</v>
      </c>
      <c r="M16" s="20" t="str">
        <f t="shared" ref="M16:M21" si="13">IF(K16&gt;0,L16/K16*100,"-")</f>
        <v>-</v>
      </c>
      <c r="N16" s="28">
        <f>SUM(N11:N13)</f>
        <v>0</v>
      </c>
      <c r="O16" s="28">
        <f>SUM(O11:O13)</f>
        <v>0</v>
      </c>
      <c r="P16" s="20" t="str">
        <f t="shared" ref="P16:P21" si="14">IF(N16&gt;0,O16/N16*100,"-")</f>
        <v>-</v>
      </c>
      <c r="Q16" s="28">
        <f>SUM(Q11:Q13)</f>
        <v>0</v>
      </c>
      <c r="R16" s="28">
        <f>SUM(R11:R13)</f>
        <v>0</v>
      </c>
      <c r="S16" s="20" t="str">
        <f t="shared" ref="S16:S21" si="15">IF(Q16&gt;0,R16/Q16*100,"-")</f>
        <v>-</v>
      </c>
      <c r="T16" s="28">
        <f>SUM(T11:T13)</f>
        <v>0</v>
      </c>
      <c r="U16" s="28">
        <f>SUM(U11:U13)</f>
        <v>0</v>
      </c>
      <c r="V16" s="20" t="str">
        <f t="shared" ref="V16:V21" si="16">IF(T16&gt;0,U16/T16*100,"-")</f>
        <v>-</v>
      </c>
      <c r="W16" s="28">
        <v>0</v>
      </c>
      <c r="X16" s="28">
        <v>0</v>
      </c>
      <c r="Y16" s="20" t="str">
        <f t="shared" si="7"/>
        <v>-</v>
      </c>
      <c r="Z16" s="13" t="str">
        <f t="shared" si="8"/>
        <v>-</v>
      </c>
      <c r="AA16" s="13" t="str">
        <f t="shared" si="8"/>
        <v>-</v>
      </c>
    </row>
    <row r="17" spans="1:27" x14ac:dyDescent="0.3">
      <c r="A17" t="s">
        <v>34</v>
      </c>
      <c r="B17" s="1">
        <v>1081800.5900000001</v>
      </c>
      <c r="C17" s="28">
        <v>0</v>
      </c>
      <c r="D17" s="20">
        <f t="shared" si="0"/>
        <v>0</v>
      </c>
      <c r="E17" s="1">
        <v>1081800.5900000001</v>
      </c>
      <c r="F17" s="1">
        <v>0</v>
      </c>
      <c r="G17" s="20">
        <f t="shared" si="1"/>
        <v>0</v>
      </c>
      <c r="H17" s="1">
        <v>4028441.05</v>
      </c>
      <c r="I17" s="1">
        <v>3352840</v>
      </c>
      <c r="J17" s="20">
        <f t="shared" si="12"/>
        <v>83.229218409439056</v>
      </c>
      <c r="K17" s="1">
        <v>2554344.19</v>
      </c>
      <c r="L17" s="1">
        <v>2554344.19</v>
      </c>
      <c r="M17" s="20">
        <f t="shared" si="13"/>
        <v>100</v>
      </c>
      <c r="N17" s="28">
        <v>0</v>
      </c>
      <c r="O17" s="28">
        <v>0</v>
      </c>
      <c r="P17" s="20" t="str">
        <f t="shared" si="14"/>
        <v>-</v>
      </c>
      <c r="Q17" s="28">
        <v>2800000</v>
      </c>
      <c r="R17" s="28">
        <v>2800000</v>
      </c>
      <c r="S17" s="20">
        <f t="shared" si="15"/>
        <v>100</v>
      </c>
      <c r="T17" s="1">
        <v>2302724.23</v>
      </c>
      <c r="U17" s="1">
        <v>2302724.23</v>
      </c>
      <c r="V17" s="20">
        <f t="shared" si="16"/>
        <v>100</v>
      </c>
      <c r="W17" s="1">
        <v>0</v>
      </c>
      <c r="X17" s="1">
        <v>0</v>
      </c>
      <c r="Y17" s="20" t="str">
        <f t="shared" si="7"/>
        <v>-</v>
      </c>
      <c r="Z17" s="13">
        <f t="shared" si="8"/>
        <v>-100</v>
      </c>
      <c r="AA17" s="13">
        <f t="shared" si="8"/>
        <v>-100</v>
      </c>
    </row>
    <row r="18" spans="1:27" x14ac:dyDescent="0.3">
      <c r="A18" t="s">
        <v>35</v>
      </c>
      <c r="B18" s="28">
        <v>0</v>
      </c>
      <c r="C18" s="28">
        <v>0</v>
      </c>
      <c r="D18" s="20" t="str">
        <f t="shared" si="0"/>
        <v>-</v>
      </c>
      <c r="E18" s="1">
        <v>0</v>
      </c>
      <c r="F18" s="1">
        <v>0</v>
      </c>
      <c r="G18" s="20" t="str">
        <f t="shared" si="1"/>
        <v>-</v>
      </c>
      <c r="H18" s="1">
        <v>2182603.81</v>
      </c>
      <c r="I18" s="1">
        <v>2182603.81</v>
      </c>
      <c r="J18" s="20">
        <f t="shared" si="12"/>
        <v>100</v>
      </c>
      <c r="K18" s="1">
        <v>15333704.1</v>
      </c>
      <c r="L18" s="1">
        <v>15333704.1</v>
      </c>
      <c r="M18" s="20">
        <f t="shared" si="13"/>
        <v>100</v>
      </c>
      <c r="N18" s="28">
        <v>0</v>
      </c>
      <c r="O18" s="28">
        <v>0</v>
      </c>
      <c r="P18" s="20" t="str">
        <f t="shared" si="14"/>
        <v>-</v>
      </c>
      <c r="Q18" s="28">
        <v>0</v>
      </c>
      <c r="R18" s="28">
        <v>0</v>
      </c>
      <c r="S18" s="20" t="str">
        <f t="shared" si="15"/>
        <v>-</v>
      </c>
      <c r="T18" s="28">
        <v>0</v>
      </c>
      <c r="U18" s="28">
        <v>0</v>
      </c>
      <c r="V18" s="20" t="str">
        <f t="shared" si="16"/>
        <v>-</v>
      </c>
      <c r="W18" s="28">
        <v>0</v>
      </c>
      <c r="X18" s="28">
        <v>0</v>
      </c>
      <c r="Y18" s="20" t="str">
        <f t="shared" si="7"/>
        <v>-</v>
      </c>
      <c r="Z18" s="13" t="str">
        <f t="shared" si="8"/>
        <v>-</v>
      </c>
      <c r="AA18" s="13" t="str">
        <f t="shared" si="8"/>
        <v>-</v>
      </c>
    </row>
    <row r="19" spans="1:27" x14ac:dyDescent="0.3">
      <c r="A19" t="s">
        <v>36</v>
      </c>
      <c r="B19" s="1">
        <v>208241726.94</v>
      </c>
      <c r="C19" s="1">
        <v>205006069.94999999</v>
      </c>
      <c r="D19" s="20">
        <f t="shared" si="0"/>
        <v>98.446201422958666</v>
      </c>
      <c r="E19" s="1">
        <v>208241726.94</v>
      </c>
      <c r="F19" s="1">
        <v>205006069.94999999</v>
      </c>
      <c r="G19" s="20">
        <f t="shared" si="1"/>
        <v>98.446201422958666</v>
      </c>
      <c r="H19" s="1">
        <v>253326860.81999999</v>
      </c>
      <c r="I19" s="1">
        <v>251323273.56999999</v>
      </c>
      <c r="J19" s="20">
        <f t="shared" si="12"/>
        <v>99.209090088783114</v>
      </c>
      <c r="K19" s="1">
        <v>232314759.02000001</v>
      </c>
      <c r="L19" s="1">
        <v>229835010.44</v>
      </c>
      <c r="M19" s="20">
        <f t="shared" si="13"/>
        <v>98.93259102845613</v>
      </c>
      <c r="N19" s="1">
        <v>66789857.280000001</v>
      </c>
      <c r="O19" s="1">
        <v>64163728.369999997</v>
      </c>
      <c r="P19" s="20">
        <f t="shared" si="14"/>
        <v>96.068072283804113</v>
      </c>
      <c r="Q19" s="1">
        <v>22020466.989999998</v>
      </c>
      <c r="R19" s="1">
        <v>17084723.309999999</v>
      </c>
      <c r="S19" s="20">
        <f t="shared" si="15"/>
        <v>77.585653918050724</v>
      </c>
      <c r="T19" s="1">
        <v>19948367.640000001</v>
      </c>
      <c r="U19" s="1">
        <v>16111508.789999999</v>
      </c>
      <c r="V19" s="20">
        <f t="shared" si="16"/>
        <v>80.766051041156757</v>
      </c>
      <c r="W19" s="1">
        <v>18997175.239999998</v>
      </c>
      <c r="X19" s="1">
        <v>17370700.120000001</v>
      </c>
      <c r="Y19" s="20">
        <f t="shared" si="7"/>
        <v>91.438331754842523</v>
      </c>
      <c r="Z19" s="13">
        <f t="shared" si="8"/>
        <v>-4.7682718564535236</v>
      </c>
      <c r="AA19" s="13">
        <f t="shared" si="8"/>
        <v>7.8154774106665315</v>
      </c>
    </row>
    <row r="20" spans="1:27" x14ac:dyDescent="0.3">
      <c r="A20" t="s">
        <v>37</v>
      </c>
      <c r="B20" s="28">
        <f t="shared" ref="B20:C20" si="17">B14+B15+B16+B17+B18+B19</f>
        <v>360693956.31999999</v>
      </c>
      <c r="C20" s="28">
        <f t="shared" si="17"/>
        <v>328173699.82999998</v>
      </c>
      <c r="D20" s="20">
        <f t="shared" si="0"/>
        <v>90.983975217719276</v>
      </c>
      <c r="E20" s="28">
        <f>E14+E15+E16+E17+E18+E19</f>
        <v>360693956.31999999</v>
      </c>
      <c r="F20" s="28">
        <f>F14+F15+F16+F17+F18+F19</f>
        <v>328173699.82999998</v>
      </c>
      <c r="G20" s="20">
        <f t="shared" si="1"/>
        <v>90.983975217719276</v>
      </c>
      <c r="H20" s="28">
        <f>H14+H15+H16+H17+H18+H19</f>
        <v>422240606.73000002</v>
      </c>
      <c r="I20" s="28">
        <f>I14+I15+I16+I17+I18+I19</f>
        <v>384543915.26999998</v>
      </c>
      <c r="J20" s="20">
        <f t="shared" si="12"/>
        <v>91.072224968617235</v>
      </c>
      <c r="K20" s="28">
        <f>K14+K15+K16+K17+K18+K19</f>
        <v>419121430.08000004</v>
      </c>
      <c r="L20" s="28">
        <f>L14+L15+L16+L17+L18+L19</f>
        <v>378238310.61000001</v>
      </c>
      <c r="M20" s="20">
        <f t="shared" si="13"/>
        <v>90.245519189463437</v>
      </c>
      <c r="N20" s="28">
        <f>N14+N15+N16+N17+N18+N19</f>
        <v>239581939.84999999</v>
      </c>
      <c r="O20" s="28">
        <f>O14+O15+O16+O17+O18+O19</f>
        <v>199807983.94999999</v>
      </c>
      <c r="P20" s="20">
        <f t="shared" si="14"/>
        <v>83.398600109464809</v>
      </c>
      <c r="Q20" s="28">
        <f>Q14+Q15+Q16+Q17+Q18+Q19</f>
        <v>206751503.25000003</v>
      </c>
      <c r="R20" s="28">
        <f>R14+R15+R16+R17+R18+R19</f>
        <v>158034079.61000001</v>
      </c>
      <c r="S20" s="20">
        <f t="shared" si="15"/>
        <v>76.436725791980422</v>
      </c>
      <c r="T20" s="28">
        <f>T14+T15+T16+T17+T18+T19</f>
        <v>204023418.68000001</v>
      </c>
      <c r="U20" s="28">
        <f>U14+U15+U16+U17+U18+U19</f>
        <v>163644582.93999997</v>
      </c>
      <c r="V20" s="20">
        <f t="shared" si="16"/>
        <v>80.20872505654259</v>
      </c>
      <c r="W20" s="28">
        <v>207296118.78999999</v>
      </c>
      <c r="X20" s="28">
        <v>153650914.87</v>
      </c>
      <c r="Y20" s="20">
        <f t="shared" si="7"/>
        <v>74.121462460015991</v>
      </c>
      <c r="Z20" s="13">
        <f t="shared" si="8"/>
        <v>1.6040806154380789</v>
      </c>
      <c r="AA20" s="13">
        <f t="shared" si="8"/>
        <v>-6.106934852627603</v>
      </c>
    </row>
    <row r="21" spans="1:27" x14ac:dyDescent="0.3">
      <c r="A21" t="s">
        <v>38</v>
      </c>
      <c r="B21" s="28">
        <f t="shared" ref="B21:C21" si="18">B20-B19</f>
        <v>152452229.38</v>
      </c>
      <c r="C21" s="28">
        <f t="shared" si="18"/>
        <v>123167629.88</v>
      </c>
      <c r="D21" s="20">
        <f t="shared" si="0"/>
        <v>80.790966705376491</v>
      </c>
      <c r="E21" s="28">
        <f>E20-E19</f>
        <v>152452229.38</v>
      </c>
      <c r="F21" s="28">
        <f>F20-F19</f>
        <v>123167629.88</v>
      </c>
      <c r="G21" s="20">
        <f t="shared" si="1"/>
        <v>80.790966705376491</v>
      </c>
      <c r="H21" s="28">
        <f>H20-H19</f>
        <v>168913745.91000003</v>
      </c>
      <c r="I21" s="28">
        <f>I20-I19</f>
        <v>133220641.69999999</v>
      </c>
      <c r="J21" s="20">
        <f t="shared" si="12"/>
        <v>78.869035188516918</v>
      </c>
      <c r="K21" s="28">
        <f>K20-K19</f>
        <v>186806671.06000003</v>
      </c>
      <c r="L21" s="28">
        <f>L20-L19</f>
        <v>148403300.17000002</v>
      </c>
      <c r="M21" s="20">
        <f t="shared" si="13"/>
        <v>79.4421844401556</v>
      </c>
      <c r="N21" s="28">
        <f>N20-N19</f>
        <v>172792082.56999999</v>
      </c>
      <c r="O21" s="28">
        <f>O20-O19</f>
        <v>135644255.57999998</v>
      </c>
      <c r="P21" s="20">
        <f t="shared" si="14"/>
        <v>78.501429904954705</v>
      </c>
      <c r="Q21" s="28">
        <f>Q20-Q19</f>
        <v>184731036.26000002</v>
      </c>
      <c r="R21" s="28">
        <f>R20-R19</f>
        <v>140949356.30000001</v>
      </c>
      <c r="S21" s="20">
        <f t="shared" si="15"/>
        <v>76.29977027878553</v>
      </c>
      <c r="T21" s="28">
        <f>T20-T19</f>
        <v>184075051.04000002</v>
      </c>
      <c r="U21" s="28">
        <f>U20-U19</f>
        <v>147533074.14999998</v>
      </c>
      <c r="V21" s="20">
        <f t="shared" si="16"/>
        <v>80.148327172236193</v>
      </c>
      <c r="W21" s="28">
        <v>188298943.54999998</v>
      </c>
      <c r="X21" s="28">
        <v>136280214.75</v>
      </c>
      <c r="Y21" s="20">
        <f t="shared" si="7"/>
        <v>72.37439158218794</v>
      </c>
      <c r="Z21" s="13">
        <f t="shared" si="8"/>
        <v>2.2946577964452644</v>
      </c>
      <c r="AA21" s="13">
        <f t="shared" si="8"/>
        <v>-7.6273469287022095</v>
      </c>
    </row>
    <row r="22" spans="1:27" x14ac:dyDescent="0.3">
      <c r="B22" s="12" t="s">
        <v>75</v>
      </c>
      <c r="C22" s="12" t="s">
        <v>76</v>
      </c>
      <c r="D22" s="18"/>
      <c r="E22" s="12" t="s">
        <v>75</v>
      </c>
      <c r="F22" s="12" t="s">
        <v>76</v>
      </c>
      <c r="G22" s="18"/>
      <c r="H22" s="12" t="s">
        <v>75</v>
      </c>
      <c r="I22" s="12" t="s">
        <v>76</v>
      </c>
      <c r="J22" s="18"/>
      <c r="K22" s="12" t="s">
        <v>75</v>
      </c>
      <c r="L22" s="12" t="s">
        <v>76</v>
      </c>
      <c r="M22" s="18"/>
      <c r="N22" s="12" t="s">
        <v>75</v>
      </c>
      <c r="O22" s="12" t="s">
        <v>76</v>
      </c>
      <c r="P22" s="18"/>
      <c r="Q22" s="12" t="s">
        <v>75</v>
      </c>
      <c r="R22" s="12" t="s">
        <v>76</v>
      </c>
      <c r="S22" s="18"/>
      <c r="T22" s="12" t="s">
        <v>75</v>
      </c>
      <c r="U22" s="12" t="s">
        <v>76</v>
      </c>
      <c r="V22" s="18"/>
      <c r="W22" s="12" t="s">
        <v>75</v>
      </c>
      <c r="X22" s="12" t="s">
        <v>76</v>
      </c>
      <c r="Y22" s="18"/>
    </row>
    <row r="23" spans="1:27" x14ac:dyDescent="0.3">
      <c r="A23" s="5" t="s">
        <v>39</v>
      </c>
      <c r="B23" s="27">
        <v>0</v>
      </c>
      <c r="C23" s="27">
        <v>0</v>
      </c>
      <c r="D23" s="20" t="str">
        <f>IF(B23&gt;0,C23/B23*100,"-")</f>
        <v>-</v>
      </c>
      <c r="E23" s="27">
        <v>29233407.359999999</v>
      </c>
      <c r="F23" s="27">
        <v>26659829.760000002</v>
      </c>
      <c r="G23" s="20">
        <f>IF(E23&gt;0,F23/E23*100,"-")</f>
        <v>91.196450115078207</v>
      </c>
      <c r="H23" s="27">
        <v>28587882.989999998</v>
      </c>
      <c r="I23" s="27">
        <v>26056199.260000002</v>
      </c>
      <c r="J23" s="20">
        <f>IF(H23&gt;0,I23/H23*100,"-")</f>
        <v>91.144207037346632</v>
      </c>
      <c r="K23" s="27">
        <v>27254050.940000001</v>
      </c>
      <c r="L23" s="27">
        <v>0</v>
      </c>
      <c r="M23" s="20">
        <f>IF(K23&gt;0,L23/K23*100,"-")</f>
        <v>0</v>
      </c>
      <c r="N23" s="27">
        <v>24325312.620000001</v>
      </c>
      <c r="O23" s="27">
        <v>19792090.530000001</v>
      </c>
      <c r="P23" s="20">
        <f>IF(N23&gt;0,O23/N23*100,"-")</f>
        <v>81.364177468893715</v>
      </c>
      <c r="Q23" s="96">
        <v>22302584.48</v>
      </c>
      <c r="R23" s="96">
        <v>18724910.379999999</v>
      </c>
      <c r="S23" s="20">
        <f>IF(Q23&gt;0,R23/Q23*100,"-")</f>
        <v>83.958477533362526</v>
      </c>
      <c r="T23" s="1">
        <v>23918757.48</v>
      </c>
      <c r="U23" s="1">
        <v>19398075.57</v>
      </c>
      <c r="V23" s="20">
        <f>IF(T23&gt;0,U23/T23*100,"-")</f>
        <v>81.099846370447835</v>
      </c>
      <c r="W23" s="1">
        <v>22870794.859999999</v>
      </c>
      <c r="X23" s="1">
        <v>19982680.079999998</v>
      </c>
      <c r="Y23" s="20">
        <f>IF(W23&gt;0,X23/W23*100,"-")</f>
        <v>87.372040203765792</v>
      </c>
      <c r="Z23" s="13">
        <f t="shared" si="8"/>
        <v>-4.3813422201227183</v>
      </c>
      <c r="AA23" s="13">
        <f t="shared" si="8"/>
        <v>3.0137242629578935</v>
      </c>
    </row>
    <row r="24" spans="1:27" x14ac:dyDescent="0.3">
      <c r="A24" s="5" t="s">
        <v>40</v>
      </c>
      <c r="B24" s="27">
        <v>0</v>
      </c>
      <c r="C24" s="27">
        <v>0</v>
      </c>
      <c r="D24" s="20" t="str">
        <f t="shared" ref="D24:D55" si="19">IF(B24&gt;0,C24/B24*100,"-")</f>
        <v>-</v>
      </c>
      <c r="E24" s="27">
        <v>2208433.81</v>
      </c>
      <c r="F24" s="27">
        <v>1528033.04</v>
      </c>
      <c r="G24" s="20">
        <f t="shared" ref="G24:G55" si="20">IF(E24&gt;0,F24/E24*100,"-")</f>
        <v>69.190800878021335</v>
      </c>
      <c r="H24" s="27">
        <v>1851630.1</v>
      </c>
      <c r="I24" s="27">
        <v>1484051.59</v>
      </c>
      <c r="J24" s="20">
        <f t="shared" ref="J24:J55" si="21">IF(H24&gt;0,I24/H24*100,"-")</f>
        <v>80.148383308307629</v>
      </c>
      <c r="K24" s="27">
        <v>1843969.17</v>
      </c>
      <c r="L24" s="27">
        <v>0</v>
      </c>
      <c r="M24" s="20">
        <f t="shared" ref="M24:M55" si="22">IF(K24&gt;0,L24/K24*100,"-")</f>
        <v>0</v>
      </c>
      <c r="N24" s="27">
        <v>1672636.05</v>
      </c>
      <c r="O24" s="27">
        <v>1163623.71</v>
      </c>
      <c r="P24" s="20">
        <f t="shared" ref="P24:P55" si="23">IF(N24&gt;0,O24/N24*100,"-")</f>
        <v>69.568254851376651</v>
      </c>
      <c r="Q24" s="96">
        <v>1890454.77</v>
      </c>
      <c r="R24" s="96">
        <v>1594154.43</v>
      </c>
      <c r="S24" s="20">
        <f t="shared" ref="S24:S55" si="24">IF(Q24&gt;0,R24/Q24*100,"-")</f>
        <v>84.326504674851336</v>
      </c>
      <c r="T24" s="1">
        <v>1547241.83</v>
      </c>
      <c r="U24" s="1">
        <v>1219268.6399999999</v>
      </c>
      <c r="V24" s="20">
        <f t="shared" ref="V24:V55" si="25">IF(T24&gt;0,U24/T24*100,"-")</f>
        <v>78.802719546433138</v>
      </c>
      <c r="W24" s="1">
        <v>1795263.78</v>
      </c>
      <c r="X24" s="1">
        <v>1469613.85</v>
      </c>
      <c r="Y24" s="20">
        <f t="shared" ref="Y24:Y55" si="26">IF(W24&gt;0,X24/W24*100,"-")</f>
        <v>81.860608250003239</v>
      </c>
      <c r="Z24" s="13">
        <f t="shared" si="8"/>
        <v>16.029940839952587</v>
      </c>
      <c r="AA24" s="13">
        <f t="shared" si="8"/>
        <v>20.532407853941066</v>
      </c>
    </row>
    <row r="25" spans="1:27" x14ac:dyDescent="0.3">
      <c r="A25" s="5" t="s">
        <v>41</v>
      </c>
      <c r="B25" s="27">
        <v>0</v>
      </c>
      <c r="C25" s="27">
        <v>0</v>
      </c>
      <c r="D25" s="20" t="str">
        <f t="shared" si="19"/>
        <v>-</v>
      </c>
      <c r="E25" s="27">
        <v>58520010.799999997</v>
      </c>
      <c r="F25" s="27">
        <v>39585399.009999998</v>
      </c>
      <c r="G25" s="20">
        <f t="shared" si="20"/>
        <v>67.644210021232595</v>
      </c>
      <c r="H25" s="27">
        <v>59102518.799999997</v>
      </c>
      <c r="I25" s="27">
        <v>46659194.549999997</v>
      </c>
      <c r="J25" s="20">
        <f t="shared" si="21"/>
        <v>78.94620313542373</v>
      </c>
      <c r="K25" s="27">
        <v>58026469.439999998</v>
      </c>
      <c r="L25" s="27">
        <v>0</v>
      </c>
      <c r="M25" s="20">
        <f t="shared" si="22"/>
        <v>0</v>
      </c>
      <c r="N25" s="27">
        <v>60707629.539999999</v>
      </c>
      <c r="O25" s="27">
        <v>43755211.619999997</v>
      </c>
      <c r="P25" s="20">
        <f t="shared" si="23"/>
        <v>72.075309069957797</v>
      </c>
      <c r="Q25" s="96">
        <v>60199309.600000001</v>
      </c>
      <c r="R25" s="96">
        <v>44080843.729999997</v>
      </c>
      <c r="S25" s="20">
        <f t="shared" si="24"/>
        <v>73.22483268146982</v>
      </c>
      <c r="T25" s="1">
        <v>63912133.329999998</v>
      </c>
      <c r="U25" s="1">
        <v>48348212.850000001</v>
      </c>
      <c r="V25" s="20">
        <f t="shared" si="25"/>
        <v>75.647940900926898</v>
      </c>
      <c r="W25" s="1">
        <v>61900929.939999998</v>
      </c>
      <c r="X25" s="1">
        <v>36953346.490000002</v>
      </c>
      <c r="Y25" s="20">
        <f t="shared" si="26"/>
        <v>59.697562743917644</v>
      </c>
      <c r="Z25" s="13">
        <f t="shared" si="8"/>
        <v>-3.1468256263884626</v>
      </c>
      <c r="AA25" s="13">
        <f t="shared" si="8"/>
        <v>-23.568330013257139</v>
      </c>
    </row>
    <row r="26" spans="1:27" x14ac:dyDescent="0.3">
      <c r="A26" s="5" t="s">
        <v>42</v>
      </c>
      <c r="B26" s="27">
        <v>0</v>
      </c>
      <c r="C26" s="27">
        <v>0</v>
      </c>
      <c r="D26" s="20" t="str">
        <f t="shared" si="19"/>
        <v>-</v>
      </c>
      <c r="E26" s="27">
        <v>23668533.219999999</v>
      </c>
      <c r="F26" s="27">
        <v>13875622.859999999</v>
      </c>
      <c r="G26" s="20">
        <f t="shared" si="20"/>
        <v>58.624768721515217</v>
      </c>
      <c r="H26" s="27">
        <v>25933231.07</v>
      </c>
      <c r="I26" s="27">
        <v>15744132.68</v>
      </c>
      <c r="J26" s="20">
        <f t="shared" si="21"/>
        <v>60.710262587422349</v>
      </c>
      <c r="K26" s="27">
        <v>27686753.93</v>
      </c>
      <c r="L26" s="27">
        <v>0</v>
      </c>
      <c r="M26" s="20">
        <f t="shared" si="22"/>
        <v>0</v>
      </c>
      <c r="N26" s="27">
        <v>31440741.760000002</v>
      </c>
      <c r="O26" s="27">
        <v>17716917.25</v>
      </c>
      <c r="P26" s="20">
        <f t="shared" si="23"/>
        <v>56.350188507766298</v>
      </c>
      <c r="Q26" s="96">
        <v>36762342.829999998</v>
      </c>
      <c r="R26" s="96">
        <v>19358426.100000001</v>
      </c>
      <c r="S26" s="20">
        <f t="shared" si="24"/>
        <v>52.658303605728065</v>
      </c>
      <c r="T26" s="1">
        <v>29513318.649999999</v>
      </c>
      <c r="U26" s="1">
        <v>17278934.550000001</v>
      </c>
      <c r="V26" s="20">
        <f t="shared" si="25"/>
        <v>58.546227060778207</v>
      </c>
      <c r="W26" s="1">
        <v>38399347.590000004</v>
      </c>
      <c r="X26" s="1">
        <v>17093932.18</v>
      </c>
      <c r="Y26" s="20">
        <f t="shared" si="26"/>
        <v>44.516204708779007</v>
      </c>
      <c r="Z26" s="13">
        <f t="shared" si="8"/>
        <v>30.108538607195925</v>
      </c>
      <c r="AA26" s="13">
        <f t="shared" si="8"/>
        <v>-1.0706815831998142</v>
      </c>
    </row>
    <row r="27" spans="1:27" x14ac:dyDescent="0.3">
      <c r="A27" s="5" t="s">
        <v>43</v>
      </c>
      <c r="B27" s="27">
        <v>0</v>
      </c>
      <c r="C27" s="27">
        <v>0</v>
      </c>
      <c r="D27" s="20" t="str">
        <f t="shared" si="19"/>
        <v>-</v>
      </c>
      <c r="E27" s="27">
        <v>3307674.55</v>
      </c>
      <c r="F27" s="27">
        <v>3175405.53</v>
      </c>
      <c r="G27" s="20">
        <f t="shared" si="20"/>
        <v>96.0011476945336</v>
      </c>
      <c r="H27" s="27">
        <v>2948975.77</v>
      </c>
      <c r="I27" s="27">
        <v>2947776.01</v>
      </c>
      <c r="J27" s="20">
        <f t="shared" si="21"/>
        <v>99.959316044159962</v>
      </c>
      <c r="K27" s="27">
        <v>2931447.68</v>
      </c>
      <c r="L27" s="27">
        <v>0</v>
      </c>
      <c r="M27" s="20">
        <f t="shared" si="22"/>
        <v>0</v>
      </c>
      <c r="N27" s="27">
        <v>2747628.25</v>
      </c>
      <c r="O27" s="27">
        <v>2635728.16</v>
      </c>
      <c r="P27" s="20">
        <f t="shared" si="23"/>
        <v>95.927393380090635</v>
      </c>
      <c r="Q27" s="96">
        <v>2505140.75</v>
      </c>
      <c r="R27" s="96">
        <v>2484034.65</v>
      </c>
      <c r="S27" s="20">
        <f t="shared" si="24"/>
        <v>99.157488456486917</v>
      </c>
      <c r="T27" s="1">
        <v>2332468.06</v>
      </c>
      <c r="U27" s="1">
        <v>2297382.04</v>
      </c>
      <c r="V27" s="20">
        <f t="shared" si="25"/>
        <v>98.495755607474422</v>
      </c>
      <c r="W27" s="1">
        <v>2158780.56</v>
      </c>
      <c r="X27" s="1">
        <v>1988007.87</v>
      </c>
      <c r="Y27" s="20">
        <f t="shared" si="26"/>
        <v>92.089390966166576</v>
      </c>
      <c r="Z27" s="13">
        <f t="shared" si="8"/>
        <v>-7.4465114004605084</v>
      </c>
      <c r="AA27" s="13">
        <f t="shared" si="8"/>
        <v>-13.466378887509705</v>
      </c>
    </row>
    <row r="28" spans="1:27" x14ac:dyDescent="0.3">
      <c r="A28" s="5" t="s">
        <v>44</v>
      </c>
      <c r="B28" s="27">
        <v>0</v>
      </c>
      <c r="C28" s="27">
        <v>0</v>
      </c>
      <c r="D28" s="20" t="str">
        <f t="shared" si="19"/>
        <v>-</v>
      </c>
      <c r="E28" s="27">
        <v>0</v>
      </c>
      <c r="F28" s="27">
        <v>0</v>
      </c>
      <c r="G28" s="20" t="str">
        <f t="shared" si="20"/>
        <v>-</v>
      </c>
      <c r="H28" s="27">
        <v>0</v>
      </c>
      <c r="I28" s="27">
        <v>0</v>
      </c>
      <c r="J28" s="20" t="str">
        <f t="shared" si="21"/>
        <v>-</v>
      </c>
      <c r="K28" s="27">
        <v>0</v>
      </c>
      <c r="L28" s="27">
        <v>0</v>
      </c>
      <c r="M28" s="20" t="str">
        <f t="shared" si="22"/>
        <v>-</v>
      </c>
      <c r="N28" s="27">
        <v>0</v>
      </c>
      <c r="O28" s="27">
        <v>0</v>
      </c>
      <c r="P28" s="20" t="str">
        <f t="shared" si="23"/>
        <v>-</v>
      </c>
      <c r="Q28" s="27">
        <v>0</v>
      </c>
      <c r="R28" s="27">
        <v>0</v>
      </c>
      <c r="S28" s="20" t="str">
        <f t="shared" si="24"/>
        <v>-</v>
      </c>
      <c r="T28" s="27">
        <v>0</v>
      </c>
      <c r="U28" s="27">
        <v>0</v>
      </c>
      <c r="V28" s="20" t="str">
        <f t="shared" si="25"/>
        <v>-</v>
      </c>
      <c r="W28" s="27">
        <v>0</v>
      </c>
      <c r="X28" s="27">
        <v>0</v>
      </c>
      <c r="Y28" s="20" t="str">
        <f t="shared" si="26"/>
        <v>-</v>
      </c>
      <c r="Z28" s="13" t="str">
        <f t="shared" si="8"/>
        <v>-</v>
      </c>
      <c r="AA28" s="13" t="str">
        <f t="shared" si="8"/>
        <v>-</v>
      </c>
    </row>
    <row r="29" spans="1:27" x14ac:dyDescent="0.3">
      <c r="A29" s="5" t="s">
        <v>45</v>
      </c>
      <c r="B29" s="27">
        <v>0</v>
      </c>
      <c r="C29" s="27">
        <v>0</v>
      </c>
      <c r="D29" s="20" t="str">
        <f t="shared" si="19"/>
        <v>-</v>
      </c>
      <c r="E29" s="27">
        <v>152214.48000000001</v>
      </c>
      <c r="F29" s="27">
        <v>431.04</v>
      </c>
      <c r="G29" s="20">
        <f t="shared" si="20"/>
        <v>0.28317936637828411</v>
      </c>
      <c r="H29" s="27">
        <v>94541.95</v>
      </c>
      <c r="I29" s="27">
        <v>65511.199999999997</v>
      </c>
      <c r="J29" s="20">
        <f t="shared" si="21"/>
        <v>69.293260822312206</v>
      </c>
      <c r="K29" s="27">
        <v>161950.26999999999</v>
      </c>
      <c r="L29" s="27">
        <v>0</v>
      </c>
      <c r="M29" s="20">
        <f t="shared" si="22"/>
        <v>0</v>
      </c>
      <c r="N29" s="27">
        <v>153480.97</v>
      </c>
      <c r="O29" s="27">
        <v>82553.14</v>
      </c>
      <c r="P29" s="20">
        <f t="shared" si="23"/>
        <v>53.787215444364215</v>
      </c>
      <c r="Q29" s="96">
        <v>274839.21000000002</v>
      </c>
      <c r="R29" s="96">
        <v>223403.73</v>
      </c>
      <c r="S29" s="20">
        <f t="shared" si="24"/>
        <v>81.285246744814899</v>
      </c>
      <c r="T29" s="1">
        <v>291711.35999999999</v>
      </c>
      <c r="U29" s="1">
        <v>258108.9</v>
      </c>
      <c r="V29" s="20">
        <f t="shared" si="25"/>
        <v>88.480921689165626</v>
      </c>
      <c r="W29" s="1">
        <v>224066.76</v>
      </c>
      <c r="X29" s="1">
        <v>211539.47</v>
      </c>
      <c r="Y29" s="20">
        <f t="shared" si="26"/>
        <v>94.409126101524379</v>
      </c>
      <c r="Z29" s="13">
        <f t="shared" si="8"/>
        <v>-23.188880954104761</v>
      </c>
      <c r="AA29" s="13">
        <f t="shared" si="8"/>
        <v>-18.042551031754428</v>
      </c>
    </row>
    <row r="30" spans="1:27" x14ac:dyDescent="0.3">
      <c r="A30" s="5" t="s">
        <v>46</v>
      </c>
      <c r="B30" s="27">
        <v>0</v>
      </c>
      <c r="C30" s="27">
        <v>0</v>
      </c>
      <c r="D30" s="20" t="str">
        <f t="shared" si="19"/>
        <v>-</v>
      </c>
      <c r="E30" s="27">
        <v>9512909.5899999999</v>
      </c>
      <c r="F30" s="27">
        <v>7654298.5599999996</v>
      </c>
      <c r="G30" s="20">
        <f t="shared" si="20"/>
        <v>80.462223335394896</v>
      </c>
      <c r="H30" s="27">
        <v>9199219.7699999996</v>
      </c>
      <c r="I30" s="27">
        <v>6269830.25</v>
      </c>
      <c r="J30" s="20">
        <f t="shared" si="21"/>
        <v>68.156108960966804</v>
      </c>
      <c r="K30" s="27">
        <v>11528603.300000001</v>
      </c>
      <c r="L30" s="27">
        <v>0</v>
      </c>
      <c r="M30" s="20">
        <f t="shared" si="22"/>
        <v>0</v>
      </c>
      <c r="N30" s="27">
        <v>9979400.8499999996</v>
      </c>
      <c r="O30" s="27">
        <v>8376325.0999999996</v>
      </c>
      <c r="P30" s="20">
        <f t="shared" si="23"/>
        <v>83.936152339245893</v>
      </c>
      <c r="Q30" s="96">
        <v>4532908.5599999996</v>
      </c>
      <c r="R30" s="96">
        <v>3953511.73</v>
      </c>
      <c r="S30" s="20">
        <f t="shared" si="24"/>
        <v>87.217989899182967</v>
      </c>
      <c r="T30" s="1">
        <v>9792991.6799999997</v>
      </c>
      <c r="U30" s="1">
        <v>7274756.7000000002</v>
      </c>
      <c r="V30" s="20">
        <f t="shared" si="25"/>
        <v>74.285335244969815</v>
      </c>
      <c r="W30" s="1">
        <v>17643634.359999999</v>
      </c>
      <c r="X30" s="1">
        <v>14655124.66</v>
      </c>
      <c r="Y30" s="20">
        <f t="shared" si="26"/>
        <v>83.061824797416634</v>
      </c>
      <c r="Z30" s="13">
        <f t="shared" si="8"/>
        <v>80.165928212041536</v>
      </c>
      <c r="AA30" s="13">
        <f t="shared" si="8"/>
        <v>101.45174971968478</v>
      </c>
    </row>
    <row r="31" spans="1:27" x14ac:dyDescent="0.3">
      <c r="A31" s="5" t="s">
        <v>47</v>
      </c>
      <c r="B31" s="27">
        <v>0</v>
      </c>
      <c r="C31" s="27">
        <v>0</v>
      </c>
      <c r="D31" s="20" t="str">
        <f t="shared" si="19"/>
        <v>-</v>
      </c>
      <c r="E31" s="27">
        <v>0</v>
      </c>
      <c r="F31" s="27">
        <v>0</v>
      </c>
      <c r="G31" s="20" t="str">
        <f t="shared" si="20"/>
        <v>-</v>
      </c>
      <c r="H31" s="27">
        <v>0</v>
      </c>
      <c r="I31" s="27">
        <v>0</v>
      </c>
      <c r="J31" s="20" t="str">
        <f t="shared" si="21"/>
        <v>-</v>
      </c>
      <c r="K31" s="27">
        <v>0</v>
      </c>
      <c r="L31" s="27">
        <v>0</v>
      </c>
      <c r="M31" s="20" t="str">
        <f t="shared" si="22"/>
        <v>-</v>
      </c>
      <c r="N31" s="27">
        <v>0</v>
      </c>
      <c r="O31" s="27">
        <v>0</v>
      </c>
      <c r="P31" s="20" t="str">
        <f t="shared" si="23"/>
        <v>-</v>
      </c>
      <c r="Q31" s="27">
        <v>0</v>
      </c>
      <c r="R31" s="27">
        <v>0</v>
      </c>
      <c r="S31" s="20" t="str">
        <f t="shared" si="24"/>
        <v>-</v>
      </c>
      <c r="T31" s="27">
        <v>0</v>
      </c>
      <c r="U31" s="27">
        <v>0</v>
      </c>
      <c r="V31" s="20" t="str">
        <f t="shared" si="25"/>
        <v>-</v>
      </c>
      <c r="W31" s="27">
        <v>0</v>
      </c>
      <c r="X31" s="27">
        <v>0</v>
      </c>
      <c r="Y31" s="20" t="str">
        <f t="shared" si="26"/>
        <v>-</v>
      </c>
      <c r="Z31" s="13" t="str">
        <f t="shared" si="8"/>
        <v>-</v>
      </c>
      <c r="AA31" s="13" t="str">
        <f t="shared" si="8"/>
        <v>-</v>
      </c>
    </row>
    <row r="32" spans="1:27" x14ac:dyDescent="0.3">
      <c r="A32" s="5" t="s">
        <v>48</v>
      </c>
      <c r="B32" s="27">
        <v>0</v>
      </c>
      <c r="C32" s="27">
        <v>0</v>
      </c>
      <c r="D32" s="20" t="str">
        <f t="shared" si="19"/>
        <v>-</v>
      </c>
      <c r="E32" s="27">
        <v>8416847.1300000008</v>
      </c>
      <c r="F32" s="27">
        <v>4761426.7300000004</v>
      </c>
      <c r="G32" s="20">
        <f t="shared" si="20"/>
        <v>56.570193760902967</v>
      </c>
      <c r="H32" s="27">
        <v>18730327.109999999</v>
      </c>
      <c r="I32" s="27">
        <v>7261942.8099999996</v>
      </c>
      <c r="J32" s="20">
        <f t="shared" si="21"/>
        <v>38.771041036025984</v>
      </c>
      <c r="K32" s="27">
        <v>23643695.18</v>
      </c>
      <c r="L32" s="27">
        <v>0</v>
      </c>
      <c r="M32" s="20">
        <f t="shared" si="22"/>
        <v>0</v>
      </c>
      <c r="N32" s="27">
        <v>18967052.82</v>
      </c>
      <c r="O32" s="27">
        <v>11663685.119999999</v>
      </c>
      <c r="P32" s="20">
        <f t="shared" si="23"/>
        <v>61.49445161928957</v>
      </c>
      <c r="Q32" s="27">
        <v>19483394.239999998</v>
      </c>
      <c r="R32" s="27">
        <v>13941291.02</v>
      </c>
      <c r="S32" s="20">
        <f t="shared" si="24"/>
        <v>71.554734499895844</v>
      </c>
      <c r="T32" s="1">
        <v>17577180.59</v>
      </c>
      <c r="U32" s="1">
        <v>8531099.3399999999</v>
      </c>
      <c r="V32" s="20">
        <f t="shared" si="25"/>
        <v>48.535083862388653</v>
      </c>
      <c r="W32" s="1">
        <v>30833507.5</v>
      </c>
      <c r="X32" s="1">
        <v>16593845.48</v>
      </c>
      <c r="Y32" s="20">
        <f t="shared" si="26"/>
        <v>53.8175732358701</v>
      </c>
      <c r="Z32" s="13">
        <f t="shared" si="8"/>
        <v>75.417822796574001</v>
      </c>
      <c r="AA32" s="13">
        <f t="shared" si="8"/>
        <v>94.51004868969207</v>
      </c>
    </row>
    <row r="33" spans="1:27" x14ac:dyDescent="0.3">
      <c r="A33" s="5" t="s">
        <v>49</v>
      </c>
      <c r="B33" s="27">
        <v>0</v>
      </c>
      <c r="C33" s="27">
        <v>0</v>
      </c>
      <c r="D33" s="20" t="str">
        <f t="shared" si="19"/>
        <v>-</v>
      </c>
      <c r="E33" s="27">
        <v>269834.52</v>
      </c>
      <c r="F33" s="27">
        <v>269834.52</v>
      </c>
      <c r="G33" s="20">
        <f t="shared" si="20"/>
        <v>100</v>
      </c>
      <c r="H33" s="27">
        <v>70000</v>
      </c>
      <c r="I33" s="27">
        <v>0</v>
      </c>
      <c r="J33" s="20">
        <f t="shared" si="21"/>
        <v>0</v>
      </c>
      <c r="K33" s="27">
        <v>0</v>
      </c>
      <c r="L33" s="27">
        <v>0</v>
      </c>
      <c r="M33" s="20" t="str">
        <f t="shared" si="22"/>
        <v>-</v>
      </c>
      <c r="N33" s="27">
        <v>0</v>
      </c>
      <c r="O33" s="27">
        <v>0</v>
      </c>
      <c r="P33" s="20" t="str">
        <f t="shared" si="23"/>
        <v>-</v>
      </c>
      <c r="Q33" s="27">
        <v>0</v>
      </c>
      <c r="R33" s="27">
        <v>0</v>
      </c>
      <c r="S33" s="20" t="str">
        <f t="shared" si="24"/>
        <v>-</v>
      </c>
      <c r="T33" s="1">
        <v>69596.58</v>
      </c>
      <c r="U33" s="1">
        <v>35663.96</v>
      </c>
      <c r="V33" s="20">
        <f t="shared" si="25"/>
        <v>51.243839855349215</v>
      </c>
      <c r="W33" s="1">
        <v>1731.34</v>
      </c>
      <c r="X33" s="1">
        <v>1731.34</v>
      </c>
      <c r="Y33" s="20">
        <f t="shared" si="26"/>
        <v>100</v>
      </c>
      <c r="Z33" s="13">
        <f t="shared" si="8"/>
        <v>-97.51232028930157</v>
      </c>
      <c r="AA33" s="13">
        <f t="shared" si="8"/>
        <v>-95.14540729632941</v>
      </c>
    </row>
    <row r="34" spans="1:27" x14ac:dyDescent="0.3">
      <c r="A34" s="5" t="s">
        <v>50</v>
      </c>
      <c r="B34" s="27">
        <v>0</v>
      </c>
      <c r="C34" s="27">
        <v>0</v>
      </c>
      <c r="D34" s="20" t="str">
        <f t="shared" si="19"/>
        <v>-</v>
      </c>
      <c r="E34" s="27">
        <v>0</v>
      </c>
      <c r="F34" s="27">
        <v>0</v>
      </c>
      <c r="G34" s="20" t="str">
        <f t="shared" si="20"/>
        <v>-</v>
      </c>
      <c r="H34" s="27">
        <v>0</v>
      </c>
      <c r="I34" s="27">
        <v>0</v>
      </c>
      <c r="J34" s="20" t="str">
        <f t="shared" si="21"/>
        <v>-</v>
      </c>
      <c r="K34" s="27">
        <v>0</v>
      </c>
      <c r="L34" s="27">
        <v>0</v>
      </c>
      <c r="M34" s="20" t="str">
        <f t="shared" si="22"/>
        <v>-</v>
      </c>
      <c r="N34" s="27">
        <v>0</v>
      </c>
      <c r="O34" s="27">
        <v>0</v>
      </c>
      <c r="P34" s="20" t="str">
        <f t="shared" si="23"/>
        <v>-</v>
      </c>
      <c r="Q34" s="27">
        <v>0</v>
      </c>
      <c r="R34" s="27">
        <v>0</v>
      </c>
      <c r="S34" s="20" t="str">
        <f t="shared" si="24"/>
        <v>-</v>
      </c>
      <c r="T34" s="27">
        <v>0</v>
      </c>
      <c r="U34" s="27">
        <v>0</v>
      </c>
      <c r="V34" s="20" t="str">
        <f t="shared" si="25"/>
        <v>-</v>
      </c>
      <c r="W34" s="27">
        <v>0</v>
      </c>
      <c r="X34" s="27">
        <v>0</v>
      </c>
      <c r="Y34" s="20" t="str">
        <f t="shared" si="26"/>
        <v>-</v>
      </c>
      <c r="Z34" s="13" t="str">
        <f t="shared" si="8"/>
        <v>-</v>
      </c>
      <c r="AA34" s="13" t="str">
        <f t="shared" si="8"/>
        <v>-</v>
      </c>
    </row>
    <row r="35" spans="1:27" x14ac:dyDescent="0.3">
      <c r="A35" s="5" t="s">
        <v>51</v>
      </c>
      <c r="B35" s="27">
        <v>0</v>
      </c>
      <c r="C35" s="27">
        <v>0</v>
      </c>
      <c r="D35" s="20" t="str">
        <f t="shared" si="19"/>
        <v>-</v>
      </c>
      <c r="E35" s="27">
        <v>1852862.14</v>
      </c>
      <c r="F35" s="27">
        <v>1852862.14</v>
      </c>
      <c r="G35" s="20">
        <f t="shared" si="20"/>
        <v>100</v>
      </c>
      <c r="H35" s="27">
        <v>236407.73</v>
      </c>
      <c r="I35" s="27">
        <v>48186.48</v>
      </c>
      <c r="J35" s="20">
        <f t="shared" si="21"/>
        <v>20.382785283713016</v>
      </c>
      <c r="K35" s="27">
        <v>6909.82</v>
      </c>
      <c r="L35" s="27">
        <v>0</v>
      </c>
      <c r="M35" s="20">
        <f t="shared" si="22"/>
        <v>0</v>
      </c>
      <c r="N35" s="27">
        <v>113451.79</v>
      </c>
      <c r="O35" s="27">
        <v>0</v>
      </c>
      <c r="P35" s="20">
        <f t="shared" si="23"/>
        <v>0</v>
      </c>
      <c r="Q35" s="27">
        <v>164524.12</v>
      </c>
      <c r="R35" s="27">
        <v>164524.12</v>
      </c>
      <c r="S35" s="20">
        <f t="shared" si="24"/>
        <v>100</v>
      </c>
      <c r="T35" s="1">
        <v>1042035.43</v>
      </c>
      <c r="U35" s="1">
        <v>36409.72</v>
      </c>
      <c r="V35" s="20">
        <f t="shared" si="25"/>
        <v>3.4940961652330764</v>
      </c>
      <c r="W35" s="1">
        <v>126456.54</v>
      </c>
      <c r="X35" s="1">
        <v>126456.54</v>
      </c>
      <c r="Y35" s="20">
        <f t="shared" si="26"/>
        <v>100</v>
      </c>
      <c r="Z35" s="13">
        <f t="shared" si="8"/>
        <v>-87.864468293558886</v>
      </c>
      <c r="AA35" s="13">
        <f t="shared" si="8"/>
        <v>247.3153322794023</v>
      </c>
    </row>
    <row r="36" spans="1:27" x14ac:dyDescent="0.3">
      <c r="A36" s="5" t="s">
        <v>52</v>
      </c>
      <c r="B36" s="27">
        <v>0</v>
      </c>
      <c r="C36" s="27">
        <v>0</v>
      </c>
      <c r="D36" s="20" t="str">
        <f t="shared" si="19"/>
        <v>-</v>
      </c>
      <c r="E36" s="27">
        <v>0</v>
      </c>
      <c r="F36" s="27">
        <v>0</v>
      </c>
      <c r="G36" s="20" t="str">
        <f t="shared" si="20"/>
        <v>-</v>
      </c>
      <c r="H36" s="27">
        <v>0</v>
      </c>
      <c r="I36" s="27">
        <v>0</v>
      </c>
      <c r="J36" s="20" t="str">
        <f t="shared" si="21"/>
        <v>-</v>
      </c>
      <c r="K36" s="27">
        <v>70000</v>
      </c>
      <c r="L36" s="27">
        <v>0</v>
      </c>
      <c r="M36" s="20">
        <f t="shared" si="22"/>
        <v>0</v>
      </c>
      <c r="N36" s="27">
        <v>0</v>
      </c>
      <c r="O36" s="27">
        <v>0</v>
      </c>
      <c r="P36" s="20" t="str">
        <f t="shared" si="23"/>
        <v>-</v>
      </c>
      <c r="Q36" s="27">
        <v>0</v>
      </c>
      <c r="R36" s="27">
        <v>0</v>
      </c>
      <c r="S36" s="20" t="str">
        <f t="shared" si="24"/>
        <v>-</v>
      </c>
      <c r="T36" s="27">
        <v>0</v>
      </c>
      <c r="U36" s="27">
        <v>0</v>
      </c>
      <c r="V36" s="20" t="str">
        <f t="shared" si="25"/>
        <v>-</v>
      </c>
      <c r="W36" s="27">
        <v>0</v>
      </c>
      <c r="X36" s="27">
        <v>0</v>
      </c>
      <c r="Y36" s="20" t="str">
        <f t="shared" si="26"/>
        <v>-</v>
      </c>
      <c r="Z36" s="13" t="str">
        <f t="shared" si="8"/>
        <v>-</v>
      </c>
      <c r="AA36" s="13" t="str">
        <f t="shared" si="8"/>
        <v>-</v>
      </c>
    </row>
    <row r="37" spans="1:27" x14ac:dyDescent="0.3">
      <c r="A37" s="5" t="s">
        <v>263</v>
      </c>
      <c r="B37" s="27">
        <v>0</v>
      </c>
      <c r="C37" s="27">
        <v>0</v>
      </c>
      <c r="D37" s="20" t="str">
        <f t="shared" si="19"/>
        <v>-</v>
      </c>
      <c r="E37" s="27">
        <v>0</v>
      </c>
      <c r="F37" s="27">
        <v>0</v>
      </c>
      <c r="G37" s="20" t="str">
        <f t="shared" si="20"/>
        <v>-</v>
      </c>
      <c r="H37" s="27">
        <v>0</v>
      </c>
      <c r="I37" s="27">
        <v>0</v>
      </c>
      <c r="J37" s="20" t="str">
        <f t="shared" si="21"/>
        <v>-</v>
      </c>
      <c r="K37" s="27">
        <v>0</v>
      </c>
      <c r="L37" s="27">
        <v>0</v>
      </c>
      <c r="M37" s="20" t="str">
        <f t="shared" si="22"/>
        <v>-</v>
      </c>
      <c r="N37" s="27">
        <v>0</v>
      </c>
      <c r="O37" s="27">
        <v>0</v>
      </c>
      <c r="P37" s="20" t="str">
        <f t="shared" si="23"/>
        <v>-</v>
      </c>
      <c r="Q37" s="27">
        <v>0</v>
      </c>
      <c r="R37" s="27">
        <v>0</v>
      </c>
      <c r="S37" s="20" t="str">
        <f t="shared" si="24"/>
        <v>-</v>
      </c>
      <c r="T37" s="27">
        <v>0</v>
      </c>
      <c r="U37" s="27">
        <v>0</v>
      </c>
      <c r="V37" s="20" t="str">
        <f t="shared" si="25"/>
        <v>-</v>
      </c>
      <c r="W37" s="27">
        <v>0</v>
      </c>
      <c r="X37" s="27">
        <v>0</v>
      </c>
      <c r="Y37" s="20" t="str">
        <f t="shared" si="26"/>
        <v>-</v>
      </c>
      <c r="Z37" s="13" t="str">
        <f t="shared" si="8"/>
        <v>-</v>
      </c>
      <c r="AA37" s="13" t="str">
        <f t="shared" si="8"/>
        <v>-</v>
      </c>
    </row>
    <row r="38" spans="1:27" x14ac:dyDescent="0.3">
      <c r="A38" s="5" t="s">
        <v>53</v>
      </c>
      <c r="B38" s="27">
        <v>0</v>
      </c>
      <c r="C38" s="27">
        <v>0</v>
      </c>
      <c r="D38" s="20" t="str">
        <f t="shared" si="19"/>
        <v>-</v>
      </c>
      <c r="E38" s="27">
        <v>0</v>
      </c>
      <c r="F38" s="27">
        <v>0</v>
      </c>
      <c r="G38" s="20" t="str">
        <f t="shared" si="20"/>
        <v>-</v>
      </c>
      <c r="H38" s="27">
        <v>0</v>
      </c>
      <c r="I38" s="27">
        <v>0</v>
      </c>
      <c r="J38" s="20" t="str">
        <f t="shared" si="21"/>
        <v>-</v>
      </c>
      <c r="K38" s="27">
        <v>0</v>
      </c>
      <c r="L38" s="27">
        <v>0</v>
      </c>
      <c r="M38" s="20" t="str">
        <f t="shared" si="22"/>
        <v>-</v>
      </c>
      <c r="N38" s="27">
        <v>0</v>
      </c>
      <c r="O38" s="27">
        <v>0</v>
      </c>
      <c r="P38" s="20" t="str">
        <f t="shared" si="23"/>
        <v>-</v>
      </c>
      <c r="Q38" s="27">
        <v>0</v>
      </c>
      <c r="R38" s="27">
        <v>0</v>
      </c>
      <c r="S38" s="20" t="str">
        <f t="shared" si="24"/>
        <v>-</v>
      </c>
      <c r="T38" s="27">
        <v>0</v>
      </c>
      <c r="U38" s="27">
        <v>0</v>
      </c>
      <c r="V38" s="20" t="str">
        <f t="shared" si="25"/>
        <v>-</v>
      </c>
      <c r="W38" s="27">
        <v>0</v>
      </c>
      <c r="X38" s="27">
        <v>0</v>
      </c>
      <c r="Y38" s="20" t="str">
        <f t="shared" si="26"/>
        <v>-</v>
      </c>
      <c r="Z38" s="13" t="str">
        <f t="shared" si="8"/>
        <v>-</v>
      </c>
      <c r="AA38" s="13" t="str">
        <f t="shared" si="8"/>
        <v>-</v>
      </c>
    </row>
    <row r="39" spans="1:27" x14ac:dyDescent="0.3">
      <c r="A39" s="5" t="s">
        <v>54</v>
      </c>
      <c r="B39" s="27">
        <v>0</v>
      </c>
      <c r="C39" s="27">
        <v>0</v>
      </c>
      <c r="D39" s="20" t="str">
        <f t="shared" si="19"/>
        <v>-</v>
      </c>
      <c r="E39" s="27">
        <v>0</v>
      </c>
      <c r="F39" s="27">
        <v>0</v>
      </c>
      <c r="G39" s="20" t="str">
        <f t="shared" si="20"/>
        <v>-</v>
      </c>
      <c r="H39" s="27">
        <v>0</v>
      </c>
      <c r="I39" s="27">
        <v>0</v>
      </c>
      <c r="J39" s="20" t="str">
        <f t="shared" si="21"/>
        <v>-</v>
      </c>
      <c r="K39" s="27">
        <v>0</v>
      </c>
      <c r="L39" s="27">
        <v>0</v>
      </c>
      <c r="M39" s="20" t="str">
        <f t="shared" si="22"/>
        <v>-</v>
      </c>
      <c r="N39" s="27">
        <v>0</v>
      </c>
      <c r="O39" s="27">
        <v>0</v>
      </c>
      <c r="P39" s="20" t="str">
        <f t="shared" si="23"/>
        <v>-</v>
      </c>
      <c r="Q39" s="27">
        <v>0</v>
      </c>
      <c r="R39" s="27">
        <v>0</v>
      </c>
      <c r="S39" s="20" t="str">
        <f t="shared" si="24"/>
        <v>-</v>
      </c>
      <c r="T39" s="27">
        <v>0</v>
      </c>
      <c r="U39" s="27">
        <v>0</v>
      </c>
      <c r="V39" s="20" t="str">
        <f t="shared" si="25"/>
        <v>-</v>
      </c>
      <c r="W39" s="27">
        <v>0</v>
      </c>
      <c r="X39" s="27">
        <v>0</v>
      </c>
      <c r="Y39" s="20" t="str">
        <f t="shared" si="26"/>
        <v>-</v>
      </c>
      <c r="Z39" s="13" t="str">
        <f t="shared" si="8"/>
        <v>-</v>
      </c>
      <c r="AA39" s="13" t="str">
        <f t="shared" si="8"/>
        <v>-</v>
      </c>
    </row>
    <row r="40" spans="1:27" x14ac:dyDescent="0.3">
      <c r="A40" s="5" t="s">
        <v>55</v>
      </c>
      <c r="B40" s="27">
        <v>0</v>
      </c>
      <c r="C40" s="27">
        <v>0</v>
      </c>
      <c r="D40" s="20" t="str">
        <f t="shared" si="19"/>
        <v>-</v>
      </c>
      <c r="E40" s="27">
        <v>871266.78</v>
      </c>
      <c r="F40" s="27">
        <v>0</v>
      </c>
      <c r="G40" s="20">
        <f t="shared" si="20"/>
        <v>0</v>
      </c>
      <c r="H40" s="27">
        <v>911863.44</v>
      </c>
      <c r="I40" s="27">
        <v>0</v>
      </c>
      <c r="J40" s="20">
        <f t="shared" si="21"/>
        <v>0</v>
      </c>
      <c r="K40" s="27">
        <v>954541.98</v>
      </c>
      <c r="L40" s="27">
        <v>953865.96</v>
      </c>
      <c r="M40" s="20">
        <f t="shared" si="22"/>
        <v>99.929178599352952</v>
      </c>
      <c r="N40" s="27">
        <v>998955.42</v>
      </c>
      <c r="O40" s="27">
        <v>905578.46999999974</v>
      </c>
      <c r="P40" s="20">
        <f t="shared" si="23"/>
        <v>90.652540831101319</v>
      </c>
      <c r="Q40" s="27">
        <v>1045103.76</v>
      </c>
      <c r="R40" s="27">
        <v>0</v>
      </c>
      <c r="S40" s="20">
        <f t="shared" si="24"/>
        <v>0</v>
      </c>
      <c r="T40" s="1">
        <v>1093680.96</v>
      </c>
      <c r="U40" s="27">
        <v>0</v>
      </c>
      <c r="V40" s="20">
        <f t="shared" si="25"/>
        <v>0</v>
      </c>
      <c r="W40" s="1">
        <v>1144687.02</v>
      </c>
      <c r="X40" s="27">
        <v>0</v>
      </c>
      <c r="Y40" s="20">
        <f t="shared" si="26"/>
        <v>0</v>
      </c>
      <c r="Z40" s="13">
        <f t="shared" si="8"/>
        <v>4.6637055837563537</v>
      </c>
      <c r="AA40" s="13" t="str">
        <f t="shared" si="8"/>
        <v>-</v>
      </c>
    </row>
    <row r="41" spans="1:27" x14ac:dyDescent="0.3">
      <c r="A41" s="5" t="s">
        <v>56</v>
      </c>
      <c r="B41" s="27">
        <v>0</v>
      </c>
      <c r="C41" s="27">
        <v>0</v>
      </c>
      <c r="D41" s="20" t="str">
        <f t="shared" si="19"/>
        <v>-</v>
      </c>
      <c r="E41" s="27">
        <v>0</v>
      </c>
      <c r="F41" s="27">
        <v>0</v>
      </c>
      <c r="G41" s="20" t="str">
        <f t="shared" si="20"/>
        <v>-</v>
      </c>
      <c r="H41" s="27">
        <v>0</v>
      </c>
      <c r="I41" s="27">
        <v>0</v>
      </c>
      <c r="J41" s="20" t="str">
        <f t="shared" si="21"/>
        <v>-</v>
      </c>
      <c r="K41" s="27">
        <v>0</v>
      </c>
      <c r="L41" s="27">
        <v>0</v>
      </c>
      <c r="M41" s="20" t="str">
        <f t="shared" si="22"/>
        <v>-</v>
      </c>
      <c r="N41" s="27">
        <v>0</v>
      </c>
      <c r="O41" s="27">
        <v>0</v>
      </c>
      <c r="P41" s="20" t="str">
        <f t="shared" si="23"/>
        <v>-</v>
      </c>
      <c r="Q41" s="27">
        <v>0</v>
      </c>
      <c r="R41" s="27">
        <v>0</v>
      </c>
      <c r="S41" s="20" t="str">
        <f t="shared" si="24"/>
        <v>-</v>
      </c>
      <c r="T41" s="27">
        <v>0</v>
      </c>
      <c r="U41" s="27">
        <v>0</v>
      </c>
      <c r="V41" s="20" t="str">
        <f t="shared" si="25"/>
        <v>-</v>
      </c>
      <c r="W41" s="27">
        <v>0</v>
      </c>
      <c r="X41" s="27">
        <v>0</v>
      </c>
      <c r="Y41" s="20" t="str">
        <f t="shared" si="26"/>
        <v>-</v>
      </c>
      <c r="Z41" s="13" t="str">
        <f t="shared" si="8"/>
        <v>-</v>
      </c>
      <c r="AA41" s="13" t="str">
        <f t="shared" si="8"/>
        <v>-</v>
      </c>
    </row>
    <row r="42" spans="1:27" x14ac:dyDescent="0.3">
      <c r="A42" s="5" t="s">
        <v>57</v>
      </c>
      <c r="B42" s="27">
        <v>0</v>
      </c>
      <c r="C42" s="27">
        <v>0</v>
      </c>
      <c r="D42" s="20" t="str">
        <f t="shared" si="19"/>
        <v>-</v>
      </c>
      <c r="E42" s="27">
        <v>4895718.49</v>
      </c>
      <c r="F42" s="27">
        <v>0</v>
      </c>
      <c r="G42" s="20">
        <f t="shared" si="20"/>
        <v>0</v>
      </c>
      <c r="H42" s="27">
        <v>4867232.74</v>
      </c>
      <c r="I42" s="27">
        <v>0</v>
      </c>
      <c r="J42" s="20">
        <f t="shared" si="21"/>
        <v>0</v>
      </c>
      <c r="K42" s="27">
        <v>4543881.3</v>
      </c>
      <c r="L42" s="27">
        <v>4543881.3</v>
      </c>
      <c r="M42" s="20">
        <f t="shared" si="22"/>
        <v>100</v>
      </c>
      <c r="N42" s="27">
        <v>4918118.38</v>
      </c>
      <c r="O42" s="27">
        <v>4918118.38</v>
      </c>
      <c r="P42" s="20">
        <f t="shared" si="23"/>
        <v>100</v>
      </c>
      <c r="Q42" s="27">
        <v>7473324.9900000002</v>
      </c>
      <c r="R42" s="27">
        <v>0</v>
      </c>
      <c r="S42" s="20">
        <f t="shared" si="24"/>
        <v>0</v>
      </c>
      <c r="T42" s="1">
        <v>8598256.6699999999</v>
      </c>
      <c r="U42" s="27">
        <v>0</v>
      </c>
      <c r="V42" s="20">
        <f t="shared" si="25"/>
        <v>0</v>
      </c>
      <c r="W42" s="1">
        <v>10401135.460000001</v>
      </c>
      <c r="X42" s="27">
        <v>0</v>
      </c>
      <c r="Y42" s="20">
        <f t="shared" si="26"/>
        <v>0</v>
      </c>
      <c r="Z42" s="13">
        <f t="shared" si="8"/>
        <v>20.967957333611452</v>
      </c>
      <c r="AA42" s="13" t="str">
        <f t="shared" si="8"/>
        <v>-</v>
      </c>
    </row>
    <row r="43" spans="1:27" x14ac:dyDescent="0.3">
      <c r="A43" s="5" t="s">
        <v>58</v>
      </c>
      <c r="B43" s="27">
        <v>0</v>
      </c>
      <c r="C43" s="27">
        <v>0</v>
      </c>
      <c r="D43" s="20" t="str">
        <f t="shared" si="19"/>
        <v>-</v>
      </c>
      <c r="E43" s="27">
        <v>0</v>
      </c>
      <c r="F43" s="27">
        <v>0</v>
      </c>
      <c r="G43" s="20" t="str">
        <f t="shared" si="20"/>
        <v>-</v>
      </c>
      <c r="H43" s="27">
        <v>0</v>
      </c>
      <c r="I43" s="27">
        <v>0</v>
      </c>
      <c r="J43" s="20" t="str">
        <f t="shared" si="21"/>
        <v>-</v>
      </c>
      <c r="K43" s="27">
        <v>0</v>
      </c>
      <c r="L43" s="27">
        <v>0</v>
      </c>
      <c r="M43" s="20" t="str">
        <f t="shared" si="22"/>
        <v>-</v>
      </c>
      <c r="N43" s="27">
        <v>0</v>
      </c>
      <c r="O43" s="27">
        <v>0</v>
      </c>
      <c r="P43" s="20" t="str">
        <f t="shared" si="23"/>
        <v>-</v>
      </c>
      <c r="Q43" s="27">
        <v>0</v>
      </c>
      <c r="R43" s="27">
        <v>0</v>
      </c>
      <c r="S43" s="20" t="str">
        <f t="shared" si="24"/>
        <v>-</v>
      </c>
      <c r="T43" s="27">
        <v>0</v>
      </c>
      <c r="U43" s="27">
        <v>0</v>
      </c>
      <c r="V43" s="20" t="str">
        <f t="shared" si="25"/>
        <v>-</v>
      </c>
      <c r="W43" s="27">
        <v>0</v>
      </c>
      <c r="X43" s="27">
        <v>0</v>
      </c>
      <c r="Y43" s="20" t="str">
        <f t="shared" si="26"/>
        <v>-</v>
      </c>
      <c r="Z43" s="13" t="str">
        <f t="shared" si="8"/>
        <v>-</v>
      </c>
      <c r="AA43" s="13" t="str">
        <f t="shared" si="8"/>
        <v>-</v>
      </c>
    </row>
    <row r="44" spans="1:27" x14ac:dyDescent="0.3">
      <c r="A44" s="5" t="s">
        <v>59</v>
      </c>
      <c r="B44" s="27">
        <v>0</v>
      </c>
      <c r="C44" s="27">
        <v>0</v>
      </c>
      <c r="D44" s="20" t="str">
        <f t="shared" si="19"/>
        <v>-</v>
      </c>
      <c r="E44" s="27">
        <v>0</v>
      </c>
      <c r="F44" s="27">
        <v>0</v>
      </c>
      <c r="G44" s="20" t="str">
        <f t="shared" si="20"/>
        <v>-</v>
      </c>
      <c r="H44" s="27">
        <v>0</v>
      </c>
      <c r="I44" s="27">
        <v>0</v>
      </c>
      <c r="J44" s="20" t="str">
        <f t="shared" si="21"/>
        <v>-</v>
      </c>
      <c r="K44" s="27">
        <v>0</v>
      </c>
      <c r="L44" s="27">
        <v>0</v>
      </c>
      <c r="M44" s="20" t="str">
        <f t="shared" si="22"/>
        <v>-</v>
      </c>
      <c r="N44" s="27">
        <v>0</v>
      </c>
      <c r="O44" s="27">
        <v>0</v>
      </c>
      <c r="P44" s="20" t="str">
        <f t="shared" si="23"/>
        <v>-</v>
      </c>
      <c r="Q44" s="27">
        <v>0</v>
      </c>
      <c r="R44" s="27">
        <v>0</v>
      </c>
      <c r="S44" s="20" t="str">
        <f t="shared" si="24"/>
        <v>-</v>
      </c>
      <c r="T44" s="27">
        <v>0</v>
      </c>
      <c r="U44" s="27">
        <v>0</v>
      </c>
      <c r="V44" s="20" t="str">
        <f t="shared" si="25"/>
        <v>-</v>
      </c>
      <c r="W44" s="27">
        <v>0</v>
      </c>
      <c r="X44" s="27">
        <v>0</v>
      </c>
      <c r="Y44" s="20" t="str">
        <f t="shared" si="26"/>
        <v>-</v>
      </c>
      <c r="Z44" s="13" t="str">
        <f t="shared" si="8"/>
        <v>-</v>
      </c>
      <c r="AA44" s="13" t="str">
        <f t="shared" si="8"/>
        <v>-</v>
      </c>
    </row>
    <row r="45" spans="1:27" x14ac:dyDescent="0.3">
      <c r="A45" s="5" t="s">
        <v>60</v>
      </c>
      <c r="B45" s="27">
        <v>0</v>
      </c>
      <c r="C45" s="27">
        <v>0</v>
      </c>
      <c r="D45" s="20" t="str">
        <f t="shared" si="19"/>
        <v>-</v>
      </c>
      <c r="E45" s="27">
        <v>0</v>
      </c>
      <c r="F45" s="27">
        <v>0</v>
      </c>
      <c r="G45" s="20" t="str">
        <f t="shared" si="20"/>
        <v>-</v>
      </c>
      <c r="H45" s="27">
        <v>2182603.81</v>
      </c>
      <c r="I45" s="27">
        <v>2182603.81</v>
      </c>
      <c r="J45" s="20">
        <f t="shared" si="21"/>
        <v>100</v>
      </c>
      <c r="K45" s="27">
        <v>15333704.1</v>
      </c>
      <c r="L45" s="27">
        <v>15333704.1</v>
      </c>
      <c r="M45" s="20">
        <f t="shared" si="22"/>
        <v>100</v>
      </c>
      <c r="N45" s="27">
        <v>0</v>
      </c>
      <c r="O45" s="27">
        <v>0</v>
      </c>
      <c r="P45" s="20" t="str">
        <f t="shared" si="23"/>
        <v>-</v>
      </c>
      <c r="Q45" s="27">
        <v>0</v>
      </c>
      <c r="R45" s="27">
        <v>0</v>
      </c>
      <c r="S45" s="20" t="str">
        <f t="shared" si="24"/>
        <v>-</v>
      </c>
      <c r="T45" s="27">
        <v>0</v>
      </c>
      <c r="U45" s="27">
        <v>0</v>
      </c>
      <c r="V45" s="20" t="str">
        <f t="shared" si="25"/>
        <v>-</v>
      </c>
      <c r="W45" s="27">
        <v>0</v>
      </c>
      <c r="X45" s="27">
        <v>0</v>
      </c>
      <c r="Y45" s="20" t="str">
        <f t="shared" si="26"/>
        <v>-</v>
      </c>
      <c r="Z45" s="13" t="str">
        <f t="shared" si="8"/>
        <v>-</v>
      </c>
      <c r="AA45" s="13" t="str">
        <f t="shared" si="8"/>
        <v>-</v>
      </c>
    </row>
    <row r="46" spans="1:27" x14ac:dyDescent="0.3">
      <c r="A46" s="5" t="s">
        <v>61</v>
      </c>
      <c r="B46" s="27">
        <v>0</v>
      </c>
      <c r="C46" s="27">
        <v>0</v>
      </c>
      <c r="D46" s="20" t="str">
        <f t="shared" si="19"/>
        <v>-</v>
      </c>
      <c r="E46" s="27">
        <v>173322117.71000001</v>
      </c>
      <c r="F46" s="27">
        <v>0</v>
      </c>
      <c r="G46" s="20">
        <f t="shared" si="20"/>
        <v>0</v>
      </c>
      <c r="H46" s="27">
        <v>250874496.59</v>
      </c>
      <c r="I46" s="27">
        <v>0</v>
      </c>
      <c r="J46" s="20">
        <f t="shared" si="21"/>
        <v>0</v>
      </c>
      <c r="K46" s="27">
        <v>231114006.66999999</v>
      </c>
      <c r="L46" s="27">
        <v>0</v>
      </c>
      <c r="M46" s="20">
        <f t="shared" si="22"/>
        <v>0</v>
      </c>
      <c r="N46" s="27">
        <v>65693046.93</v>
      </c>
      <c r="O46" s="27">
        <v>0</v>
      </c>
      <c r="P46" s="20">
        <f t="shared" si="23"/>
        <v>0</v>
      </c>
      <c r="Q46" s="27">
        <v>21961666.030000001</v>
      </c>
      <c r="R46" s="27">
        <v>0</v>
      </c>
      <c r="S46" s="20">
        <f t="shared" si="24"/>
        <v>0</v>
      </c>
      <c r="T46" s="1">
        <v>19908560.190000001</v>
      </c>
      <c r="U46" s="27">
        <v>0</v>
      </c>
      <c r="V46" s="20">
        <f t="shared" si="25"/>
        <v>0</v>
      </c>
      <c r="W46" s="1">
        <v>18806835.82</v>
      </c>
      <c r="X46" s="27">
        <v>0</v>
      </c>
      <c r="Y46" s="20">
        <f t="shared" si="26"/>
        <v>0</v>
      </c>
      <c r="Z46" s="13">
        <f t="shared" si="8"/>
        <v>-5.5339228928940543</v>
      </c>
      <c r="AA46" s="13" t="str">
        <f t="shared" si="8"/>
        <v>-</v>
      </c>
    </row>
    <row r="47" spans="1:27" x14ac:dyDescent="0.3">
      <c r="A47" s="5" t="s">
        <v>62</v>
      </c>
      <c r="B47" s="27">
        <v>0</v>
      </c>
      <c r="C47" s="27">
        <v>0</v>
      </c>
      <c r="D47" s="20" t="str">
        <f t="shared" si="19"/>
        <v>-</v>
      </c>
      <c r="E47" s="27">
        <v>1192053.6200000001</v>
      </c>
      <c r="F47" s="27">
        <v>0</v>
      </c>
      <c r="G47" s="20">
        <f t="shared" si="20"/>
        <v>0</v>
      </c>
      <c r="H47" s="27">
        <v>2452364.23</v>
      </c>
      <c r="I47" s="27">
        <v>0</v>
      </c>
      <c r="J47" s="20">
        <f t="shared" si="21"/>
        <v>0</v>
      </c>
      <c r="K47" s="27">
        <v>1200752.3500000001</v>
      </c>
      <c r="L47" s="27">
        <v>0</v>
      </c>
      <c r="M47" s="20">
        <f t="shared" si="22"/>
        <v>0</v>
      </c>
      <c r="N47" s="27">
        <v>1096810.3500000001</v>
      </c>
      <c r="O47" s="27">
        <v>0</v>
      </c>
      <c r="P47" s="20">
        <f t="shared" si="23"/>
        <v>0</v>
      </c>
      <c r="Q47" s="27">
        <v>58800.959999999999</v>
      </c>
      <c r="R47" s="27">
        <v>0</v>
      </c>
      <c r="S47" s="20">
        <f t="shared" si="24"/>
        <v>0</v>
      </c>
      <c r="T47" s="1">
        <v>39807.449999999997</v>
      </c>
      <c r="U47" s="27">
        <v>0</v>
      </c>
      <c r="V47" s="20">
        <f t="shared" si="25"/>
        <v>0</v>
      </c>
      <c r="W47" s="1">
        <v>190339.42</v>
      </c>
      <c r="X47" s="27">
        <v>0</v>
      </c>
      <c r="Y47" s="20">
        <f t="shared" si="26"/>
        <v>0</v>
      </c>
      <c r="Z47" s="13">
        <f t="shared" si="8"/>
        <v>378.15024574545725</v>
      </c>
      <c r="AA47" s="13" t="str">
        <f t="shared" si="8"/>
        <v>-</v>
      </c>
    </row>
    <row r="48" spans="1:27" x14ac:dyDescent="0.3">
      <c r="A48" s="5" t="s">
        <v>63</v>
      </c>
      <c r="B48" s="27">
        <v>123522457.97</v>
      </c>
      <c r="C48" s="27">
        <v>89532914.530000001</v>
      </c>
      <c r="D48" s="20">
        <f t="shared" si="19"/>
        <v>72.483106312331429</v>
      </c>
      <c r="E48" s="27">
        <f>SUM(E23:E30)</f>
        <v>126603183.81</v>
      </c>
      <c r="F48" s="27">
        <f>SUM(F23:F30)</f>
        <v>92479019.800000012</v>
      </c>
      <c r="G48" s="20">
        <f t="shared" si="20"/>
        <v>73.046361882010885</v>
      </c>
      <c r="H48" s="27">
        <f>SUM(H23:H30)</f>
        <v>127718000.45</v>
      </c>
      <c r="I48" s="27">
        <f>SUM(I23:I30)</f>
        <v>99226695.540000021</v>
      </c>
      <c r="J48" s="20">
        <f t="shared" si="21"/>
        <v>77.692020850926198</v>
      </c>
      <c r="K48" s="27">
        <f>SUM(K23:K30)</f>
        <v>129433244.72999999</v>
      </c>
      <c r="L48" s="29">
        <v>98722139.319999993</v>
      </c>
      <c r="M48" s="20">
        <f t="shared" si="22"/>
        <v>76.27262959059405</v>
      </c>
      <c r="N48" s="27">
        <f>SUM(N23:N30)</f>
        <v>131026830.04000001</v>
      </c>
      <c r="O48" s="27">
        <f>SUM(O23:O30)</f>
        <v>93522449.50999999</v>
      </c>
      <c r="P48" s="20">
        <f t="shared" si="23"/>
        <v>71.376564236080014</v>
      </c>
      <c r="Q48" s="27">
        <f>SUM(Q23:Q30)</f>
        <v>128467580.19999999</v>
      </c>
      <c r="R48" s="27">
        <f>SUM(R23:R30)</f>
        <v>90419284.75</v>
      </c>
      <c r="S48" s="20">
        <f t="shared" si="24"/>
        <v>70.382959349926338</v>
      </c>
      <c r="T48" s="27">
        <f>SUM(T23:T30)</f>
        <v>131308622.38999999</v>
      </c>
      <c r="U48" s="27">
        <f>SUM(U23:U30)</f>
        <v>96074739.250000015</v>
      </c>
      <c r="V48" s="20">
        <f t="shared" si="25"/>
        <v>73.167121474055421</v>
      </c>
      <c r="W48" s="27">
        <v>144992817.85000002</v>
      </c>
      <c r="X48" s="27">
        <v>92354244.599999994</v>
      </c>
      <c r="Y48" s="20">
        <f t="shared" si="26"/>
        <v>63.695737464419501</v>
      </c>
      <c r="Z48" s="13">
        <f t="shared" si="8"/>
        <v>10.42139899949342</v>
      </c>
      <c r="AA48" s="13">
        <f t="shared" si="8"/>
        <v>-3.8725003877645463</v>
      </c>
    </row>
    <row r="49" spans="1:27" x14ac:dyDescent="0.3">
      <c r="A49" s="5" t="s">
        <v>64</v>
      </c>
      <c r="B49" s="27">
        <v>9753003.3300000001</v>
      </c>
      <c r="C49" s="27">
        <v>8064383.5099999998</v>
      </c>
      <c r="D49" s="20">
        <f t="shared" si="19"/>
        <v>82.686155609053813</v>
      </c>
      <c r="E49" s="27">
        <f>SUM(E32:E35)</f>
        <v>10539543.790000001</v>
      </c>
      <c r="F49" s="27">
        <f>SUM(F32:F35)</f>
        <v>6884123.3899999997</v>
      </c>
      <c r="G49" s="20">
        <f t="shared" si="20"/>
        <v>65.317090826376273</v>
      </c>
      <c r="H49" s="27">
        <f>SUM(H32:H35)</f>
        <v>19036734.84</v>
      </c>
      <c r="I49" s="27">
        <f>SUM(I32:I35)</f>
        <v>7310129.29</v>
      </c>
      <c r="J49" s="20">
        <f t="shared" si="21"/>
        <v>38.40012140443303</v>
      </c>
      <c r="K49" s="27">
        <f>SUM(K32:K35)</f>
        <v>23650605</v>
      </c>
      <c r="L49" s="29">
        <v>13966165.140000001</v>
      </c>
      <c r="M49" s="20">
        <f t="shared" si="22"/>
        <v>59.052041755380046</v>
      </c>
      <c r="N49" s="27">
        <f>SUM(N32:N35)</f>
        <v>19080504.609999999</v>
      </c>
      <c r="O49" s="27">
        <f>SUM(O32:O35)</f>
        <v>11663685.119999999</v>
      </c>
      <c r="P49" s="20">
        <f t="shared" si="23"/>
        <v>61.128808479662112</v>
      </c>
      <c r="Q49" s="27">
        <f>SUM(Q32:Q35)</f>
        <v>19647918.359999999</v>
      </c>
      <c r="R49" s="27">
        <f>SUM(R32:R35)</f>
        <v>14105815.139999999</v>
      </c>
      <c r="S49" s="20">
        <f t="shared" si="24"/>
        <v>71.792924225078053</v>
      </c>
      <c r="T49" s="27">
        <f>SUM(T32:T35)</f>
        <v>18688812.599999998</v>
      </c>
      <c r="U49" s="27">
        <f>SUM(U32:U35)</f>
        <v>8603173.0200000014</v>
      </c>
      <c r="V49" s="20">
        <f t="shared" si="25"/>
        <v>46.033812870487033</v>
      </c>
      <c r="W49" s="27">
        <v>30961695.379999999</v>
      </c>
      <c r="X49" s="27">
        <v>16722033.359999999</v>
      </c>
      <c r="Y49" s="20">
        <f t="shared" si="26"/>
        <v>54.00877812008239</v>
      </c>
      <c r="Z49" s="13">
        <f t="shared" si="8"/>
        <v>65.669676520807968</v>
      </c>
      <c r="AA49" s="13">
        <f t="shared" si="8"/>
        <v>94.370534233426326</v>
      </c>
    </row>
    <row r="50" spans="1:27" x14ac:dyDescent="0.3">
      <c r="A50" s="5" t="s">
        <v>65</v>
      </c>
      <c r="B50" s="27">
        <f t="shared" ref="B50:C50" si="27">SUM(B36:B39)</f>
        <v>0</v>
      </c>
      <c r="C50" s="27">
        <f t="shared" si="27"/>
        <v>0</v>
      </c>
      <c r="D50" s="20" t="str">
        <f t="shared" si="19"/>
        <v>-</v>
      </c>
      <c r="E50" s="27">
        <f>SUM(E36:E39)</f>
        <v>0</v>
      </c>
      <c r="F50" s="27">
        <f>SUM(F36:F39)</f>
        <v>0</v>
      </c>
      <c r="G50" s="20" t="str">
        <f t="shared" si="20"/>
        <v>-</v>
      </c>
      <c r="H50" s="27">
        <f>SUM(H36:H39)</f>
        <v>0</v>
      </c>
      <c r="I50" s="27">
        <f>SUM(I36:I39)</f>
        <v>0</v>
      </c>
      <c r="J50" s="20" t="str">
        <f t="shared" si="21"/>
        <v>-</v>
      </c>
      <c r="K50" s="27">
        <f>SUM(K36:K39)</f>
        <v>70000</v>
      </c>
      <c r="L50" s="27">
        <f>SUM(L36:L39)</f>
        <v>0</v>
      </c>
      <c r="M50" s="20">
        <f t="shared" si="22"/>
        <v>0</v>
      </c>
      <c r="N50" s="27">
        <f>SUM(N36:N39)</f>
        <v>0</v>
      </c>
      <c r="O50" s="27">
        <f>SUM(O36:O39)</f>
        <v>0</v>
      </c>
      <c r="P50" s="20" t="str">
        <f t="shared" si="23"/>
        <v>-</v>
      </c>
      <c r="Q50" s="27">
        <f>SUM(Q36:Q39)</f>
        <v>0</v>
      </c>
      <c r="R50" s="27">
        <f>SUM(R36:R39)</f>
        <v>0</v>
      </c>
      <c r="S50" s="20" t="str">
        <f t="shared" si="24"/>
        <v>-</v>
      </c>
      <c r="T50" s="27">
        <f>SUM(T36:T39)</f>
        <v>0</v>
      </c>
      <c r="U50" s="27">
        <f>SUM(U36:U39)</f>
        <v>0</v>
      </c>
      <c r="V50" s="20" t="str">
        <f t="shared" si="25"/>
        <v>-</v>
      </c>
      <c r="W50" s="27">
        <v>0</v>
      </c>
      <c r="X50" s="27">
        <v>0</v>
      </c>
      <c r="Y50" s="20" t="str">
        <f t="shared" si="26"/>
        <v>-</v>
      </c>
      <c r="Z50" s="13" t="str">
        <f t="shared" si="8"/>
        <v>-</v>
      </c>
      <c r="AA50" s="13" t="str">
        <f t="shared" si="8"/>
        <v>-</v>
      </c>
    </row>
    <row r="51" spans="1:27" x14ac:dyDescent="0.3">
      <c r="A51" s="5" t="s">
        <v>66</v>
      </c>
      <c r="B51" s="27">
        <v>6285795.8700000001</v>
      </c>
      <c r="C51" s="27">
        <v>6217926.54</v>
      </c>
      <c r="D51" s="20">
        <f t="shared" si="19"/>
        <v>98.920274673189482</v>
      </c>
      <c r="E51" s="27">
        <f>SUM(E40:E44)</f>
        <v>5766985.2700000005</v>
      </c>
      <c r="F51" s="29">
        <v>5686497.4299999997</v>
      </c>
      <c r="G51" s="20">
        <f t="shared" si="20"/>
        <v>98.604334219150857</v>
      </c>
      <c r="H51" s="27">
        <f>SUM(H40:H44)</f>
        <v>5779096.1799999997</v>
      </c>
      <c r="I51" s="29">
        <v>5727285.3799999999</v>
      </c>
      <c r="J51" s="20">
        <f t="shared" si="21"/>
        <v>99.10347918798611</v>
      </c>
      <c r="K51" s="27">
        <f>SUM(K40:K44)</f>
        <v>5498423.2799999993</v>
      </c>
      <c r="L51" s="27">
        <f>SUM(L40:L44)</f>
        <v>5497747.2599999998</v>
      </c>
      <c r="M51" s="20">
        <f t="shared" si="22"/>
        <v>99.987705202644932</v>
      </c>
      <c r="N51" s="27">
        <f>SUM(N40:N44)</f>
        <v>5917073.7999999998</v>
      </c>
      <c r="O51" s="27">
        <f>SUM(O40:O44)</f>
        <v>5823696.8499999996</v>
      </c>
      <c r="P51" s="20">
        <f t="shared" si="23"/>
        <v>98.421906618774969</v>
      </c>
      <c r="Q51" s="27">
        <f>SUM(Q40:Q44)</f>
        <v>8518428.75</v>
      </c>
      <c r="R51" s="29">
        <v>8364230.0199999996</v>
      </c>
      <c r="S51" s="20">
        <f t="shared" si="24"/>
        <v>98.189821919916852</v>
      </c>
      <c r="T51" s="27">
        <f>SUM(T40:T44)</f>
        <v>9691937.629999999</v>
      </c>
      <c r="U51" s="29">
        <v>9431588.25</v>
      </c>
      <c r="V51" s="20">
        <f t="shared" si="25"/>
        <v>97.313753039494131</v>
      </c>
      <c r="W51" s="27">
        <v>11545822.48</v>
      </c>
      <c r="X51" s="29">
        <v>11148292.390000001</v>
      </c>
      <c r="Y51" s="20">
        <f t="shared" si="26"/>
        <v>96.556935716891431</v>
      </c>
      <c r="Z51" s="13">
        <f t="shared" si="8"/>
        <v>19.128113704132474</v>
      </c>
      <c r="AA51" s="13">
        <f t="shared" si="8"/>
        <v>18.201644245867072</v>
      </c>
    </row>
    <row r="52" spans="1:27" x14ac:dyDescent="0.3">
      <c r="A52" s="5" t="s">
        <v>67</v>
      </c>
      <c r="B52" s="27">
        <f t="shared" ref="B52:C52" si="28">B45</f>
        <v>0</v>
      </c>
      <c r="C52" s="27">
        <f t="shared" si="28"/>
        <v>0</v>
      </c>
      <c r="D52" s="20" t="str">
        <f t="shared" si="19"/>
        <v>-</v>
      </c>
      <c r="E52" s="27">
        <f>E45</f>
        <v>0</v>
      </c>
      <c r="F52" s="27">
        <f>F45</f>
        <v>0</v>
      </c>
      <c r="G52" s="20" t="str">
        <f t="shared" si="20"/>
        <v>-</v>
      </c>
      <c r="H52" s="27">
        <f>H45</f>
        <v>2182603.81</v>
      </c>
      <c r="I52" s="27">
        <f>I45</f>
        <v>2182603.81</v>
      </c>
      <c r="J52" s="20">
        <f t="shared" si="21"/>
        <v>100</v>
      </c>
      <c r="K52" s="27">
        <f>K45</f>
        <v>15333704.1</v>
      </c>
      <c r="L52" s="27">
        <f>L45</f>
        <v>15333704.1</v>
      </c>
      <c r="M52" s="20">
        <f t="shared" si="22"/>
        <v>100</v>
      </c>
      <c r="N52" s="27">
        <f>N45</f>
        <v>0</v>
      </c>
      <c r="O52" s="27">
        <f>O45</f>
        <v>0</v>
      </c>
      <c r="P52" s="20" t="str">
        <f t="shared" si="23"/>
        <v>-</v>
      </c>
      <c r="Q52" s="27">
        <f>Q45</f>
        <v>0</v>
      </c>
      <c r="R52" s="27">
        <f>R45</f>
        <v>0</v>
      </c>
      <c r="S52" s="20" t="str">
        <f t="shared" si="24"/>
        <v>-</v>
      </c>
      <c r="T52" s="27">
        <f>T45</f>
        <v>0</v>
      </c>
      <c r="U52" s="27">
        <f>U45</f>
        <v>0</v>
      </c>
      <c r="V52" s="20" t="str">
        <f t="shared" si="25"/>
        <v>-</v>
      </c>
      <c r="W52" s="27">
        <v>0</v>
      </c>
      <c r="X52" s="27">
        <v>0</v>
      </c>
      <c r="Y52" s="20" t="str">
        <f t="shared" si="26"/>
        <v>-</v>
      </c>
      <c r="Z52" s="13" t="str">
        <f t="shared" si="8"/>
        <v>-</v>
      </c>
      <c r="AA52" s="13" t="str">
        <f t="shared" si="8"/>
        <v>-</v>
      </c>
    </row>
    <row r="53" spans="1:27" x14ac:dyDescent="0.3">
      <c r="A53" s="5" t="s">
        <v>68</v>
      </c>
      <c r="B53" s="27">
        <v>208241726.94</v>
      </c>
      <c r="C53" s="29">
        <v>203488611.69</v>
      </c>
      <c r="D53" s="20">
        <f t="shared" si="19"/>
        <v>97.717501040812294</v>
      </c>
      <c r="E53" s="27">
        <f>SUM(E46:E47)</f>
        <v>174514171.33000001</v>
      </c>
      <c r="F53" s="29">
        <v>169307735.83000001</v>
      </c>
      <c r="G53" s="20">
        <f t="shared" si="20"/>
        <v>97.016611625107046</v>
      </c>
      <c r="H53" s="27">
        <f>SUM(H46:H47)</f>
        <v>253326860.81999999</v>
      </c>
      <c r="I53" s="29">
        <v>248372809.88</v>
      </c>
      <c r="J53" s="20">
        <f t="shared" si="21"/>
        <v>98.044403612011735</v>
      </c>
      <c r="K53" s="27">
        <f>SUM(K46:K47)</f>
        <v>232314759.01999998</v>
      </c>
      <c r="L53" s="29">
        <v>227752100.72999999</v>
      </c>
      <c r="M53" s="20">
        <f t="shared" si="22"/>
        <v>98.036001539787151</v>
      </c>
      <c r="N53" s="27">
        <f>SUM(N46:N47)</f>
        <v>66789857.280000001</v>
      </c>
      <c r="O53" s="29">
        <v>61437177.590000004</v>
      </c>
      <c r="P53" s="20">
        <f t="shared" si="23"/>
        <v>91.985789597423135</v>
      </c>
      <c r="Q53" s="27">
        <f>SUM(Q46:Q47)</f>
        <v>22020466.990000002</v>
      </c>
      <c r="R53" s="29">
        <v>15117604.119999999</v>
      </c>
      <c r="S53" s="20">
        <f t="shared" si="24"/>
        <v>68.652513713107211</v>
      </c>
      <c r="T53" s="27">
        <f>SUM(T46:T47)</f>
        <v>19948367.640000001</v>
      </c>
      <c r="U53" s="29">
        <v>14059553.890000001</v>
      </c>
      <c r="V53" s="20">
        <f t="shared" si="25"/>
        <v>70.479721166799195</v>
      </c>
      <c r="W53" s="27">
        <v>18997175.240000002</v>
      </c>
      <c r="X53" s="29">
        <v>14895478.17</v>
      </c>
      <c r="Y53" s="20">
        <f t="shared" si="26"/>
        <v>78.408910702873527</v>
      </c>
      <c r="Z53" s="13">
        <f t="shared" si="8"/>
        <v>-4.7682718564535094</v>
      </c>
      <c r="AA53" s="13">
        <f t="shared" si="8"/>
        <v>5.9455960447974121</v>
      </c>
    </row>
    <row r="54" spans="1:27" x14ac:dyDescent="0.3">
      <c r="A54" s="5" t="s">
        <v>69</v>
      </c>
      <c r="B54" s="19">
        <f t="shared" ref="B54:C54" si="29">SUM(B48:B53)</f>
        <v>347802984.11000001</v>
      </c>
      <c r="C54" s="19">
        <f t="shared" si="29"/>
        <v>307303836.26999998</v>
      </c>
      <c r="D54" s="20">
        <f t="shared" si="19"/>
        <v>88.355721575065232</v>
      </c>
      <c r="E54" s="24">
        <f t="shared" ref="E54:F54" si="30">SUM(E48:E53)</f>
        <v>317423884.20000005</v>
      </c>
      <c r="F54" s="19">
        <f t="shared" si="30"/>
        <v>274357376.45000005</v>
      </c>
      <c r="G54" s="20">
        <f t="shared" si="20"/>
        <v>86.432492986928182</v>
      </c>
      <c r="H54" s="24">
        <f t="shared" ref="H54:I54" si="31">SUM(H48:H53)</f>
        <v>408043296.10000002</v>
      </c>
      <c r="I54" s="19">
        <f t="shared" si="31"/>
        <v>362819523.90000004</v>
      </c>
      <c r="J54" s="20">
        <f t="shared" si="21"/>
        <v>88.916918221120127</v>
      </c>
      <c r="K54" s="24">
        <f t="shared" ref="K54:L54" si="32">SUM(K48:K53)</f>
        <v>406300736.13</v>
      </c>
      <c r="L54" s="19">
        <f t="shared" si="32"/>
        <v>361271856.54999995</v>
      </c>
      <c r="M54" s="20">
        <f t="shared" si="22"/>
        <v>88.917352203469164</v>
      </c>
      <c r="N54" s="24">
        <f t="shared" ref="N54:O54" si="33">SUM(N48:N53)</f>
        <v>222814265.73000002</v>
      </c>
      <c r="O54" s="19">
        <f t="shared" si="33"/>
        <v>172447009.06999999</v>
      </c>
      <c r="P54" s="20">
        <f t="shared" si="23"/>
        <v>77.394958758595095</v>
      </c>
      <c r="Q54" s="24">
        <f t="shared" ref="Q54:R54" si="34">SUM(Q48:Q53)</f>
        <v>178654394.30000001</v>
      </c>
      <c r="R54" s="19">
        <f t="shared" si="34"/>
        <v>128006934.03</v>
      </c>
      <c r="S54" s="20">
        <f t="shared" si="24"/>
        <v>71.650593612071034</v>
      </c>
      <c r="T54" s="24">
        <f t="shared" ref="T54:U54" si="35">SUM(T48:T53)</f>
        <v>179637740.25999999</v>
      </c>
      <c r="U54" s="19">
        <f t="shared" si="35"/>
        <v>128169054.41000001</v>
      </c>
      <c r="V54" s="20">
        <f t="shared" si="25"/>
        <v>71.348623192706384</v>
      </c>
      <c r="W54" s="24">
        <v>206497510.95000002</v>
      </c>
      <c r="X54" s="19">
        <v>135120048.51999998</v>
      </c>
      <c r="Y54" s="20">
        <f t="shared" si="26"/>
        <v>65.434226252110648</v>
      </c>
      <c r="Z54" s="13">
        <f t="shared" si="8"/>
        <v>14.952186913019688</v>
      </c>
      <c r="AA54" s="13">
        <f t="shared" si="8"/>
        <v>5.4233013904935632</v>
      </c>
    </row>
    <row r="55" spans="1:27" x14ac:dyDescent="0.3">
      <c r="A55" s="14" t="s">
        <v>70</v>
      </c>
      <c r="B55" s="15">
        <f t="shared" ref="B55:F55" si="36">B54-B53</f>
        <v>139561257.17000002</v>
      </c>
      <c r="C55" s="15">
        <f t="shared" si="36"/>
        <v>103815224.57999998</v>
      </c>
      <c r="D55" s="21">
        <f t="shared" si="19"/>
        <v>74.386851111223734</v>
      </c>
      <c r="E55" s="25">
        <f t="shared" si="36"/>
        <v>142909712.87000003</v>
      </c>
      <c r="F55" s="15">
        <f t="shared" si="36"/>
        <v>105049640.62000003</v>
      </c>
      <c r="G55" s="21">
        <f t="shared" si="20"/>
        <v>73.507698329476042</v>
      </c>
      <c r="H55" s="25">
        <f t="shared" ref="H55:I55" si="37">H54-H53</f>
        <v>154716435.28000003</v>
      </c>
      <c r="I55" s="15">
        <f t="shared" si="37"/>
        <v>114446714.02000004</v>
      </c>
      <c r="J55" s="21">
        <f t="shared" si="21"/>
        <v>73.971917600659978</v>
      </c>
      <c r="K55" s="25">
        <f t="shared" ref="K55:L55" si="38">K54-K53</f>
        <v>173985977.11000001</v>
      </c>
      <c r="L55" s="15">
        <f t="shared" si="38"/>
        <v>133519755.81999996</v>
      </c>
      <c r="M55" s="21">
        <f t="shared" si="22"/>
        <v>76.741676563729101</v>
      </c>
      <c r="N55" s="25">
        <f t="shared" ref="N55:O55" si="39">N54-N53</f>
        <v>156024408.45000002</v>
      </c>
      <c r="O55" s="15">
        <f t="shared" si="39"/>
        <v>111009831.47999999</v>
      </c>
      <c r="P55" s="21">
        <f t="shared" si="23"/>
        <v>71.14901609485959</v>
      </c>
      <c r="Q55" s="25">
        <f t="shared" ref="Q55:R55" si="40">Q54-Q53</f>
        <v>156633927.31</v>
      </c>
      <c r="R55" s="15">
        <f t="shared" si="40"/>
        <v>112889329.91</v>
      </c>
      <c r="S55" s="21">
        <f t="shared" si="24"/>
        <v>72.072080326873589</v>
      </c>
      <c r="T55" s="25">
        <f t="shared" ref="T55:U55" si="41">T54-T53</f>
        <v>159689372.62</v>
      </c>
      <c r="U55" s="15">
        <f t="shared" si="41"/>
        <v>114109500.52000001</v>
      </c>
      <c r="V55" s="21">
        <f t="shared" si="25"/>
        <v>71.457166277143088</v>
      </c>
      <c r="W55" s="25">
        <v>187500335.71000001</v>
      </c>
      <c r="X55" s="15">
        <v>120224570.34999998</v>
      </c>
      <c r="Y55" s="21">
        <f t="shared" si="26"/>
        <v>64.119656050081403</v>
      </c>
      <c r="Z55" s="16">
        <f t="shared" si="8"/>
        <v>17.415663067435005</v>
      </c>
      <c r="AA55" s="16">
        <f t="shared" si="8"/>
        <v>5.3589489062115092</v>
      </c>
    </row>
    <row r="56" spans="1:27" x14ac:dyDescent="0.3">
      <c r="A56" s="5" t="s">
        <v>71</v>
      </c>
      <c r="B56" s="28">
        <f>B14-B48</f>
        <v>23345445.909999996</v>
      </c>
      <c r="C56" s="28">
        <f>C14-C48</f>
        <v>30451402.260000005</v>
      </c>
      <c r="D56" s="22"/>
      <c r="E56" s="28">
        <f>E14-E48</f>
        <v>20264720.069999993</v>
      </c>
      <c r="F56" s="28">
        <f>F14-F48</f>
        <v>27505296.989999995</v>
      </c>
      <c r="G56" s="22"/>
      <c r="H56" s="28">
        <f>H14-H48</f>
        <v>25671271.989999995</v>
      </c>
      <c r="I56" s="28">
        <f>I14-I48</f>
        <v>23217469.119999975</v>
      </c>
      <c r="J56" s="22"/>
      <c r="K56" s="28">
        <f>K14-K48</f>
        <v>17402512.020000011</v>
      </c>
      <c r="L56" s="28">
        <f>L14-L48</f>
        <v>18082695.640000001</v>
      </c>
      <c r="M56" s="22"/>
      <c r="N56" s="28">
        <f>N14-N48</f>
        <v>23965446.709999993</v>
      </c>
      <c r="O56" s="28">
        <f>O14-O48</f>
        <v>32254108.810000002</v>
      </c>
      <c r="P56" s="22"/>
      <c r="Q56" s="28">
        <f>Q14-Q48</f>
        <v>34685843.690000027</v>
      </c>
      <c r="R56" s="28">
        <f>R14-R48</f>
        <v>39033918.719999999</v>
      </c>
      <c r="S56" s="22"/>
      <c r="T56" s="28">
        <f>T14-T48</f>
        <v>29036567.070000023</v>
      </c>
      <c r="U56" s="28">
        <f>U14-U48</f>
        <v>33128330.679999977</v>
      </c>
      <c r="V56" s="22"/>
      <c r="W56" s="28">
        <f>W14-W48</f>
        <v>21585430.029999971</v>
      </c>
      <c r="X56" s="28">
        <f>X14-X48</f>
        <v>38918227.110000014</v>
      </c>
      <c r="Y56" s="22"/>
      <c r="Z56" s="13">
        <f t="shared" ref="Z56:AA59" si="42">IF(T56&gt;0,W56/T56*100-100,"-")</f>
        <v>-25.661218910752055</v>
      </c>
      <c r="AA56" s="13">
        <f t="shared" si="42"/>
        <v>17.477175309335706</v>
      </c>
    </row>
    <row r="57" spans="1:27" x14ac:dyDescent="0.3">
      <c r="A57" s="5" t="s">
        <v>72</v>
      </c>
      <c r="B57" s="28">
        <f>B15-B49</f>
        <v>-5250478.42</v>
      </c>
      <c r="C57" s="28">
        <f>C15-C49</f>
        <v>-4881070.42</v>
      </c>
      <c r="D57" s="22"/>
      <c r="E57" s="28">
        <f>E15-E49</f>
        <v>-6037018.8800000008</v>
      </c>
      <c r="F57" s="28">
        <f>F15-F49</f>
        <v>-3700810.2999999993</v>
      </c>
      <c r="G57" s="22"/>
      <c r="H57" s="28">
        <f>H15-H49</f>
        <v>-9723306.2300000004</v>
      </c>
      <c r="I57" s="28">
        <f>I15-I49</f>
        <v>-2069096.0599999996</v>
      </c>
      <c r="J57" s="22"/>
      <c r="K57" s="28">
        <f>K15-K49</f>
        <v>-1567738.9800000004</v>
      </c>
      <c r="L57" s="28">
        <f>L15-L49</f>
        <v>-255748.22000000253</v>
      </c>
      <c r="M57" s="22"/>
      <c r="N57" s="28">
        <f>N15-N49</f>
        <v>-1280698.7899999991</v>
      </c>
      <c r="O57" s="28">
        <f>O15-O49</f>
        <v>-1795987.8599999994</v>
      </c>
      <c r="P57" s="22"/>
      <c r="Q57" s="28">
        <f>Q15-Q49</f>
        <v>-870305.98999999836</v>
      </c>
      <c r="R57" s="28">
        <f>R15-R49</f>
        <v>-5409662.3100000005</v>
      </c>
      <c r="S57" s="22"/>
      <c r="T57" s="28">
        <f>T15-T49</f>
        <v>2738324.7500000037</v>
      </c>
      <c r="U57" s="28">
        <f>U15-U49</f>
        <v>7424106.9700000007</v>
      </c>
      <c r="V57" s="22"/>
      <c r="W57" s="28">
        <f>W15-W49</f>
        <v>-9240999.7100000009</v>
      </c>
      <c r="X57" s="28">
        <f>X15-X49</f>
        <v>-11714290.32</v>
      </c>
      <c r="Y57" s="22"/>
      <c r="Z57" s="13">
        <f t="shared" si="42"/>
        <v>-437.46909346672589</v>
      </c>
      <c r="AA57" s="13">
        <f t="shared" si="42"/>
        <v>-257.7871974007939</v>
      </c>
    </row>
    <row r="58" spans="1:27" x14ac:dyDescent="0.3">
      <c r="A58" s="5" t="s">
        <v>357</v>
      </c>
      <c r="B58" s="28">
        <f>SUM(B14:B16)-SUM(B48:B50)</f>
        <v>18094967.489999995</v>
      </c>
      <c r="C58" s="28">
        <f>SUM(C14:C16)-SUM(C48:C50)</f>
        <v>25570331.840000004</v>
      </c>
      <c r="D58" s="22"/>
      <c r="E58" s="28">
        <f>SUM(E14:E16)-SUM(E48:E50)</f>
        <v>14227701.189999998</v>
      </c>
      <c r="F58" s="28">
        <f>SUM(F14:F16)-SUM(F48:F50)</f>
        <v>23804486.689999998</v>
      </c>
      <c r="G58" s="22"/>
      <c r="H58" s="28">
        <f>SUM(H14:H16)-SUM(H48:H50)</f>
        <v>15947965.76000002</v>
      </c>
      <c r="I58" s="28">
        <f>SUM(I14:I16)-SUM(I48:I50)</f>
        <v>21148373.059999973</v>
      </c>
      <c r="J58" s="22"/>
      <c r="K58" s="28">
        <f>SUM(K14:K16)-SUM(K48:K50)</f>
        <v>15764773.040000021</v>
      </c>
      <c r="L58" s="28">
        <f>SUM(L14:L16)-SUM(L48:L50)</f>
        <v>17826947.420000002</v>
      </c>
      <c r="M58" s="22"/>
      <c r="N58" s="28">
        <f>SUM(N14:N16)-SUM(N48:N50)</f>
        <v>22684747.919999987</v>
      </c>
      <c r="O58" s="28">
        <f>SUM(O14:O16)-SUM(O48:O50)</f>
        <v>30458120.949999988</v>
      </c>
      <c r="P58" s="22"/>
      <c r="Q58" s="28">
        <f>SUM(Q14:Q16)-SUM(Q48:Q50)</f>
        <v>33815537.700000018</v>
      </c>
      <c r="R58" s="28">
        <f>SUM(R14:R16)-SUM(R48:R50)</f>
        <v>33624256.410000011</v>
      </c>
      <c r="S58" s="22"/>
      <c r="T58" s="28">
        <f>SUM(T14:T16)-SUM(T48:T50)</f>
        <v>31774891.820000023</v>
      </c>
      <c r="U58" s="28">
        <f>SUM(U14:U16)-SUM(U48:U50)</f>
        <v>40552437.649999976</v>
      </c>
      <c r="V58" s="22"/>
      <c r="W58" s="28">
        <f>SUM(W14:W16)-SUM(W48:W50)</f>
        <v>12344430.319999963</v>
      </c>
      <c r="X58" s="28">
        <f>SUM(X14:X16)-SUM(X48:X50)</f>
        <v>27203936.790000007</v>
      </c>
      <c r="Y58" s="22"/>
      <c r="Z58" s="13">
        <f t="shared" si="42"/>
        <v>-61.150362399565978</v>
      </c>
      <c r="AA58" s="13">
        <f t="shared" si="42"/>
        <v>-32.916642336542694</v>
      </c>
    </row>
    <row r="59" spans="1:27" x14ac:dyDescent="0.3">
      <c r="A59" s="5" t="s">
        <v>358</v>
      </c>
      <c r="B59" s="28">
        <f>B21-B55</f>
        <v>12890972.209999979</v>
      </c>
      <c r="C59" s="28">
        <f>C21-C55</f>
        <v>19352405.300000012</v>
      </c>
      <c r="D59" s="100"/>
      <c r="E59" s="28">
        <f>E21-E55</f>
        <v>9542516.5099999607</v>
      </c>
      <c r="F59" s="28">
        <f>F21-F55</f>
        <v>18117989.259999961</v>
      </c>
      <c r="G59" s="100"/>
      <c r="H59" s="28">
        <f>H21-H55</f>
        <v>14197310.629999995</v>
      </c>
      <c r="I59" s="28">
        <f>I21-I55</f>
        <v>18773927.679999948</v>
      </c>
      <c r="J59" s="100"/>
      <c r="K59" s="28">
        <f>K21-K55</f>
        <v>12820693.950000018</v>
      </c>
      <c r="L59" s="28">
        <f>L21-L55</f>
        <v>14883544.350000054</v>
      </c>
      <c r="M59" s="100"/>
      <c r="N59" s="28">
        <f>N21-N55</f>
        <v>16767674.119999975</v>
      </c>
      <c r="O59" s="28">
        <f>O21-O55</f>
        <v>24634424.099999994</v>
      </c>
      <c r="P59" s="100"/>
      <c r="Q59" s="28">
        <f>Q21-Q55</f>
        <v>28097108.950000018</v>
      </c>
      <c r="R59" s="28">
        <f>R21-R55</f>
        <v>28060026.390000015</v>
      </c>
      <c r="S59" s="100"/>
      <c r="T59" s="28">
        <f>T21-T55</f>
        <v>24385678.420000017</v>
      </c>
      <c r="U59" s="28">
        <f>U21-U55</f>
        <v>33423573.629999965</v>
      </c>
      <c r="V59" s="100"/>
      <c r="W59" s="28">
        <f>W21-W55</f>
        <v>798607.83999997377</v>
      </c>
      <c r="X59" s="28">
        <f>X21-X55</f>
        <v>16055644.400000021</v>
      </c>
      <c r="Y59" s="100"/>
      <c r="Z59" s="13">
        <f t="shared" si="42"/>
        <v>-96.725094843598882</v>
      </c>
      <c r="AA59" s="13">
        <f t="shared" si="42"/>
        <v>-51.96311268885691</v>
      </c>
    </row>
    <row r="60" spans="1:27" x14ac:dyDescent="0.3">
      <c r="A60" s="5" t="s">
        <v>359</v>
      </c>
      <c r="C60" s="6">
        <f>SUM(C14:C16)/SUM(B14:B16)*100</f>
        <v>81.36835633257904</v>
      </c>
      <c r="D60" s="100"/>
      <c r="F60" s="6">
        <f>SUM(F14:F16)/SUM(E14:E16)*100</f>
        <v>81.36835633257904</v>
      </c>
      <c r="G60" s="100"/>
      <c r="I60" s="6">
        <f>SUM(I14:I16)/SUM(H14:H16)*100</f>
        <v>78.477614118256824</v>
      </c>
      <c r="J60" s="100"/>
      <c r="L60" s="6">
        <f>SUM(L14:L16)/SUM(K14:K16)*100</f>
        <v>77.265164574370147</v>
      </c>
      <c r="M60" s="100"/>
      <c r="O60" s="6">
        <f>SUM(O14:O16)/SUM(N14:N16)*100</f>
        <v>78.501429904954705</v>
      </c>
      <c r="P60" s="100"/>
      <c r="R60" s="6">
        <f>SUM(R14:R16)/SUM(Q14:Q16)*100</f>
        <v>75.935013145623458</v>
      </c>
      <c r="S60" s="100"/>
      <c r="U60" s="6">
        <f>SUM(U14:U16)/SUM(T14:T16)*100</f>
        <v>79.89684264305204</v>
      </c>
      <c r="V60" s="100"/>
      <c r="X60" s="6">
        <f>SUM(X14:X16)/SUM(W14:W16)*100</f>
        <v>72.37439158218794</v>
      </c>
      <c r="Y60" s="100"/>
    </row>
    <row r="61" spans="1:27" x14ac:dyDescent="0.3">
      <c r="A61" s="5" t="s">
        <v>360</v>
      </c>
      <c r="C61" s="6">
        <f>SUM(C48:C50)/SUM(B48:B50)*100</f>
        <v>73.229758192553334</v>
      </c>
      <c r="D61" s="100"/>
      <c r="F61" s="6">
        <f>SUM(F48:F50)/SUM(E48:E50)*100</f>
        <v>72.452360346667049</v>
      </c>
      <c r="G61" s="100"/>
      <c r="I61" s="6">
        <f>SUM(I48:I50)/SUM(H48:H50)*100</f>
        <v>72.59515314410406</v>
      </c>
      <c r="J61" s="100"/>
      <c r="L61" s="6">
        <f>SUM(L48:L50)/SUM(K48:K50)*100</f>
        <v>73.578499436130372</v>
      </c>
      <c r="M61" s="100"/>
      <c r="O61" s="6">
        <f>SUM(O48:O50)/SUM(N48:N50)*100</f>
        <v>70.073947335923862</v>
      </c>
      <c r="P61" s="100"/>
      <c r="R61" s="6">
        <f>SUM(R48:R50)/SUM(Q48:Q50)*100</f>
        <v>70.569994974332815</v>
      </c>
      <c r="S61" s="100"/>
      <c r="U61" s="6">
        <f>SUM(U48:U50)/SUM(T48:T50)*100</f>
        <v>69.786468199925338</v>
      </c>
      <c r="V61" s="100"/>
      <c r="X61" s="6">
        <f>SUM(X48:X50)/SUM(W48:W50)*100</f>
        <v>61.991179400678554</v>
      </c>
      <c r="Y61" s="100"/>
    </row>
  </sheetData>
  <mergeCells count="9">
    <mergeCell ref="Z1:AA1"/>
    <mergeCell ref="B1:D1"/>
    <mergeCell ref="E1:G1"/>
    <mergeCell ref="W1:Y1"/>
    <mergeCell ref="H1:J1"/>
    <mergeCell ref="K1:M1"/>
    <mergeCell ref="N1:P1"/>
    <mergeCell ref="Q1:S1"/>
    <mergeCell ref="T1:V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showGridLines="0" workbookViewId="0">
      <selection activeCell="L2" sqref="L2"/>
    </sheetView>
  </sheetViews>
  <sheetFormatPr defaultRowHeight="14.4" x14ac:dyDescent="0.3"/>
  <cols>
    <col min="1" max="2" width="10.33203125" bestFit="1" customWidth="1"/>
    <col min="3" max="3" width="50.6640625" bestFit="1" customWidth="1"/>
    <col min="4" max="4" width="7.44140625" customWidth="1"/>
    <col min="5" max="12" width="7.5546875" customWidth="1"/>
  </cols>
  <sheetData>
    <row r="1" spans="1:12" ht="23.25" customHeight="1" x14ac:dyDescent="0.3">
      <c r="A1" s="74" t="s">
        <v>311</v>
      </c>
      <c r="B1" s="74" t="s">
        <v>312</v>
      </c>
      <c r="C1" s="74" t="s">
        <v>322</v>
      </c>
      <c r="D1" s="42" t="s">
        <v>211</v>
      </c>
      <c r="E1" s="42">
        <v>2016</v>
      </c>
      <c r="F1" s="42">
        <v>2017</v>
      </c>
      <c r="G1" s="42">
        <v>2018</v>
      </c>
      <c r="H1" s="42">
        <v>2019</v>
      </c>
      <c r="I1" s="42">
        <v>2020</v>
      </c>
      <c r="J1" s="42">
        <v>2021</v>
      </c>
      <c r="K1" s="42">
        <v>2022</v>
      </c>
      <c r="L1" s="42">
        <v>2023</v>
      </c>
    </row>
    <row r="2" spans="1:12" ht="29.25" customHeight="1" x14ac:dyDescent="0.3">
      <c r="A2" s="75" t="s">
        <v>313</v>
      </c>
      <c r="B2" s="75" t="s">
        <v>78</v>
      </c>
      <c r="C2" s="77" t="s">
        <v>321</v>
      </c>
      <c r="D2" s="89" t="s">
        <v>328</v>
      </c>
      <c r="E2" s="82">
        <f>Piano_indicatori!D3</f>
        <v>31.75</v>
      </c>
      <c r="F2" s="82">
        <f>Piano_indicatori!E3</f>
        <v>30.7</v>
      </c>
      <c r="G2" s="82">
        <f>Piano_indicatori!F3</f>
        <v>29.39</v>
      </c>
      <c r="H2" s="82">
        <f>Piano_indicatori!G3</f>
        <v>29.83</v>
      </c>
      <c r="I2" s="82">
        <f>Piano_indicatori!H3</f>
        <v>25.49</v>
      </c>
      <c r="J2" s="82">
        <f>Piano_indicatori!I3</f>
        <v>22.11</v>
      </c>
      <c r="K2" s="82">
        <f>Piano_indicatori!J3</f>
        <v>23.99</v>
      </c>
      <c r="L2" s="82">
        <f>Piano_indicatori!K3</f>
        <v>23.52</v>
      </c>
    </row>
    <row r="3" spans="1:12" ht="29.25" customHeight="1" x14ac:dyDescent="0.3">
      <c r="A3" s="76" t="s">
        <v>314</v>
      </c>
      <c r="B3" s="76" t="s">
        <v>95</v>
      </c>
      <c r="C3" s="78" t="s">
        <v>96</v>
      </c>
      <c r="D3" s="90" t="s">
        <v>329</v>
      </c>
      <c r="E3" s="83">
        <f>Piano_indicatori!D12</f>
        <v>31.83</v>
      </c>
      <c r="F3" s="83">
        <f>Piano_indicatori!E12</f>
        <v>31.9</v>
      </c>
      <c r="G3" s="83">
        <f>Piano_indicatori!F12</f>
        <v>31.02</v>
      </c>
      <c r="H3" s="83">
        <f>Piano_indicatori!G12</f>
        <v>32.5</v>
      </c>
      <c r="I3" s="83">
        <f>Piano_indicatori!H12</f>
        <v>38.590000000000003</v>
      </c>
      <c r="J3" s="83">
        <f>Piano_indicatori!I12</f>
        <v>41.24</v>
      </c>
      <c r="K3" s="83">
        <f>Piano_indicatori!J12</f>
        <v>45.6</v>
      </c>
      <c r="L3" s="83">
        <f>Piano_indicatori!K12</f>
        <v>47.11</v>
      </c>
    </row>
    <row r="4" spans="1:12" ht="29.25" customHeight="1" x14ac:dyDescent="0.3">
      <c r="A4" s="75" t="s">
        <v>315</v>
      </c>
      <c r="B4" s="75" t="s">
        <v>100</v>
      </c>
      <c r="C4" s="79" t="s">
        <v>324</v>
      </c>
      <c r="D4" s="89" t="s">
        <v>330</v>
      </c>
      <c r="E4" s="84">
        <f>Piano_indicatori!D15</f>
        <v>0</v>
      </c>
      <c r="F4" s="84">
        <f>Piano_indicatori!E15</f>
        <v>0</v>
      </c>
      <c r="G4" s="84">
        <f>Piano_indicatori!F15</f>
        <v>0</v>
      </c>
      <c r="H4" s="84">
        <f>Piano_indicatori!G15</f>
        <v>0</v>
      </c>
      <c r="I4" s="84">
        <f>Piano_indicatori!H15</f>
        <v>0</v>
      </c>
      <c r="J4" s="84">
        <f>Piano_indicatori!I15</f>
        <v>0</v>
      </c>
      <c r="K4" s="84">
        <f>Piano_indicatori!J15</f>
        <v>0</v>
      </c>
      <c r="L4" s="84">
        <f>Piano_indicatori!K15</f>
        <v>0</v>
      </c>
    </row>
    <row r="5" spans="1:12" ht="29.25" customHeight="1" x14ac:dyDescent="0.3">
      <c r="A5" s="76" t="s">
        <v>316</v>
      </c>
      <c r="B5" s="76" t="s">
        <v>165</v>
      </c>
      <c r="C5" s="80" t="s">
        <v>325</v>
      </c>
      <c r="D5" s="91" t="s">
        <v>331</v>
      </c>
      <c r="E5" s="85">
        <f>Piano_indicatori!D51</f>
        <v>6.53</v>
      </c>
      <c r="F5" s="85">
        <f>Piano_indicatori!E51</f>
        <v>6.02</v>
      </c>
      <c r="G5" s="85">
        <f>Piano_indicatori!F51</f>
        <v>5.69</v>
      </c>
      <c r="H5" s="85">
        <f>Piano_indicatori!G51</f>
        <v>5.74</v>
      </c>
      <c r="I5" s="85">
        <f>Piano_indicatori!H51</f>
        <v>5.59</v>
      </c>
      <c r="J5" s="85">
        <f>Piano_indicatori!I51</f>
        <v>6.76</v>
      </c>
      <c r="K5" s="85">
        <f>Piano_indicatori!J51</f>
        <v>7.5</v>
      </c>
      <c r="L5" s="85">
        <f>Piano_indicatori!K51</f>
        <v>8.23</v>
      </c>
    </row>
    <row r="6" spans="1:12" ht="29.25" customHeight="1" x14ac:dyDescent="0.3">
      <c r="A6" s="75" t="s">
        <v>317</v>
      </c>
      <c r="B6" s="75" t="s">
        <v>185</v>
      </c>
      <c r="C6" s="93" t="s">
        <v>186</v>
      </c>
      <c r="D6" s="92" t="s">
        <v>332</v>
      </c>
      <c r="E6" s="86">
        <f>Piano_indicatori!D62</f>
        <v>4.0199999999999996</v>
      </c>
      <c r="F6" s="86">
        <f>Piano_indicatori!E62</f>
        <v>3.92</v>
      </c>
      <c r="G6" s="86">
        <f>Piano_indicatori!F62</f>
        <v>3.85</v>
      </c>
      <c r="H6" s="86">
        <f>Piano_indicatori!G62</f>
        <v>4.03</v>
      </c>
      <c r="I6" s="86">
        <f>Piano_indicatori!H62</f>
        <v>3.81</v>
      </c>
      <c r="J6" s="86">
        <f>Piano_indicatori!I62</f>
        <v>0.64</v>
      </c>
      <c r="K6" s="86">
        <f>Piano_indicatori!J62</f>
        <v>0.66</v>
      </c>
      <c r="L6" s="86">
        <f>Piano_indicatori!K62</f>
        <v>0.63</v>
      </c>
    </row>
    <row r="7" spans="1:12" ht="29.25" customHeight="1" x14ac:dyDescent="0.3">
      <c r="A7" s="76" t="s">
        <v>318</v>
      </c>
      <c r="B7" s="76" t="s">
        <v>188</v>
      </c>
      <c r="C7" s="80" t="s">
        <v>189</v>
      </c>
      <c r="D7" s="90" t="s">
        <v>333</v>
      </c>
      <c r="E7" s="87">
        <f>Piano_indicatori!D64</f>
        <v>4.59</v>
      </c>
      <c r="F7" s="87">
        <f>Piano_indicatori!E64</f>
        <v>1.6</v>
      </c>
      <c r="G7" s="87">
        <f>Piano_indicatori!F64</f>
        <v>0.95</v>
      </c>
      <c r="H7" s="87">
        <f>Piano_indicatori!G64</f>
        <v>1.61</v>
      </c>
      <c r="I7" s="87">
        <f>Piano_indicatori!H64</f>
        <v>0.89</v>
      </c>
      <c r="J7" s="87">
        <f>Piano_indicatori!I64</f>
        <v>1.32</v>
      </c>
      <c r="K7" s="87">
        <f>Piano_indicatori!J64</f>
        <v>2.48</v>
      </c>
      <c r="L7" s="87">
        <f>Piano_indicatori!K64</f>
        <v>9.68</v>
      </c>
    </row>
    <row r="8" spans="1:12" ht="29.25" customHeight="1" x14ac:dyDescent="0.3">
      <c r="A8" s="75" t="s">
        <v>319</v>
      </c>
      <c r="B8" s="75" t="s">
        <v>323</v>
      </c>
      <c r="C8" s="79" t="s">
        <v>326</v>
      </c>
      <c r="D8" s="89" t="s">
        <v>334</v>
      </c>
      <c r="E8" s="84">
        <f>Piano_indicatori!D65+Piano_indicatori!D66</f>
        <v>0</v>
      </c>
      <c r="F8" s="84">
        <f>Piano_indicatori!E65+Piano_indicatori!E66</f>
        <v>0</v>
      </c>
      <c r="G8" s="84">
        <f>Piano_indicatori!F65+Piano_indicatori!F66</f>
        <v>4.93</v>
      </c>
      <c r="H8" s="84">
        <f>Piano_indicatori!G65+Piano_indicatori!G66</f>
        <v>5.82</v>
      </c>
      <c r="I8" s="84">
        <f>Piano_indicatori!H65+Piano_indicatori!H66</f>
        <v>1.4</v>
      </c>
      <c r="J8" s="84">
        <f>Piano_indicatori!I65+Piano_indicatori!I66</f>
        <v>0.15</v>
      </c>
      <c r="K8" s="84">
        <f>Piano_indicatori!J65+Piano_indicatori!J66</f>
        <v>0.3</v>
      </c>
      <c r="L8" s="84">
        <f>Piano_indicatori!K65+Piano_indicatori!K66</f>
        <v>0.05</v>
      </c>
    </row>
    <row r="9" spans="1:12" ht="29.25" customHeight="1" x14ac:dyDescent="0.3">
      <c r="A9" s="76" t="s">
        <v>320</v>
      </c>
      <c r="B9" s="76"/>
      <c r="C9" s="81" t="s">
        <v>327</v>
      </c>
      <c r="D9" s="91" t="s">
        <v>335</v>
      </c>
      <c r="E9" s="88">
        <f>Piano_indicatori!D76</f>
        <v>77.395176239972187</v>
      </c>
      <c r="F9" s="88">
        <f>Piano_indicatori!E76</f>
        <v>73.727747813651916</v>
      </c>
      <c r="G9" s="88">
        <f>Piano_indicatori!F76</f>
        <v>78.948399246196075</v>
      </c>
      <c r="H9" s="88">
        <f>Piano_indicatori!G76</f>
        <v>77.993024821655496</v>
      </c>
      <c r="I9" s="88">
        <f>Piano_indicatori!H76</f>
        <v>65.992574426424369</v>
      </c>
      <c r="J9" s="88">
        <f>Piano_indicatori!I76</f>
        <v>61.236871510970936</v>
      </c>
      <c r="K9" s="88">
        <f>Piano_indicatori!J76</f>
        <v>62.750357565847402</v>
      </c>
      <c r="L9" s="88">
        <f>Piano_indicatori!K76</f>
        <v>58.477911936709695</v>
      </c>
    </row>
  </sheetData>
  <conditionalFormatting sqref="E2:H2 L2">
    <cfRule type="cellIs" dxfId="31" priority="32" operator="greaterThan">
      <formula>48</formula>
    </cfRule>
  </conditionalFormatting>
  <conditionalFormatting sqref="E3:H3 L3">
    <cfRule type="cellIs" dxfId="30" priority="31" operator="lessThan">
      <formula>22</formula>
    </cfRule>
  </conditionalFormatting>
  <conditionalFormatting sqref="E4:H4 L4">
    <cfRule type="cellIs" dxfId="29" priority="30" operator="greaterThan">
      <formula>0</formula>
    </cfRule>
  </conditionalFormatting>
  <conditionalFormatting sqref="E5:H5 L5">
    <cfRule type="cellIs" dxfId="28" priority="29" operator="greaterThan">
      <formula>16</formula>
    </cfRule>
  </conditionalFormatting>
  <conditionalFormatting sqref="E6:H6 L6">
    <cfRule type="cellIs" dxfId="27" priority="28" operator="greaterThan">
      <formula>1.2</formula>
    </cfRule>
  </conditionalFormatting>
  <conditionalFormatting sqref="E7:H7 L7">
    <cfRule type="cellIs" dxfId="26" priority="27" operator="greaterThan">
      <formula>1</formula>
    </cfRule>
  </conditionalFormatting>
  <conditionalFormatting sqref="E8:H8 L8">
    <cfRule type="cellIs" dxfId="25" priority="26" operator="greaterThan">
      <formula>0.6</formula>
    </cfRule>
  </conditionalFormatting>
  <conditionalFormatting sqref="E9:H9 L9">
    <cfRule type="cellIs" dxfId="24" priority="25" operator="lessThan">
      <formula>47</formula>
    </cfRule>
  </conditionalFormatting>
  <conditionalFormatting sqref="I2">
    <cfRule type="cellIs" dxfId="23" priority="24" operator="greaterThan">
      <formula>48</formula>
    </cfRule>
  </conditionalFormatting>
  <conditionalFormatting sqref="I3">
    <cfRule type="cellIs" dxfId="22" priority="23" operator="lessThan">
      <formula>22</formula>
    </cfRule>
  </conditionalFormatting>
  <conditionalFormatting sqref="I4">
    <cfRule type="cellIs" dxfId="21" priority="22" operator="greaterThan">
      <formula>0</formula>
    </cfRule>
  </conditionalFormatting>
  <conditionalFormatting sqref="I5">
    <cfRule type="cellIs" dxfId="20" priority="21" operator="greaterThan">
      <formula>16</formula>
    </cfRule>
  </conditionalFormatting>
  <conditionalFormatting sqref="I6">
    <cfRule type="cellIs" dxfId="19" priority="20" operator="greaterThan">
      <formula>1.2</formula>
    </cfRule>
  </conditionalFormatting>
  <conditionalFormatting sqref="I7">
    <cfRule type="cellIs" dxfId="18" priority="19" operator="greaterThan">
      <formula>1</formula>
    </cfRule>
  </conditionalFormatting>
  <conditionalFormatting sqref="I8">
    <cfRule type="cellIs" dxfId="17" priority="18" operator="greaterThan">
      <formula>0.6</formula>
    </cfRule>
  </conditionalFormatting>
  <conditionalFormatting sqref="I9">
    <cfRule type="cellIs" dxfId="16" priority="17" operator="lessThan">
      <formula>47</formula>
    </cfRule>
  </conditionalFormatting>
  <conditionalFormatting sqref="J2">
    <cfRule type="cellIs" dxfId="15" priority="16" operator="greaterThan">
      <formula>48</formula>
    </cfRule>
  </conditionalFormatting>
  <conditionalFormatting sqref="J3">
    <cfRule type="cellIs" dxfId="14" priority="15" operator="lessThan">
      <formula>22</formula>
    </cfRule>
  </conditionalFormatting>
  <conditionalFormatting sqref="J4">
    <cfRule type="cellIs" dxfId="13" priority="14" operator="greaterThan">
      <formula>0</formula>
    </cfRule>
  </conditionalFormatting>
  <conditionalFormatting sqref="J5">
    <cfRule type="cellIs" dxfId="12" priority="13" operator="greaterThan">
      <formula>16</formula>
    </cfRule>
  </conditionalFormatting>
  <conditionalFormatting sqref="J6">
    <cfRule type="cellIs" dxfId="11" priority="12" operator="greaterThan">
      <formula>1.2</formula>
    </cfRule>
  </conditionalFormatting>
  <conditionalFormatting sqref="J7">
    <cfRule type="cellIs" dxfId="10" priority="11" operator="greaterThan">
      <formula>1</formula>
    </cfRule>
  </conditionalFormatting>
  <conditionalFormatting sqref="J8">
    <cfRule type="cellIs" dxfId="9" priority="10" operator="greaterThan">
      <formula>0.6</formula>
    </cfRule>
  </conditionalFormatting>
  <conditionalFormatting sqref="J9">
    <cfRule type="cellIs" dxfId="8" priority="9" operator="lessThan">
      <formula>47</formula>
    </cfRule>
  </conditionalFormatting>
  <conditionalFormatting sqref="K2">
    <cfRule type="cellIs" dxfId="7" priority="8" operator="greaterThan">
      <formula>48</formula>
    </cfRule>
  </conditionalFormatting>
  <conditionalFormatting sqref="K3">
    <cfRule type="cellIs" dxfId="6" priority="7" operator="lessThan">
      <formula>22</formula>
    </cfRule>
  </conditionalFormatting>
  <conditionalFormatting sqref="K4">
    <cfRule type="cellIs" dxfId="5" priority="6" operator="greaterThan">
      <formula>0</formula>
    </cfRule>
  </conditionalFormatting>
  <conditionalFormatting sqref="K5">
    <cfRule type="cellIs" dxfId="4" priority="5" operator="greaterThan">
      <formula>16</formula>
    </cfRule>
  </conditionalFormatting>
  <conditionalFormatting sqref="K6">
    <cfRule type="cellIs" dxfId="3" priority="4" operator="greaterThan">
      <formula>1.2</formula>
    </cfRule>
  </conditionalFormatting>
  <conditionalFormatting sqref="K7">
    <cfRule type="cellIs" dxfId="2" priority="3" operator="greaterThan">
      <formula>1</formula>
    </cfRule>
  </conditionalFormatting>
  <conditionalFormatting sqref="K8">
    <cfRule type="cellIs" dxfId="1" priority="2" operator="greaterThan">
      <formula>0.6</formula>
    </cfRule>
  </conditionalFormatting>
  <conditionalFormatting sqref="K9">
    <cfRule type="cellIs" dxfId="0" priority="1" operator="lessThan">
      <formula>47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workbookViewId="0">
      <selection activeCell="B3" sqref="B3"/>
    </sheetView>
  </sheetViews>
  <sheetFormatPr defaultRowHeight="14.4" x14ac:dyDescent="0.3"/>
  <cols>
    <col min="2" max="2" width="12.33203125" bestFit="1" customWidth="1"/>
    <col min="5" max="5" width="10.33203125" customWidth="1"/>
    <col min="6" max="6" width="10" customWidth="1"/>
  </cols>
  <sheetData>
    <row r="1" spans="1:19" ht="43.2" x14ac:dyDescent="0.3">
      <c r="A1" s="95" t="s">
        <v>336</v>
      </c>
      <c r="B1" s="95" t="s">
        <v>337</v>
      </c>
      <c r="C1" s="95" t="s">
        <v>351</v>
      </c>
      <c r="D1" s="95" t="s">
        <v>352</v>
      </c>
      <c r="E1" s="95" t="s">
        <v>353</v>
      </c>
      <c r="F1" s="95" t="s">
        <v>363</v>
      </c>
      <c r="G1" s="95" t="s">
        <v>354</v>
      </c>
    </row>
    <row r="2" spans="1:19" x14ac:dyDescent="0.3">
      <c r="A2">
        <v>2024</v>
      </c>
      <c r="B2" s="1">
        <v>145723</v>
      </c>
      <c r="C2" s="1">
        <v>592911</v>
      </c>
      <c r="D2" s="95"/>
    </row>
    <row r="3" spans="1:19" x14ac:dyDescent="0.3">
      <c r="A3">
        <v>2023</v>
      </c>
      <c r="B3" s="1">
        <v>146017</v>
      </c>
      <c r="C3" s="1">
        <v>595682</v>
      </c>
      <c r="D3" s="95">
        <v>-541</v>
      </c>
      <c r="E3">
        <v>247</v>
      </c>
      <c r="G3" s="1">
        <f t="shared" ref="G3:G11" si="0">B2-B3-D3-E3-F3</f>
        <v>0</v>
      </c>
    </row>
    <row r="4" spans="1:19" x14ac:dyDescent="0.3">
      <c r="A4">
        <v>2022</v>
      </c>
      <c r="B4" s="1">
        <v>146803</v>
      </c>
      <c r="C4" s="1">
        <v>599028</v>
      </c>
      <c r="D4" s="95">
        <v>-633</v>
      </c>
      <c r="E4">
        <v>58</v>
      </c>
      <c r="F4" s="1">
        <v>-211</v>
      </c>
      <c r="G4" s="1">
        <f t="shared" si="0"/>
        <v>0</v>
      </c>
    </row>
    <row r="5" spans="1:19" x14ac:dyDescent="0.3">
      <c r="A5">
        <v>2021</v>
      </c>
      <c r="B5" s="1">
        <v>147467</v>
      </c>
      <c r="C5" s="1">
        <v>602394</v>
      </c>
      <c r="D5" s="95">
        <v>-789</v>
      </c>
      <c r="E5">
        <v>133</v>
      </c>
      <c r="F5" s="1">
        <v>-8</v>
      </c>
      <c r="G5" s="1">
        <f t="shared" si="0"/>
        <v>0</v>
      </c>
    </row>
    <row r="6" spans="1:19" x14ac:dyDescent="0.3">
      <c r="A6">
        <v>2020</v>
      </c>
      <c r="B6" s="1">
        <v>149673</v>
      </c>
      <c r="C6" s="1">
        <v>606904</v>
      </c>
      <c r="D6">
        <v>-723</v>
      </c>
      <c r="E6" s="1">
        <v>-338</v>
      </c>
      <c r="F6" s="1">
        <v>-1145</v>
      </c>
      <c r="G6" s="1">
        <f t="shared" si="0"/>
        <v>0</v>
      </c>
    </row>
    <row r="7" spans="1:19" x14ac:dyDescent="0.3">
      <c r="A7">
        <v>2019</v>
      </c>
      <c r="B7" s="1">
        <v>150652</v>
      </c>
      <c r="C7" s="1">
        <v>611518</v>
      </c>
      <c r="D7">
        <v>-450</v>
      </c>
      <c r="E7" s="1">
        <v>-544</v>
      </c>
      <c r="F7" s="1">
        <v>15</v>
      </c>
      <c r="G7" s="1">
        <f t="shared" si="0"/>
        <v>0</v>
      </c>
    </row>
    <row r="8" spans="1:19" x14ac:dyDescent="0.3">
      <c r="A8">
        <v>2018</v>
      </c>
      <c r="B8" s="1">
        <v>150816</v>
      </c>
      <c r="C8" s="1">
        <v>616829</v>
      </c>
      <c r="D8">
        <v>-342</v>
      </c>
      <c r="E8">
        <v>178</v>
      </c>
      <c r="F8" s="1"/>
      <c r="G8" s="1">
        <f t="shared" si="0"/>
        <v>0</v>
      </c>
      <c r="J8" s="101"/>
      <c r="K8" s="102"/>
      <c r="L8" s="102"/>
      <c r="M8" s="102"/>
      <c r="N8" s="102"/>
      <c r="O8" s="102"/>
      <c r="P8" s="101"/>
      <c r="Q8" s="101"/>
      <c r="R8" s="102"/>
      <c r="S8" s="102"/>
    </row>
    <row r="9" spans="1:19" x14ac:dyDescent="0.3">
      <c r="A9">
        <v>2017</v>
      </c>
      <c r="B9" s="1">
        <v>150960</v>
      </c>
      <c r="C9" s="1">
        <v>621555</v>
      </c>
      <c r="D9">
        <v>-316</v>
      </c>
      <c r="E9">
        <v>172</v>
      </c>
      <c r="F9" s="1"/>
      <c r="G9" s="1">
        <f t="shared" si="0"/>
        <v>0</v>
      </c>
      <c r="J9" s="101"/>
      <c r="K9" s="102"/>
      <c r="L9" s="102"/>
      <c r="M9" s="102"/>
      <c r="N9" s="102"/>
      <c r="O9" s="102"/>
      <c r="P9" s="101"/>
      <c r="Q9" s="101"/>
      <c r="R9" s="102"/>
      <c r="S9" s="102"/>
    </row>
    <row r="10" spans="1:19" x14ac:dyDescent="0.3">
      <c r="A10">
        <v>2016</v>
      </c>
      <c r="B10" s="1">
        <v>150981</v>
      </c>
      <c r="C10" s="1">
        <v>625294</v>
      </c>
      <c r="D10">
        <v>-173</v>
      </c>
      <c r="E10">
        <v>152</v>
      </c>
      <c r="F10" s="1"/>
      <c r="G10" s="1">
        <f t="shared" si="0"/>
        <v>0</v>
      </c>
      <c r="J10" s="101"/>
      <c r="K10" s="102"/>
      <c r="L10" s="102"/>
      <c r="M10" s="102"/>
      <c r="N10" s="102"/>
      <c r="O10" s="102"/>
      <c r="P10" s="101"/>
      <c r="Q10" s="101"/>
      <c r="R10" s="102"/>
      <c r="S10" s="102"/>
    </row>
    <row r="11" spans="1:19" x14ac:dyDescent="0.3">
      <c r="A11">
        <v>2015</v>
      </c>
      <c r="B11" s="1">
        <v>151523</v>
      </c>
      <c r="C11" s="1">
        <v>629554</v>
      </c>
      <c r="D11">
        <v>-162</v>
      </c>
      <c r="E11">
        <v>-380</v>
      </c>
      <c r="F11" s="1"/>
      <c r="G11" s="1">
        <f t="shared" si="0"/>
        <v>0</v>
      </c>
      <c r="J11" s="101"/>
      <c r="K11" s="102"/>
      <c r="L11" s="102"/>
      <c r="M11" s="102"/>
      <c r="N11" s="102"/>
      <c r="O11" s="102"/>
      <c r="P11" s="101"/>
      <c r="Q11" s="101"/>
      <c r="R11" s="102"/>
      <c r="S11" s="102"/>
    </row>
    <row r="12" spans="1:19" x14ac:dyDescent="0.3">
      <c r="R12" s="102"/>
    </row>
    <row r="32" spans="6:6" x14ac:dyDescent="0.3">
      <c r="F32" s="101"/>
    </row>
    <row r="33" spans="6:6" x14ac:dyDescent="0.3">
      <c r="F33" s="101"/>
    </row>
    <row r="34" spans="6:6" x14ac:dyDescent="0.3">
      <c r="F34" s="101"/>
    </row>
    <row r="35" spans="6:6" x14ac:dyDescent="0.3">
      <c r="F35" s="101"/>
    </row>
    <row r="36" spans="6:6" x14ac:dyDescent="0.3">
      <c r="F36" s="101"/>
    </row>
    <row r="37" spans="6:6" x14ac:dyDescent="0.3">
      <c r="F37" s="101"/>
    </row>
    <row r="38" spans="6:6" x14ac:dyDescent="0.3">
      <c r="F38" s="101"/>
    </row>
    <row r="39" spans="6:6" x14ac:dyDescent="0.3">
      <c r="F39" s="101"/>
    </row>
    <row r="40" spans="6:6" x14ac:dyDescent="0.3">
      <c r="F40" s="101"/>
    </row>
  </sheetData>
  <sortState ref="A2:B6">
    <sortCondition descending="1" ref="A2:A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topLeftCell="B1" workbookViewId="0">
      <selection activeCell="I1" sqref="I1:L1"/>
    </sheetView>
  </sheetViews>
  <sheetFormatPr defaultRowHeight="14.4" x14ac:dyDescent="0.3"/>
  <cols>
    <col min="1" max="1" width="55.6640625" bestFit="1" customWidth="1"/>
    <col min="2" max="9" width="12.44140625" bestFit="1" customWidth="1"/>
    <col min="10" max="10" width="8.33203125" bestFit="1" customWidth="1"/>
    <col min="11" max="11" width="6.5546875" bestFit="1" customWidth="1"/>
    <col min="12" max="12" width="12.5546875" bestFit="1" customWidth="1"/>
    <col min="13" max="13" width="7" bestFit="1" customWidth="1"/>
  </cols>
  <sheetData>
    <row r="1" spans="1:14" ht="28.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>
        <v>2021</v>
      </c>
      <c r="H1" s="42">
        <v>2022</v>
      </c>
      <c r="I1" s="42">
        <v>2023</v>
      </c>
      <c r="J1" s="54" t="s">
        <v>297</v>
      </c>
      <c r="K1" s="42" t="s">
        <v>233</v>
      </c>
      <c r="L1" s="54" t="s">
        <v>365</v>
      </c>
      <c r="M1" s="42" t="s">
        <v>269</v>
      </c>
    </row>
    <row r="2" spans="1:14" x14ac:dyDescent="0.3">
      <c r="A2" s="55" t="s">
        <v>20</v>
      </c>
      <c r="B2" s="56">
        <f>Entrate_Uscite!B3</f>
        <v>107291807.91</v>
      </c>
      <c r="C2" s="56">
        <f>Entrate_Uscite!E3</f>
        <v>107291807.91</v>
      </c>
      <c r="D2" s="56">
        <f>Entrate_Uscite!H3</f>
        <v>109244327.53</v>
      </c>
      <c r="E2" s="56">
        <f>Entrate_Uscite!K3</f>
        <v>111046901.41</v>
      </c>
      <c r="F2" s="56">
        <f>Entrate_Uscite!N3</f>
        <v>108012015.84</v>
      </c>
      <c r="G2" s="56">
        <f>Entrate_Uscite!Q3</f>
        <v>112552448.06</v>
      </c>
      <c r="H2" s="56">
        <f>Entrate_Uscite!T3</f>
        <v>113975672.34999999</v>
      </c>
      <c r="I2" s="56">
        <f>Entrate_Uscite!W3</f>
        <v>116515825.83</v>
      </c>
      <c r="J2" s="56">
        <f>I2/I$21*100</f>
        <v>61.878109156284758</v>
      </c>
      <c r="K2" s="57">
        <f>IF(H2&gt;0,I2/H2*100-100,"-")</f>
        <v>2.2286804083941831</v>
      </c>
      <c r="L2" s="56">
        <f>Entrate_Uscite!X3</f>
        <v>97585146.450000003</v>
      </c>
      <c r="M2" s="58">
        <f>IF(I2&gt;0,L2/I2*100,"-")</f>
        <v>83.752696901775039</v>
      </c>
    </row>
    <row r="3" spans="1:14" x14ac:dyDescent="0.3">
      <c r="A3" s="55" t="s">
        <v>21</v>
      </c>
      <c r="B3" s="56">
        <f>Entrate_Uscite!B4</f>
        <v>30469675.469999999</v>
      </c>
      <c r="C3" s="56">
        <f>Entrate_Uscite!E4</f>
        <v>30469675.469999999</v>
      </c>
      <c r="D3" s="56">
        <f>Entrate_Uscite!H4</f>
        <v>29858669.260000002</v>
      </c>
      <c r="E3" s="56">
        <f>Entrate_Uscite!K4</f>
        <v>27646834.57</v>
      </c>
      <c r="F3" s="56">
        <f>Entrate_Uscite!N4</f>
        <v>39875823.07</v>
      </c>
      <c r="G3" s="56">
        <f>Entrate_Uscite!Q4</f>
        <v>41590711.740000002</v>
      </c>
      <c r="H3" s="56">
        <f>Entrate_Uscite!T4</f>
        <v>37201079.43</v>
      </c>
      <c r="I3" s="56">
        <f>Entrate_Uscite!W4</f>
        <v>39613034.880000003</v>
      </c>
      <c r="J3" s="56">
        <f t="shared" ref="J3:J21" si="0">I3/I$21*100</f>
        <v>21.037311273858183</v>
      </c>
      <c r="K3" s="57">
        <f t="shared" ref="K3:K21" si="1">IF(H3&gt;0,I3/H3*100-100,"-")</f>
        <v>6.4835630765459342</v>
      </c>
      <c r="L3" s="56">
        <f>Entrate_Uscite!X4</f>
        <v>27174303.780000001</v>
      </c>
      <c r="M3" s="58">
        <f t="shared" ref="M3:M21" si="2">IF(I3&gt;0,L3/I3*100,"-")</f>
        <v>68.599398814857977</v>
      </c>
    </row>
    <row r="4" spans="1:14" x14ac:dyDescent="0.3">
      <c r="A4" s="55" t="s">
        <v>22</v>
      </c>
      <c r="B4" s="56">
        <f>Entrate_Uscite!B5</f>
        <v>9106420.5</v>
      </c>
      <c r="C4" s="56">
        <f>Entrate_Uscite!E5</f>
        <v>9106420.5</v>
      </c>
      <c r="D4" s="56">
        <f>Entrate_Uscite!H5</f>
        <v>14286275.65</v>
      </c>
      <c r="E4" s="56">
        <f>Entrate_Uscite!K5</f>
        <v>8142020.7699999996</v>
      </c>
      <c r="F4" s="56">
        <f>Entrate_Uscite!N5</f>
        <v>7104437.8399999999</v>
      </c>
      <c r="G4" s="56">
        <f>Entrate_Uscite!Q5</f>
        <v>9010264.0899999999</v>
      </c>
      <c r="H4" s="56">
        <f>Entrate_Uscite!T5</f>
        <v>9168437.6799999997</v>
      </c>
      <c r="I4" s="56">
        <f>Entrate_Uscite!W5</f>
        <v>10449387.17</v>
      </c>
      <c r="J4" s="56">
        <f t="shared" si="0"/>
        <v>5.5493604865740096</v>
      </c>
      <c r="K4" s="57">
        <f t="shared" si="1"/>
        <v>13.971295161816499</v>
      </c>
      <c r="L4" s="56">
        <f>Entrate_Uscite!X5</f>
        <v>6513021.4800000004</v>
      </c>
      <c r="M4" s="58">
        <f t="shared" si="2"/>
        <v>62.329219637863233</v>
      </c>
      <c r="N4" s="103"/>
    </row>
    <row r="5" spans="1:14" x14ac:dyDescent="0.3">
      <c r="A5" s="4" t="s">
        <v>31</v>
      </c>
      <c r="B5" s="43">
        <f t="shared" ref="B5:I5" si="3">SUM(B2:B4)</f>
        <v>146867903.88</v>
      </c>
      <c r="C5" s="43">
        <f t="shared" si="3"/>
        <v>146867903.88</v>
      </c>
      <c r="D5" s="43">
        <f t="shared" si="3"/>
        <v>153389272.44</v>
      </c>
      <c r="E5" s="43">
        <f t="shared" si="3"/>
        <v>146835756.75</v>
      </c>
      <c r="F5" s="43">
        <f t="shared" si="3"/>
        <v>154992276.75</v>
      </c>
      <c r="G5" s="43">
        <f t="shared" ref="G5:H5" si="4">SUM(G2:G4)</f>
        <v>163153423.89000002</v>
      </c>
      <c r="H5" s="43">
        <f t="shared" si="4"/>
        <v>160345189.46000001</v>
      </c>
      <c r="I5" s="43">
        <f t="shared" si="3"/>
        <v>166578247.88</v>
      </c>
      <c r="J5" s="43">
        <f t="shared" si="0"/>
        <v>88.464780916716947</v>
      </c>
      <c r="K5" s="44">
        <f t="shared" si="1"/>
        <v>3.8872749728203786</v>
      </c>
      <c r="L5" s="43">
        <f>SUM(L2:L4)</f>
        <v>131272471.71000001</v>
      </c>
      <c r="M5" s="45">
        <f>IF(I5&gt;0,L5/I5*100,"-")</f>
        <v>78.805290234872899</v>
      </c>
    </row>
    <row r="6" spans="1:14" x14ac:dyDescent="0.3">
      <c r="A6" s="55" t="s">
        <v>23</v>
      </c>
      <c r="B6" s="56">
        <f>Entrate_Uscite!B6</f>
        <v>0</v>
      </c>
      <c r="C6" s="56">
        <f>Entrate_Uscite!E6</f>
        <v>0</v>
      </c>
      <c r="D6" s="56">
        <f>Entrate_Uscite!H6</f>
        <v>0</v>
      </c>
      <c r="E6" s="56">
        <f>Entrate_Uscite!K6</f>
        <v>50000</v>
      </c>
      <c r="F6" s="56">
        <f>Entrate_Uscite!N6</f>
        <v>0</v>
      </c>
      <c r="G6" s="56">
        <f>Entrate_Uscite!Q6</f>
        <v>30478.43</v>
      </c>
      <c r="H6" s="56">
        <f>Entrate_Uscite!T6</f>
        <v>6812.39</v>
      </c>
      <c r="I6" s="56">
        <f>Entrate_Uscite!W6</f>
        <v>168214.82</v>
      </c>
      <c r="J6" s="56">
        <f t="shared" si="0"/>
        <v>8.9333915968218408E-2</v>
      </c>
      <c r="K6" s="57">
        <f t="shared" si="1"/>
        <v>2369.2482374027327</v>
      </c>
      <c r="L6" s="56">
        <f>Entrate_Uscite!X6</f>
        <v>166214.82</v>
      </c>
      <c r="M6" s="58">
        <f t="shared" si="2"/>
        <v>98.811044116089178</v>
      </c>
    </row>
    <row r="7" spans="1:14" x14ac:dyDescent="0.3">
      <c r="A7" s="55" t="s">
        <v>24</v>
      </c>
      <c r="B7" s="56">
        <f>Entrate_Uscite!B7</f>
        <v>1644894.21</v>
      </c>
      <c r="C7" s="56">
        <f>Entrate_Uscite!E7</f>
        <v>1644894.21</v>
      </c>
      <c r="D7" s="56">
        <f>Entrate_Uscite!H7</f>
        <v>5498048.3099999996</v>
      </c>
      <c r="E7" s="56">
        <f>Entrate_Uscite!K7</f>
        <v>17799622.719999999</v>
      </c>
      <c r="F7" s="56">
        <f>Entrate_Uscite!N7</f>
        <v>16891250.100000001</v>
      </c>
      <c r="G7" s="56">
        <f>Entrate_Uscite!Q7</f>
        <v>14550491.470000001</v>
      </c>
      <c r="H7" s="56">
        <f>Entrate_Uscite!T7</f>
        <v>19255106.120000001</v>
      </c>
      <c r="I7" s="56">
        <f>Entrate_Uscite!W7</f>
        <v>19328629.579999998</v>
      </c>
      <c r="J7" s="56">
        <f t="shared" si="0"/>
        <v>10.264863527961095</v>
      </c>
      <c r="K7" s="57">
        <f t="shared" si="1"/>
        <v>0.3818387680742461</v>
      </c>
      <c r="L7" s="56">
        <f>Entrate_Uscite!X7</f>
        <v>3618963.31</v>
      </c>
      <c r="M7" s="58">
        <f t="shared" si="2"/>
        <v>18.723331082637472</v>
      </c>
    </row>
    <row r="8" spans="1:14" x14ac:dyDescent="0.3">
      <c r="A8" s="55" t="s">
        <v>25</v>
      </c>
      <c r="B8" s="56">
        <f>Entrate_Uscite!B8</f>
        <v>1582944.7</v>
      </c>
      <c r="C8" s="56">
        <f>Entrate_Uscite!E8</f>
        <v>1582944.7</v>
      </c>
      <c r="D8" s="56">
        <f>Entrate_Uscite!H8</f>
        <v>758004.95</v>
      </c>
      <c r="E8" s="56">
        <f>Entrate_Uscite!K8</f>
        <v>1402980.72</v>
      </c>
      <c r="F8" s="56">
        <f>Entrate_Uscite!N8</f>
        <v>0</v>
      </c>
      <c r="G8" s="56">
        <f>Entrate_Uscite!Q8</f>
        <v>112169.7</v>
      </c>
      <c r="H8" s="56">
        <f>Entrate_Uscite!T8</f>
        <v>127716.03</v>
      </c>
      <c r="I8" s="56">
        <f>Entrate_Uscite!W8</f>
        <v>307761.01</v>
      </c>
      <c r="J8" s="56">
        <f t="shared" si="0"/>
        <v>0.16344277041484231</v>
      </c>
      <c r="K8" s="57">
        <f t="shared" si="1"/>
        <v>140.97289118679933</v>
      </c>
      <c r="L8" s="56">
        <f>Entrate_Uscite!X8</f>
        <v>0</v>
      </c>
      <c r="M8" s="58">
        <f t="shared" si="2"/>
        <v>0</v>
      </c>
    </row>
    <row r="9" spans="1:14" x14ac:dyDescent="0.3">
      <c r="A9" s="55" t="s">
        <v>26</v>
      </c>
      <c r="B9" s="56">
        <f>Entrate_Uscite!B9</f>
        <v>274686</v>
      </c>
      <c r="C9" s="56">
        <f>Entrate_Uscite!E9</f>
        <v>274686</v>
      </c>
      <c r="D9" s="56">
        <f>Entrate_Uscite!H9</f>
        <v>168173</v>
      </c>
      <c r="E9" s="56">
        <f>Entrate_Uscite!K9</f>
        <v>333689.12</v>
      </c>
      <c r="F9" s="56">
        <f>Entrate_Uscite!N9</f>
        <v>119951</v>
      </c>
      <c r="G9" s="56">
        <f>Entrate_Uscite!Q9</f>
        <v>2150050.27</v>
      </c>
      <c r="H9" s="56">
        <f>Entrate_Uscite!T9</f>
        <v>136543.57</v>
      </c>
      <c r="I9" s="56">
        <f>Entrate_Uscite!W9</f>
        <v>139716.85999999999</v>
      </c>
      <c r="J9" s="56">
        <f t="shared" si="0"/>
        <v>7.4199492236078454E-2</v>
      </c>
      <c r="K9" s="57">
        <f t="shared" si="1"/>
        <v>2.3240127674997666</v>
      </c>
      <c r="L9" s="56">
        <f>Entrate_Uscite!X9</f>
        <v>139716.85999999999</v>
      </c>
      <c r="M9" s="58">
        <f t="shared" si="2"/>
        <v>100</v>
      </c>
    </row>
    <row r="10" spans="1:14" x14ac:dyDescent="0.3">
      <c r="A10" s="55" t="s">
        <v>27</v>
      </c>
      <c r="B10" s="56">
        <f>Entrate_Uscite!B10</f>
        <v>1000000</v>
      </c>
      <c r="C10" s="56">
        <f>Entrate_Uscite!E10</f>
        <v>1000000</v>
      </c>
      <c r="D10" s="56">
        <f>Entrate_Uscite!H10</f>
        <v>2889202.35</v>
      </c>
      <c r="E10" s="56">
        <f>Entrate_Uscite!K10</f>
        <v>2496573.46</v>
      </c>
      <c r="F10" s="56">
        <f>Entrate_Uscite!N10</f>
        <v>788604.72</v>
      </c>
      <c r="G10" s="56">
        <f>Entrate_Uscite!Q10</f>
        <v>1934422.5</v>
      </c>
      <c r="H10" s="56">
        <f>Entrate_Uscite!T10</f>
        <v>1900959.24</v>
      </c>
      <c r="I10" s="56">
        <f>Entrate_Uscite!W10</f>
        <v>1776373.4</v>
      </c>
      <c r="J10" s="56">
        <f t="shared" si="0"/>
        <v>0.94337937670282801</v>
      </c>
      <c r="K10" s="57">
        <f t="shared" si="1"/>
        <v>-6.5538406809816649</v>
      </c>
      <c r="L10" s="56">
        <f>Entrate_Uscite!X10</f>
        <v>1082848.05</v>
      </c>
      <c r="M10" s="58">
        <f t="shared" si="2"/>
        <v>60.958357629088574</v>
      </c>
    </row>
    <row r="11" spans="1:14" x14ac:dyDescent="0.3">
      <c r="A11" s="4" t="s">
        <v>32</v>
      </c>
      <c r="B11" s="46">
        <f t="shared" ref="B11:I11" si="5">SUM(B6:B10)</f>
        <v>4502524.91</v>
      </c>
      <c r="C11" s="46">
        <f t="shared" si="5"/>
        <v>4502524.91</v>
      </c>
      <c r="D11" s="46">
        <f t="shared" si="5"/>
        <v>9313428.6099999994</v>
      </c>
      <c r="E11" s="46">
        <f t="shared" si="5"/>
        <v>22082866.02</v>
      </c>
      <c r="F11" s="46">
        <f t="shared" si="5"/>
        <v>17799805.82</v>
      </c>
      <c r="G11" s="46">
        <f t="shared" ref="G11" si="6">SUM(G6:G10)</f>
        <v>18777612.370000001</v>
      </c>
      <c r="H11" s="46">
        <f t="shared" ref="H11" si="7">SUM(H6:H10)</f>
        <v>21427137.350000001</v>
      </c>
      <c r="I11" s="46">
        <f t="shared" si="5"/>
        <v>21720695.669999998</v>
      </c>
      <c r="J11" s="46">
        <f t="shared" si="0"/>
        <v>11.535219083283062</v>
      </c>
      <c r="K11" s="44">
        <f t="shared" si="1"/>
        <v>1.3700305141320968</v>
      </c>
      <c r="L11" s="46">
        <f>SUM(L6:L10)</f>
        <v>5007743.04</v>
      </c>
      <c r="M11" s="45">
        <f>IF(I11&gt;0,L11/I11*100,"-")</f>
        <v>23.055168748193232</v>
      </c>
    </row>
    <row r="12" spans="1:14" x14ac:dyDescent="0.3">
      <c r="A12" s="55" t="s">
        <v>28</v>
      </c>
      <c r="B12" s="56">
        <f>Entrate_Uscite!B11</f>
        <v>0</v>
      </c>
      <c r="C12" s="56">
        <f>Entrate_Uscite!E11</f>
        <v>0</v>
      </c>
      <c r="D12" s="56">
        <f>Entrate_Uscite!H11</f>
        <v>0</v>
      </c>
      <c r="E12" s="56">
        <f>Entrate_Uscite!K11</f>
        <v>0</v>
      </c>
      <c r="F12" s="56">
        <f>Entrate_Uscite!N11</f>
        <v>0</v>
      </c>
      <c r="G12" s="56">
        <f>Entrate_Uscite!Q11</f>
        <v>0</v>
      </c>
      <c r="H12" s="56">
        <f>Entrate_Uscite!T11</f>
        <v>0</v>
      </c>
      <c r="I12" s="56">
        <f>Entrate_Uscite!W11</f>
        <v>0</v>
      </c>
      <c r="J12" s="56">
        <f t="shared" si="0"/>
        <v>0</v>
      </c>
      <c r="K12" s="57" t="str">
        <f t="shared" si="1"/>
        <v>-</v>
      </c>
      <c r="L12" s="56">
        <f>Entrate_Uscite!X11</f>
        <v>0</v>
      </c>
      <c r="M12" s="58" t="str">
        <f t="shared" si="2"/>
        <v>-</v>
      </c>
    </row>
    <row r="13" spans="1:14" x14ac:dyDescent="0.3">
      <c r="A13" s="55" t="s">
        <v>29</v>
      </c>
      <c r="B13" s="56">
        <f>Entrate_Uscite!B12</f>
        <v>0</v>
      </c>
      <c r="C13" s="56">
        <f>Entrate_Uscite!E12</f>
        <v>0</v>
      </c>
      <c r="D13" s="56">
        <f>Entrate_Uscite!H12</f>
        <v>0</v>
      </c>
      <c r="E13" s="56">
        <f>Entrate_Uscite!K12</f>
        <v>0</v>
      </c>
      <c r="F13" s="56">
        <f>Entrate_Uscite!N12</f>
        <v>0</v>
      </c>
      <c r="G13" s="56">
        <f>Entrate_Uscite!Q12</f>
        <v>0</v>
      </c>
      <c r="H13" s="56">
        <f>Entrate_Uscite!T12</f>
        <v>0</v>
      </c>
      <c r="I13" s="56">
        <f>Entrate_Uscite!W12</f>
        <v>0</v>
      </c>
      <c r="J13" s="56">
        <f t="shared" si="0"/>
        <v>0</v>
      </c>
      <c r="K13" s="57" t="str">
        <f t="shared" si="1"/>
        <v>-</v>
      </c>
      <c r="L13" s="56">
        <f>Entrate_Uscite!X12</f>
        <v>0</v>
      </c>
      <c r="M13" s="58" t="str">
        <f t="shared" si="2"/>
        <v>-</v>
      </c>
    </row>
    <row r="14" spans="1:14" x14ac:dyDescent="0.3">
      <c r="A14" s="55" t="s">
        <v>30</v>
      </c>
      <c r="B14" s="56">
        <f>Entrate_Uscite!B13</f>
        <v>0</v>
      </c>
      <c r="C14" s="56">
        <f>Entrate_Uscite!E13</f>
        <v>0</v>
      </c>
      <c r="D14" s="56">
        <f>Entrate_Uscite!H13</f>
        <v>0</v>
      </c>
      <c r="E14" s="56">
        <f>Entrate_Uscite!K13</f>
        <v>0</v>
      </c>
      <c r="F14" s="56">
        <f>Entrate_Uscite!N13</f>
        <v>0</v>
      </c>
      <c r="G14" s="56">
        <f>Entrate_Uscite!Q13</f>
        <v>0</v>
      </c>
      <c r="H14" s="56">
        <f>Entrate_Uscite!T13</f>
        <v>0</v>
      </c>
      <c r="I14" s="56">
        <f>Entrate_Uscite!W13</f>
        <v>0</v>
      </c>
      <c r="J14" s="56">
        <f t="shared" si="0"/>
        <v>0</v>
      </c>
      <c r="K14" s="57" t="str">
        <f t="shared" si="1"/>
        <v>-</v>
      </c>
      <c r="L14" s="56">
        <f>Entrate_Uscite!X13</f>
        <v>0</v>
      </c>
      <c r="M14" s="58" t="str">
        <f t="shared" si="2"/>
        <v>-</v>
      </c>
    </row>
    <row r="15" spans="1:14" x14ac:dyDescent="0.3">
      <c r="A15" s="4" t="s">
        <v>33</v>
      </c>
      <c r="B15" s="43">
        <f t="shared" ref="B15:I15" si="8">SUM(B12:B14)</f>
        <v>0</v>
      </c>
      <c r="C15" s="43">
        <f t="shared" si="8"/>
        <v>0</v>
      </c>
      <c r="D15" s="43">
        <f t="shared" si="8"/>
        <v>0</v>
      </c>
      <c r="E15" s="43">
        <f t="shared" si="8"/>
        <v>0</v>
      </c>
      <c r="F15" s="43">
        <f t="shared" si="8"/>
        <v>0</v>
      </c>
      <c r="G15" s="43">
        <f t="shared" ref="G15" si="9">SUM(G12:G14)</f>
        <v>0</v>
      </c>
      <c r="H15" s="43">
        <f t="shared" ref="H15" si="10">SUM(H12:H14)</f>
        <v>0</v>
      </c>
      <c r="I15" s="43">
        <f t="shared" si="8"/>
        <v>0</v>
      </c>
      <c r="J15" s="43">
        <f t="shared" si="0"/>
        <v>0</v>
      </c>
      <c r="K15" s="44" t="str">
        <f t="shared" si="1"/>
        <v>-</v>
      </c>
      <c r="L15" s="43">
        <f>SUM(L12:L14)</f>
        <v>0</v>
      </c>
      <c r="M15" s="45" t="str">
        <f t="shared" si="2"/>
        <v>-</v>
      </c>
    </row>
    <row r="16" spans="1:14" x14ac:dyDescent="0.3">
      <c r="A16" s="47" t="s">
        <v>348</v>
      </c>
      <c r="B16" s="48">
        <f>B5+B11+B15</f>
        <v>151370428.78999999</v>
      </c>
      <c r="C16" s="48">
        <f t="shared" ref="C16:I16" si="11">C5+C11+C15</f>
        <v>151370428.78999999</v>
      </c>
      <c r="D16" s="48">
        <f t="shared" si="11"/>
        <v>162702701.05000001</v>
      </c>
      <c r="E16" s="48">
        <f t="shared" ref="E16:H16" si="12">E5+E11+E15</f>
        <v>168918622.77000001</v>
      </c>
      <c r="F16" s="48">
        <f t="shared" si="12"/>
        <v>172792082.56999999</v>
      </c>
      <c r="G16" s="48">
        <f t="shared" si="12"/>
        <v>181931036.26000002</v>
      </c>
      <c r="H16" s="48">
        <f t="shared" si="12"/>
        <v>181772326.81</v>
      </c>
      <c r="I16" s="48">
        <f t="shared" si="11"/>
        <v>188298943.54999998</v>
      </c>
      <c r="J16" s="48">
        <f t="shared" si="0"/>
        <v>100</v>
      </c>
      <c r="K16" s="49">
        <f t="shared" si="1"/>
        <v>3.5905447515242486</v>
      </c>
      <c r="L16" s="48">
        <f t="shared" ref="L16" si="13">L5+L11+L15</f>
        <v>136280214.75</v>
      </c>
      <c r="M16" s="50">
        <f t="shared" si="2"/>
        <v>72.37439158218794</v>
      </c>
    </row>
    <row r="17" spans="1:13" x14ac:dyDescent="0.3">
      <c r="A17" s="4" t="s">
        <v>34</v>
      </c>
      <c r="B17" s="43">
        <f>Entrate_Uscite!B17</f>
        <v>1081800.5900000001</v>
      </c>
      <c r="C17" s="43">
        <f>Entrate_Uscite!E17</f>
        <v>1081800.5900000001</v>
      </c>
      <c r="D17" s="43">
        <f>Entrate_Uscite!H17</f>
        <v>4028441.05</v>
      </c>
      <c r="E17" s="43">
        <f>Entrate_Uscite!K17</f>
        <v>2554344.19</v>
      </c>
      <c r="F17" s="43">
        <f>Entrate_Uscite!N17</f>
        <v>0</v>
      </c>
      <c r="G17" s="43">
        <f>Entrate_Uscite!Q17</f>
        <v>2800000</v>
      </c>
      <c r="H17" s="43">
        <f>Entrate_Uscite!T17</f>
        <v>2302724.23</v>
      </c>
      <c r="I17" s="43">
        <f>Entrate_Uscite!W17</f>
        <v>0</v>
      </c>
      <c r="J17" s="43">
        <f t="shared" si="0"/>
        <v>0</v>
      </c>
      <c r="K17" s="44">
        <f t="shared" si="1"/>
        <v>-100</v>
      </c>
      <c r="L17" s="43">
        <f>Entrate_Uscite!X17</f>
        <v>0</v>
      </c>
      <c r="M17" s="45" t="str">
        <f t="shared" si="2"/>
        <v>-</v>
      </c>
    </row>
    <row r="18" spans="1:13" x14ac:dyDescent="0.3">
      <c r="A18" s="4" t="s">
        <v>35</v>
      </c>
      <c r="B18" s="43">
        <f>Entrate_Uscite!B18</f>
        <v>0</v>
      </c>
      <c r="C18" s="43">
        <f>Entrate_Uscite!E18</f>
        <v>0</v>
      </c>
      <c r="D18" s="43">
        <f>Entrate_Uscite!H18</f>
        <v>2182603.81</v>
      </c>
      <c r="E18" s="43">
        <f>Entrate_Uscite!K18</f>
        <v>15333704.1</v>
      </c>
      <c r="F18" s="43">
        <f>Entrate_Uscite!N18</f>
        <v>0</v>
      </c>
      <c r="G18" s="43">
        <f>Entrate_Uscite!Q18</f>
        <v>0</v>
      </c>
      <c r="H18" s="43">
        <f>Entrate_Uscite!T18</f>
        <v>0</v>
      </c>
      <c r="I18" s="43">
        <f>Entrate_Uscite!W18</f>
        <v>0</v>
      </c>
      <c r="J18" s="43">
        <f t="shared" si="0"/>
        <v>0</v>
      </c>
      <c r="K18" s="44" t="str">
        <f t="shared" si="1"/>
        <v>-</v>
      </c>
      <c r="L18" s="43">
        <f>Entrate_Uscite!X18</f>
        <v>0</v>
      </c>
      <c r="M18" s="45" t="str">
        <f t="shared" si="2"/>
        <v>-</v>
      </c>
    </row>
    <row r="19" spans="1:13" x14ac:dyDescent="0.3">
      <c r="A19" s="4" t="s">
        <v>36</v>
      </c>
      <c r="B19" s="43">
        <f>Entrate_Uscite!B19</f>
        <v>208241726.94</v>
      </c>
      <c r="C19" s="43">
        <f>Entrate_Uscite!E19</f>
        <v>208241726.94</v>
      </c>
      <c r="D19" s="43">
        <f>Entrate_Uscite!H19</f>
        <v>253326860.81999999</v>
      </c>
      <c r="E19" s="43">
        <f>Entrate_Uscite!K19</f>
        <v>232314759.02000001</v>
      </c>
      <c r="F19" s="43">
        <f>Entrate_Uscite!N19</f>
        <v>66789857.280000001</v>
      </c>
      <c r="G19" s="43">
        <f>Entrate_Uscite!Q19</f>
        <v>22020466.989999998</v>
      </c>
      <c r="H19" s="43">
        <f>Entrate_Uscite!T19</f>
        <v>19948367.640000001</v>
      </c>
      <c r="I19" s="43">
        <f>Entrate_Uscite!W19</f>
        <v>18997175.239999998</v>
      </c>
      <c r="J19" s="43"/>
      <c r="K19" s="44">
        <f t="shared" si="1"/>
        <v>-4.7682718564535236</v>
      </c>
      <c r="L19" s="43">
        <f>Entrate_Uscite!X19</f>
        <v>17370700.120000001</v>
      </c>
      <c r="M19" s="45">
        <f t="shared" si="2"/>
        <v>91.438331754842523</v>
      </c>
    </row>
    <row r="20" spans="1:13" x14ac:dyDescent="0.3">
      <c r="A20" s="47" t="s">
        <v>37</v>
      </c>
      <c r="B20" s="48">
        <f t="shared" ref="B20:I20" si="14">B5+B11+B15+B17+B18+B19</f>
        <v>360693956.31999999</v>
      </c>
      <c r="C20" s="48">
        <f t="shared" si="14"/>
        <v>360693956.31999999</v>
      </c>
      <c r="D20" s="48">
        <f t="shared" si="14"/>
        <v>422240606.73000002</v>
      </c>
      <c r="E20" s="48">
        <f t="shared" si="14"/>
        <v>419121430.08000004</v>
      </c>
      <c r="F20" s="48">
        <f t="shared" si="14"/>
        <v>239581939.84999999</v>
      </c>
      <c r="G20" s="48">
        <f t="shared" ref="G20:H20" si="15">G5+G11+G15+G17+G18+G19</f>
        <v>206751503.25000003</v>
      </c>
      <c r="H20" s="48">
        <f t="shared" si="15"/>
        <v>204023418.68000001</v>
      </c>
      <c r="I20" s="48">
        <f t="shared" si="14"/>
        <v>207296118.78999999</v>
      </c>
      <c r="J20" s="48"/>
      <c r="K20" s="49">
        <f t="shared" si="1"/>
        <v>1.6040806154380789</v>
      </c>
      <c r="L20" s="48">
        <f>L5+L11+L15+L17+L18+L19</f>
        <v>153650914.87</v>
      </c>
      <c r="M20" s="50">
        <f t="shared" si="2"/>
        <v>74.121462460015991</v>
      </c>
    </row>
    <row r="21" spans="1:13" x14ac:dyDescent="0.3">
      <c r="A21" s="38" t="s">
        <v>38</v>
      </c>
      <c r="B21" s="51">
        <f t="shared" ref="B21:I21" si="16">B20-B19</f>
        <v>152452229.38</v>
      </c>
      <c r="C21" s="51">
        <f t="shared" si="16"/>
        <v>152452229.38</v>
      </c>
      <c r="D21" s="51">
        <f t="shared" si="16"/>
        <v>168913745.91000003</v>
      </c>
      <c r="E21" s="51">
        <f t="shared" si="16"/>
        <v>186806671.06000003</v>
      </c>
      <c r="F21" s="51">
        <f t="shared" si="16"/>
        <v>172792082.56999999</v>
      </c>
      <c r="G21" s="51">
        <f t="shared" ref="G21:H21" si="17">G20-G19</f>
        <v>184731036.26000002</v>
      </c>
      <c r="H21" s="51">
        <f t="shared" si="17"/>
        <v>184075051.04000002</v>
      </c>
      <c r="I21" s="51">
        <f t="shared" si="16"/>
        <v>188298943.54999998</v>
      </c>
      <c r="J21" s="51">
        <f t="shared" si="0"/>
        <v>100</v>
      </c>
      <c r="K21" s="52">
        <f t="shared" si="1"/>
        <v>2.2946577964452644</v>
      </c>
      <c r="L21" s="51">
        <f>L20-L19</f>
        <v>136280214.75</v>
      </c>
      <c r="M21" s="53">
        <f t="shared" si="2"/>
        <v>72.37439158218794</v>
      </c>
    </row>
    <row r="22" spans="1:13" x14ac:dyDescent="0.3">
      <c r="L22" s="6"/>
    </row>
    <row r="23" spans="1:13" x14ac:dyDescent="0.3">
      <c r="L23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topLeftCell="B1" workbookViewId="0">
      <selection activeCell="K1" sqref="K1:K31"/>
    </sheetView>
  </sheetViews>
  <sheetFormatPr defaultRowHeight="14.4" x14ac:dyDescent="0.3"/>
  <cols>
    <col min="1" max="1" width="50.6640625" bestFit="1" customWidth="1"/>
    <col min="2" max="9" width="12.5546875" bestFit="1" customWidth="1"/>
    <col min="10" max="10" width="8.5546875" customWidth="1"/>
    <col min="11" max="11" width="6.5546875" bestFit="1" customWidth="1"/>
    <col min="12" max="12" width="12.5546875" bestFit="1" customWidth="1"/>
    <col min="13" max="13" width="7" bestFit="1" customWidth="1"/>
  </cols>
  <sheetData>
    <row r="1" spans="1:13" ht="28.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>
        <v>2021</v>
      </c>
      <c r="H1" s="42">
        <v>2022</v>
      </c>
      <c r="I1" s="42">
        <v>2023</v>
      </c>
      <c r="J1" s="54" t="s">
        <v>297</v>
      </c>
      <c r="K1" s="42" t="s">
        <v>233</v>
      </c>
      <c r="L1" s="54" t="s">
        <v>366</v>
      </c>
      <c r="M1" s="42" t="s">
        <v>339</v>
      </c>
    </row>
    <row r="2" spans="1:13" x14ac:dyDescent="0.3">
      <c r="A2" s="59" t="s">
        <v>270</v>
      </c>
      <c r="B2" s="56">
        <f>Entrate_Uscite!B23</f>
        <v>0</v>
      </c>
      <c r="C2" s="56">
        <f>Entrate_Uscite!E23</f>
        <v>29233407.359999999</v>
      </c>
      <c r="D2" s="56">
        <f>Entrate_Uscite!H23</f>
        <v>28587882.989999998</v>
      </c>
      <c r="E2" s="56">
        <f>Entrate_Uscite!K23</f>
        <v>27254050.940000001</v>
      </c>
      <c r="F2" s="56">
        <f>Entrate_Uscite!N23</f>
        <v>24325312.620000001</v>
      </c>
      <c r="G2" s="56">
        <f>Entrate_Uscite!Q23</f>
        <v>22302584.48</v>
      </c>
      <c r="H2" s="56">
        <f>Entrate_Uscite!T23</f>
        <v>23918757.48</v>
      </c>
      <c r="I2" s="56">
        <f>Entrate_Uscite!W23</f>
        <v>22870794.859999999</v>
      </c>
      <c r="J2" s="56">
        <f>I2/I$31*100</f>
        <v>12.197735419190625</v>
      </c>
      <c r="K2" s="57">
        <f>IF(H2&gt;0,I2/H2*100-100,"-")</f>
        <v>-4.3813422201227183</v>
      </c>
      <c r="L2" s="56">
        <f>Entrate_Uscite!X23</f>
        <v>19982680.079999998</v>
      </c>
      <c r="M2" s="58">
        <f>IF(I2&gt;0,L2/I2*100,"-")</f>
        <v>87.372040203765792</v>
      </c>
    </row>
    <row r="3" spans="1:13" x14ac:dyDescent="0.3">
      <c r="A3" s="59" t="s">
        <v>271</v>
      </c>
      <c r="B3" s="56">
        <f>Entrate_Uscite!B24</f>
        <v>0</v>
      </c>
      <c r="C3" s="56">
        <f>Entrate_Uscite!E24</f>
        <v>2208433.81</v>
      </c>
      <c r="D3" s="56">
        <f>Entrate_Uscite!H24</f>
        <v>1851630.1</v>
      </c>
      <c r="E3" s="56">
        <f>Entrate_Uscite!K24</f>
        <v>1843969.17</v>
      </c>
      <c r="F3" s="56">
        <f>Entrate_Uscite!N24</f>
        <v>1672636.05</v>
      </c>
      <c r="G3" s="56">
        <f>Entrate_Uscite!Q24</f>
        <v>1890454.77</v>
      </c>
      <c r="H3" s="56">
        <f>Entrate_Uscite!T24</f>
        <v>1547241.83</v>
      </c>
      <c r="I3" s="56">
        <f>Entrate_Uscite!W24</f>
        <v>1795263.78</v>
      </c>
      <c r="J3" s="56">
        <f t="shared" ref="J3:J31" si="0">I3/I$31*100</f>
        <v>0.95747230169052588</v>
      </c>
      <c r="K3" s="57">
        <f t="shared" ref="K3:K31" si="1">IF(H3&gt;0,I3/H3*100-100,"-")</f>
        <v>16.029940839952587</v>
      </c>
      <c r="L3" s="56">
        <f>Entrate_Uscite!X24</f>
        <v>1469613.85</v>
      </c>
      <c r="M3" s="58">
        <f>IF(I3&gt;0,L3/I3*100,"-")</f>
        <v>81.860608250003239</v>
      </c>
    </row>
    <row r="4" spans="1:13" x14ac:dyDescent="0.3">
      <c r="A4" s="59" t="s">
        <v>272</v>
      </c>
      <c r="B4" s="56">
        <f>Entrate_Uscite!B25</f>
        <v>0</v>
      </c>
      <c r="C4" s="56">
        <f>Entrate_Uscite!E25</f>
        <v>58520010.799999997</v>
      </c>
      <c r="D4" s="56">
        <f>Entrate_Uscite!H25</f>
        <v>59102518.799999997</v>
      </c>
      <c r="E4" s="56">
        <f>Entrate_Uscite!K25</f>
        <v>58026469.439999998</v>
      </c>
      <c r="F4" s="56">
        <f>Entrate_Uscite!N25</f>
        <v>60707629.539999999</v>
      </c>
      <c r="G4" s="56">
        <f>Entrate_Uscite!Q25</f>
        <v>60199309.600000001</v>
      </c>
      <c r="H4" s="56">
        <f>Entrate_Uscite!T25</f>
        <v>63912133.329999998</v>
      </c>
      <c r="I4" s="56">
        <f>Entrate_Uscite!W25</f>
        <v>61900929.939999998</v>
      </c>
      <c r="J4" s="56">
        <f t="shared" si="0"/>
        <v>33.013770191718443</v>
      </c>
      <c r="K4" s="57">
        <f t="shared" si="1"/>
        <v>-3.1468256263884626</v>
      </c>
      <c r="L4" s="56">
        <f>Entrate_Uscite!X25</f>
        <v>36953346.490000002</v>
      </c>
      <c r="M4" s="58">
        <f t="shared" ref="M4:M9" si="2">IF(I4&gt;0,L4/I4*100,"-")</f>
        <v>59.697562743917644</v>
      </c>
    </row>
    <row r="5" spans="1:13" x14ac:dyDescent="0.3">
      <c r="A5" s="59" t="s">
        <v>273</v>
      </c>
      <c r="B5" s="56">
        <f>Entrate_Uscite!B26</f>
        <v>0</v>
      </c>
      <c r="C5" s="56">
        <f>Entrate_Uscite!E26</f>
        <v>23668533.219999999</v>
      </c>
      <c r="D5" s="56">
        <f>Entrate_Uscite!H26</f>
        <v>25933231.07</v>
      </c>
      <c r="E5" s="56">
        <f>Entrate_Uscite!K26</f>
        <v>27686753.93</v>
      </c>
      <c r="F5" s="56">
        <f>Entrate_Uscite!N26</f>
        <v>31440741.760000002</v>
      </c>
      <c r="G5" s="56">
        <f>Entrate_Uscite!Q26</f>
        <v>36762342.829999998</v>
      </c>
      <c r="H5" s="56">
        <f>Entrate_Uscite!T26</f>
        <v>29513318.649999999</v>
      </c>
      <c r="I5" s="56">
        <f>Entrate_Uscite!W26</f>
        <v>38399347.590000004</v>
      </c>
      <c r="J5" s="56">
        <f t="shared" si="0"/>
        <v>20.479615380204379</v>
      </c>
      <c r="K5" s="57">
        <f t="shared" si="1"/>
        <v>30.108538607195925</v>
      </c>
      <c r="L5" s="56">
        <f>Entrate_Uscite!X26</f>
        <v>17093932.18</v>
      </c>
      <c r="M5" s="58">
        <f t="shared" si="2"/>
        <v>44.516204708779007</v>
      </c>
    </row>
    <row r="6" spans="1:13" x14ac:dyDescent="0.3">
      <c r="A6" s="59" t="s">
        <v>274</v>
      </c>
      <c r="B6" s="56">
        <f>Entrate_Uscite!B27</f>
        <v>0</v>
      </c>
      <c r="C6" s="56">
        <f>Entrate_Uscite!E27</f>
        <v>3307674.55</v>
      </c>
      <c r="D6" s="56">
        <f>Entrate_Uscite!H27</f>
        <v>2948975.77</v>
      </c>
      <c r="E6" s="56">
        <f>Entrate_Uscite!K27</f>
        <v>2931447.68</v>
      </c>
      <c r="F6" s="56">
        <f>Entrate_Uscite!N27</f>
        <v>2747628.25</v>
      </c>
      <c r="G6" s="56">
        <f>Entrate_Uscite!Q27</f>
        <v>2505140.75</v>
      </c>
      <c r="H6" s="56">
        <f>Entrate_Uscite!T27</f>
        <v>2332468.06</v>
      </c>
      <c r="I6" s="56">
        <f>Entrate_Uscite!W27</f>
        <v>2158780.56</v>
      </c>
      <c r="J6" s="56">
        <f t="shared" si="0"/>
        <v>1.1513475705659044</v>
      </c>
      <c r="K6" s="57">
        <f t="shared" si="1"/>
        <v>-7.4465114004605084</v>
      </c>
      <c r="L6" s="56">
        <f>Entrate_Uscite!X27</f>
        <v>1988007.87</v>
      </c>
      <c r="M6" s="58">
        <f t="shared" si="2"/>
        <v>92.089390966166576</v>
      </c>
    </row>
    <row r="7" spans="1:13" x14ac:dyDescent="0.3">
      <c r="A7" s="59" t="s">
        <v>275</v>
      </c>
      <c r="B7" s="56">
        <f>Entrate_Uscite!B28</f>
        <v>0</v>
      </c>
      <c r="C7" s="56">
        <f>Entrate_Uscite!E28</f>
        <v>0</v>
      </c>
      <c r="D7" s="56">
        <f>Entrate_Uscite!H28</f>
        <v>0</v>
      </c>
      <c r="E7" s="56">
        <f>Entrate_Uscite!K28</f>
        <v>0</v>
      </c>
      <c r="F7" s="56">
        <f>Entrate_Uscite!N28</f>
        <v>0</v>
      </c>
      <c r="G7" s="56">
        <f>Entrate_Uscite!Q28</f>
        <v>0</v>
      </c>
      <c r="H7" s="56">
        <f>Entrate_Uscite!T28</f>
        <v>0</v>
      </c>
      <c r="I7" s="56">
        <f>Entrate_Uscite!W28</f>
        <v>0</v>
      </c>
      <c r="J7" s="56">
        <f t="shared" si="0"/>
        <v>0</v>
      </c>
      <c r="K7" s="57" t="str">
        <f t="shared" si="1"/>
        <v>-</v>
      </c>
      <c r="L7" s="56">
        <f>Entrate_Uscite!X28</f>
        <v>0</v>
      </c>
      <c r="M7" s="58" t="str">
        <f t="shared" si="2"/>
        <v>-</v>
      </c>
    </row>
    <row r="8" spans="1:13" x14ac:dyDescent="0.3">
      <c r="A8" s="59" t="s">
        <v>276</v>
      </c>
      <c r="B8" s="56">
        <f>Entrate_Uscite!B29</f>
        <v>0</v>
      </c>
      <c r="C8" s="56">
        <f>Entrate_Uscite!E29</f>
        <v>152214.48000000001</v>
      </c>
      <c r="D8" s="56">
        <f>Entrate_Uscite!H29</f>
        <v>94541.95</v>
      </c>
      <c r="E8" s="56">
        <f>Entrate_Uscite!K29</f>
        <v>161950.26999999999</v>
      </c>
      <c r="F8" s="56">
        <f>Entrate_Uscite!N29</f>
        <v>153480.97</v>
      </c>
      <c r="G8" s="56">
        <f>Entrate_Uscite!Q29</f>
        <v>274839.21000000002</v>
      </c>
      <c r="H8" s="56">
        <f>Entrate_Uscite!T29</f>
        <v>291711.35999999999</v>
      </c>
      <c r="I8" s="56">
        <f>Entrate_Uscite!W29</f>
        <v>224066.76</v>
      </c>
      <c r="J8" s="56">
        <f t="shared" si="0"/>
        <v>0.11950205803714184</v>
      </c>
      <c r="K8" s="57">
        <f t="shared" si="1"/>
        <v>-23.188880954104761</v>
      </c>
      <c r="L8" s="56">
        <f>Entrate_Uscite!X29</f>
        <v>211539.47</v>
      </c>
      <c r="M8" s="58">
        <f t="shared" si="2"/>
        <v>94.409126101524379</v>
      </c>
    </row>
    <row r="9" spans="1:13" x14ac:dyDescent="0.3">
      <c r="A9" s="59" t="s">
        <v>277</v>
      </c>
      <c r="B9" s="56">
        <f>Entrate_Uscite!B30</f>
        <v>0</v>
      </c>
      <c r="C9" s="56">
        <f>Entrate_Uscite!E30</f>
        <v>9512909.5899999999</v>
      </c>
      <c r="D9" s="56">
        <f>Entrate_Uscite!H30</f>
        <v>9199219.7699999996</v>
      </c>
      <c r="E9" s="56">
        <f>Entrate_Uscite!K30</f>
        <v>11528603.300000001</v>
      </c>
      <c r="F9" s="56">
        <f>Entrate_Uscite!N30</f>
        <v>9979400.8499999996</v>
      </c>
      <c r="G9" s="56">
        <f>Entrate_Uscite!Q30</f>
        <v>4532908.5599999996</v>
      </c>
      <c r="H9" s="56">
        <f>Entrate_Uscite!T30</f>
        <v>9792991.6799999997</v>
      </c>
      <c r="I9" s="56">
        <f>Entrate_Uscite!W30</f>
        <v>17643634.359999999</v>
      </c>
      <c r="J9" s="56">
        <f t="shared" si="0"/>
        <v>9.4099214773080568</v>
      </c>
      <c r="K9" s="57">
        <f t="shared" si="1"/>
        <v>80.165928212041536</v>
      </c>
      <c r="L9" s="56">
        <f>Entrate_Uscite!X30</f>
        <v>14655124.66</v>
      </c>
      <c r="M9" s="58">
        <f t="shared" si="2"/>
        <v>83.061824797416634</v>
      </c>
    </row>
    <row r="10" spans="1:13" x14ac:dyDescent="0.3">
      <c r="A10" s="4" t="s">
        <v>282</v>
      </c>
      <c r="B10" s="43">
        <f>Entrate_Uscite!B48</f>
        <v>123522457.97</v>
      </c>
      <c r="C10" s="43">
        <f t="shared" ref="C10:I10" si="3">SUM(C2:C9)</f>
        <v>126603183.81</v>
      </c>
      <c r="D10" s="43">
        <f t="shared" si="3"/>
        <v>127718000.45</v>
      </c>
      <c r="E10" s="43">
        <f t="shared" si="3"/>
        <v>129433244.72999999</v>
      </c>
      <c r="F10" s="43">
        <f t="shared" si="3"/>
        <v>131026830.04000001</v>
      </c>
      <c r="G10" s="43">
        <f t="shared" si="3"/>
        <v>128467580.19999999</v>
      </c>
      <c r="H10" s="43">
        <f t="shared" ref="H10" si="4">SUM(H2:H9)</f>
        <v>131308622.38999999</v>
      </c>
      <c r="I10" s="43">
        <f t="shared" si="3"/>
        <v>144992817.85000002</v>
      </c>
      <c r="J10" s="43">
        <f t="shared" si="0"/>
        <v>77.3293643987151</v>
      </c>
      <c r="K10" s="44">
        <f t="shared" si="1"/>
        <v>10.42139899949342</v>
      </c>
      <c r="L10" s="43">
        <f>Entrate_Uscite!X48</f>
        <v>92354244.599999994</v>
      </c>
      <c r="M10" s="45">
        <f t="shared" ref="M10:M17" si="5">IF(I10&gt;0,L10/I10*100,"-")</f>
        <v>63.695737464419501</v>
      </c>
    </row>
    <row r="11" spans="1:13" x14ac:dyDescent="0.3">
      <c r="A11" s="59" t="s">
        <v>278</v>
      </c>
      <c r="B11" s="56">
        <f>Entrate_Uscite!B32</f>
        <v>0</v>
      </c>
      <c r="C11" s="56">
        <f>Entrate_Uscite!E32</f>
        <v>8416847.1300000008</v>
      </c>
      <c r="D11" s="56">
        <f>Entrate_Uscite!H32</f>
        <v>18730327.109999999</v>
      </c>
      <c r="E11" s="56">
        <f>Entrate_Uscite!K32</f>
        <v>23643695.18</v>
      </c>
      <c r="F11" s="56">
        <f>Entrate_Uscite!N32</f>
        <v>18967052.82</v>
      </c>
      <c r="G11" s="56">
        <f>Entrate_Uscite!Q32</f>
        <v>19483394.239999998</v>
      </c>
      <c r="H11" s="56">
        <f>Entrate_Uscite!T32</f>
        <v>17577180.59</v>
      </c>
      <c r="I11" s="56">
        <f>Entrate_Uscite!W32</f>
        <v>30833507.5</v>
      </c>
      <c r="J11" s="56">
        <f t="shared" si="0"/>
        <v>16.444507890209366</v>
      </c>
      <c r="K11" s="57">
        <f t="shared" si="1"/>
        <v>75.417822796574001</v>
      </c>
      <c r="L11" s="56">
        <f>Entrate_Uscite!X32</f>
        <v>16593845.48</v>
      </c>
      <c r="M11" s="58">
        <f t="shared" si="5"/>
        <v>53.8175732358701</v>
      </c>
    </row>
    <row r="12" spans="1:13" x14ac:dyDescent="0.3">
      <c r="A12" s="59" t="s">
        <v>279</v>
      </c>
      <c r="B12" s="56">
        <f>Entrate_Uscite!B33</f>
        <v>0</v>
      </c>
      <c r="C12" s="56">
        <f>Entrate_Uscite!E33</f>
        <v>269834.52</v>
      </c>
      <c r="D12" s="56">
        <f>Entrate_Uscite!H33</f>
        <v>70000</v>
      </c>
      <c r="E12" s="56">
        <f>Entrate_Uscite!K33</f>
        <v>0</v>
      </c>
      <c r="F12" s="56">
        <f>Entrate_Uscite!N33</f>
        <v>0</v>
      </c>
      <c r="G12" s="56">
        <f>Entrate_Uscite!Q33</f>
        <v>0</v>
      </c>
      <c r="H12" s="56">
        <f>Entrate_Uscite!T33</f>
        <v>69596.58</v>
      </c>
      <c r="I12" s="56">
        <f>Entrate_Uscite!W33</f>
        <v>1731.34</v>
      </c>
      <c r="J12" s="56">
        <f t="shared" si="0"/>
        <v>9.233796800651072E-4</v>
      </c>
      <c r="K12" s="57">
        <f t="shared" si="1"/>
        <v>-97.51232028930157</v>
      </c>
      <c r="L12" s="56">
        <f>Entrate_Uscite!X33</f>
        <v>1731.34</v>
      </c>
      <c r="M12" s="58">
        <f t="shared" si="5"/>
        <v>100</v>
      </c>
    </row>
    <row r="13" spans="1:13" x14ac:dyDescent="0.3">
      <c r="A13" s="59" t="s">
        <v>280</v>
      </c>
      <c r="B13" s="56">
        <f>Entrate_Uscite!B34</f>
        <v>0</v>
      </c>
      <c r="C13" s="56">
        <f>Entrate_Uscite!E34</f>
        <v>0</v>
      </c>
      <c r="D13" s="56">
        <f>Entrate_Uscite!H34</f>
        <v>0</v>
      </c>
      <c r="E13" s="56">
        <f>Entrate_Uscite!K34</f>
        <v>0</v>
      </c>
      <c r="F13" s="56">
        <f>Entrate_Uscite!N34</f>
        <v>0</v>
      </c>
      <c r="G13" s="56">
        <f>Entrate_Uscite!Q34</f>
        <v>0</v>
      </c>
      <c r="H13" s="56">
        <f>Entrate_Uscite!T34</f>
        <v>0</v>
      </c>
      <c r="I13" s="56">
        <f>Entrate_Uscite!W34</f>
        <v>0</v>
      </c>
      <c r="J13" s="56">
        <f t="shared" si="0"/>
        <v>0</v>
      </c>
      <c r="K13" s="57" t="str">
        <f t="shared" si="1"/>
        <v>-</v>
      </c>
      <c r="L13" s="56">
        <f>Entrate_Uscite!X34</f>
        <v>0</v>
      </c>
      <c r="M13" s="58" t="str">
        <f t="shared" si="5"/>
        <v>-</v>
      </c>
    </row>
    <row r="14" spans="1:13" x14ac:dyDescent="0.3">
      <c r="A14" s="59" t="s">
        <v>281</v>
      </c>
      <c r="B14" s="56">
        <f>Entrate_Uscite!B35</f>
        <v>0</v>
      </c>
      <c r="C14" s="56">
        <f>Entrate_Uscite!E35</f>
        <v>1852862.14</v>
      </c>
      <c r="D14" s="56">
        <f>Entrate_Uscite!H35</f>
        <v>236407.73</v>
      </c>
      <c r="E14" s="56">
        <f>Entrate_Uscite!K35</f>
        <v>6909.82</v>
      </c>
      <c r="F14" s="56">
        <f>Entrate_Uscite!N35</f>
        <v>113451.79</v>
      </c>
      <c r="G14" s="56">
        <f>Entrate_Uscite!Q35</f>
        <v>164524.12</v>
      </c>
      <c r="H14" s="56">
        <f>Entrate_Uscite!T35</f>
        <v>1042035.43</v>
      </c>
      <c r="I14" s="56">
        <f>Entrate_Uscite!W35</f>
        <v>126456.54</v>
      </c>
      <c r="J14" s="56">
        <f t="shared" si="0"/>
        <v>6.7443367245798302E-2</v>
      </c>
      <c r="K14" s="57">
        <f t="shared" si="1"/>
        <v>-87.864468293558886</v>
      </c>
      <c r="L14" s="56">
        <f>Entrate_Uscite!X35</f>
        <v>126456.54</v>
      </c>
      <c r="M14" s="58">
        <f t="shared" si="5"/>
        <v>100</v>
      </c>
    </row>
    <row r="15" spans="1:13" x14ac:dyDescent="0.3">
      <c r="A15" s="4" t="s">
        <v>283</v>
      </c>
      <c r="B15" s="46">
        <f>Entrate_Uscite!B49</f>
        <v>9753003.3300000001</v>
      </c>
      <c r="C15" s="46">
        <f t="shared" ref="C15:I15" si="6">SUM(C11:C14)</f>
        <v>10539543.790000001</v>
      </c>
      <c r="D15" s="46">
        <f t="shared" si="6"/>
        <v>19036734.84</v>
      </c>
      <c r="E15" s="46">
        <f t="shared" si="6"/>
        <v>23650605</v>
      </c>
      <c r="F15" s="46">
        <f t="shared" si="6"/>
        <v>19080504.609999999</v>
      </c>
      <c r="G15" s="46">
        <f t="shared" si="6"/>
        <v>19647918.359999999</v>
      </c>
      <c r="H15" s="46">
        <f t="shared" ref="H15" si="7">SUM(H11:H14)</f>
        <v>18688812.599999998</v>
      </c>
      <c r="I15" s="46">
        <f t="shared" si="6"/>
        <v>30961695.379999999</v>
      </c>
      <c r="J15" s="46">
        <f t="shared" si="0"/>
        <v>16.512874637135226</v>
      </c>
      <c r="K15" s="44">
        <f t="shared" si="1"/>
        <v>65.669676520807968</v>
      </c>
      <c r="L15" s="46">
        <f>Entrate_Uscite!X49</f>
        <v>16722033.359999999</v>
      </c>
      <c r="M15" s="45">
        <f t="shared" si="5"/>
        <v>54.00877812008239</v>
      </c>
    </row>
    <row r="16" spans="1:13" x14ac:dyDescent="0.3">
      <c r="A16" s="59" t="s">
        <v>284</v>
      </c>
      <c r="B16" s="56">
        <f>Entrate_Uscite!B36</f>
        <v>0</v>
      </c>
      <c r="C16" s="56">
        <f>Entrate_Uscite!E36</f>
        <v>0</v>
      </c>
      <c r="D16" s="56">
        <f>Entrate_Uscite!H36</f>
        <v>0</v>
      </c>
      <c r="E16" s="56">
        <f>Entrate_Uscite!K36</f>
        <v>70000</v>
      </c>
      <c r="F16" s="56">
        <f>Entrate_Uscite!N36</f>
        <v>0</v>
      </c>
      <c r="G16" s="56">
        <f>Entrate_Uscite!Q36</f>
        <v>0</v>
      </c>
      <c r="H16" s="56">
        <f>Entrate_Uscite!T36</f>
        <v>0</v>
      </c>
      <c r="I16" s="56">
        <f>Entrate_Uscite!W36</f>
        <v>0</v>
      </c>
      <c r="J16" s="56">
        <f t="shared" si="0"/>
        <v>0</v>
      </c>
      <c r="K16" s="57" t="str">
        <f t="shared" si="1"/>
        <v>-</v>
      </c>
      <c r="L16" s="56">
        <f>Entrate_Uscite!X36</f>
        <v>0</v>
      </c>
      <c r="M16" s="58" t="str">
        <f t="shared" si="5"/>
        <v>-</v>
      </c>
    </row>
    <row r="17" spans="1:13" x14ac:dyDescent="0.3">
      <c r="A17" s="59" t="s">
        <v>285</v>
      </c>
      <c r="B17" s="56">
        <f>Entrate_Uscite!B37</f>
        <v>0</v>
      </c>
      <c r="C17" s="56">
        <f>Entrate_Uscite!E37</f>
        <v>0</v>
      </c>
      <c r="D17" s="56">
        <f>Entrate_Uscite!H37</f>
        <v>0</v>
      </c>
      <c r="E17" s="56">
        <f>Entrate_Uscite!K37</f>
        <v>0</v>
      </c>
      <c r="F17" s="56">
        <f>Entrate_Uscite!N37</f>
        <v>0</v>
      </c>
      <c r="G17" s="56">
        <f>Entrate_Uscite!Q37</f>
        <v>0</v>
      </c>
      <c r="H17" s="56">
        <f>Entrate_Uscite!T37</f>
        <v>0</v>
      </c>
      <c r="I17" s="56">
        <f>Entrate_Uscite!W37</f>
        <v>0</v>
      </c>
      <c r="J17" s="56">
        <f t="shared" si="0"/>
        <v>0</v>
      </c>
      <c r="K17" s="57" t="str">
        <f t="shared" si="1"/>
        <v>-</v>
      </c>
      <c r="L17" s="56">
        <f>Entrate_Uscite!X37</f>
        <v>0</v>
      </c>
      <c r="M17" s="58" t="str">
        <f t="shared" si="5"/>
        <v>-</v>
      </c>
    </row>
    <row r="18" spans="1:13" x14ac:dyDescent="0.3">
      <c r="A18" s="59" t="s">
        <v>286</v>
      </c>
      <c r="B18" s="56">
        <f>Entrate_Uscite!B38</f>
        <v>0</v>
      </c>
      <c r="C18" s="56">
        <f>Entrate_Uscite!E38</f>
        <v>0</v>
      </c>
      <c r="D18" s="56">
        <f>Entrate_Uscite!H38</f>
        <v>0</v>
      </c>
      <c r="E18" s="56">
        <f>Entrate_Uscite!K38</f>
        <v>0</v>
      </c>
      <c r="F18" s="56">
        <f>Entrate_Uscite!N38</f>
        <v>0</v>
      </c>
      <c r="G18" s="56">
        <f>Entrate_Uscite!Q38</f>
        <v>0</v>
      </c>
      <c r="H18" s="56">
        <f>Entrate_Uscite!T38</f>
        <v>0</v>
      </c>
      <c r="I18" s="56">
        <f>Entrate_Uscite!W38</f>
        <v>0</v>
      </c>
      <c r="J18" s="56">
        <f t="shared" si="0"/>
        <v>0</v>
      </c>
      <c r="K18" s="57" t="str">
        <f t="shared" si="1"/>
        <v>-</v>
      </c>
      <c r="L18" s="56">
        <f>Entrate_Uscite!X38</f>
        <v>0</v>
      </c>
      <c r="M18" s="58" t="str">
        <f t="shared" ref="M18:M26" si="8">IF(I18&gt;0,L18/I18*100,"-")</f>
        <v>-</v>
      </c>
    </row>
    <row r="19" spans="1:13" x14ac:dyDescent="0.3">
      <c r="A19" s="59" t="s">
        <v>287</v>
      </c>
      <c r="B19" s="56">
        <f>Entrate_Uscite!B39</f>
        <v>0</v>
      </c>
      <c r="C19" s="56">
        <f>Entrate_Uscite!E39</f>
        <v>0</v>
      </c>
      <c r="D19" s="56">
        <f>Entrate_Uscite!H39</f>
        <v>0</v>
      </c>
      <c r="E19" s="56">
        <f>Entrate_Uscite!K39</f>
        <v>0</v>
      </c>
      <c r="F19" s="56">
        <f>Entrate_Uscite!N39</f>
        <v>0</v>
      </c>
      <c r="G19" s="56">
        <f>Entrate_Uscite!Q39</f>
        <v>0</v>
      </c>
      <c r="H19" s="56">
        <f>Entrate_Uscite!T39</f>
        <v>0</v>
      </c>
      <c r="I19" s="56">
        <f>Entrate_Uscite!W39</f>
        <v>0</v>
      </c>
      <c r="J19" s="56">
        <f t="shared" si="0"/>
        <v>0</v>
      </c>
      <c r="K19" s="57" t="str">
        <f t="shared" si="1"/>
        <v>-</v>
      </c>
      <c r="L19" s="56">
        <f>Entrate_Uscite!X39</f>
        <v>0</v>
      </c>
      <c r="M19" s="58" t="str">
        <f t="shared" si="8"/>
        <v>-</v>
      </c>
    </row>
    <row r="20" spans="1:13" x14ac:dyDescent="0.3">
      <c r="A20" s="4" t="s">
        <v>288</v>
      </c>
      <c r="B20" s="43">
        <f>Entrate_Uscite!B50</f>
        <v>0</v>
      </c>
      <c r="C20" s="43">
        <f t="shared" ref="C20:I20" si="9">SUM(C16:C19)</f>
        <v>0</v>
      </c>
      <c r="D20" s="43">
        <f t="shared" si="9"/>
        <v>0</v>
      </c>
      <c r="E20" s="43">
        <f t="shared" si="9"/>
        <v>70000</v>
      </c>
      <c r="F20" s="43">
        <f t="shared" si="9"/>
        <v>0</v>
      </c>
      <c r="G20" s="43">
        <f t="shared" si="9"/>
        <v>0</v>
      </c>
      <c r="H20" s="43">
        <f t="shared" ref="H20" si="10">SUM(H16:H19)</f>
        <v>0</v>
      </c>
      <c r="I20" s="43">
        <f t="shared" si="9"/>
        <v>0</v>
      </c>
      <c r="J20" s="43">
        <f t="shared" si="0"/>
        <v>0</v>
      </c>
      <c r="K20" s="44" t="str">
        <f t="shared" si="1"/>
        <v>-</v>
      </c>
      <c r="L20" s="43">
        <f>SUM(L16:L19)</f>
        <v>0</v>
      </c>
      <c r="M20" s="40" t="str">
        <f t="shared" si="8"/>
        <v>-</v>
      </c>
    </row>
    <row r="21" spans="1:13" x14ac:dyDescent="0.3">
      <c r="A21" s="47" t="s">
        <v>349</v>
      </c>
      <c r="B21" s="48">
        <f t="shared" ref="B21:I21" si="11">B10+B15+B20</f>
        <v>133275461.3</v>
      </c>
      <c r="C21" s="48">
        <f t="shared" si="11"/>
        <v>137142727.59999999</v>
      </c>
      <c r="D21" s="48">
        <f t="shared" si="11"/>
        <v>146754735.28999999</v>
      </c>
      <c r="E21" s="48">
        <f t="shared" si="11"/>
        <v>153153849.72999999</v>
      </c>
      <c r="F21" s="48">
        <f t="shared" si="11"/>
        <v>150107334.65000001</v>
      </c>
      <c r="G21" s="48">
        <f t="shared" ref="G21:H21" si="12">G10+G15+G20</f>
        <v>148115498.56</v>
      </c>
      <c r="H21" s="48">
        <f t="shared" si="12"/>
        <v>149997434.98999998</v>
      </c>
      <c r="I21" s="48">
        <f t="shared" si="11"/>
        <v>175954513.23000002</v>
      </c>
      <c r="J21" s="48">
        <f>I21/I$31*100</f>
        <v>93.842239035850312</v>
      </c>
      <c r="K21" s="49">
        <f t="shared" si="1"/>
        <v>17.305014743572485</v>
      </c>
      <c r="L21" s="48">
        <f>L10+L15+L20</f>
        <v>109076277.95999999</v>
      </c>
      <c r="M21" s="50">
        <f>IF(I21&gt;0,L21/I21*100,"-")</f>
        <v>61.991179400678554</v>
      </c>
    </row>
    <row r="22" spans="1:13" x14ac:dyDescent="0.3">
      <c r="A22" s="59" t="s">
        <v>289</v>
      </c>
      <c r="B22" s="60">
        <f>Entrate_Uscite!B40</f>
        <v>0</v>
      </c>
      <c r="C22" s="60">
        <f>Entrate_Uscite!E40</f>
        <v>871266.78</v>
      </c>
      <c r="D22" s="60">
        <f>Entrate_Uscite!H40</f>
        <v>911863.44</v>
      </c>
      <c r="E22" s="60">
        <f>Entrate_Uscite!K40</f>
        <v>954541.98</v>
      </c>
      <c r="F22" s="60">
        <f>Entrate_Uscite!N40</f>
        <v>998955.42</v>
      </c>
      <c r="G22" s="60">
        <f>Entrate_Uscite!Q40</f>
        <v>1045103.76</v>
      </c>
      <c r="H22" s="60">
        <f>Entrate_Uscite!T40</f>
        <v>1093680.96</v>
      </c>
      <c r="I22" s="60">
        <f>Entrate_Uscite!W40</f>
        <v>1144687.02</v>
      </c>
      <c r="J22" s="60">
        <f t="shared" si="0"/>
        <v>0.61049865093065536</v>
      </c>
      <c r="K22" s="61">
        <f t="shared" si="1"/>
        <v>4.6637055837563537</v>
      </c>
      <c r="L22" s="60">
        <f>Entrate_Uscite!X40</f>
        <v>0</v>
      </c>
      <c r="M22" s="58">
        <f t="shared" si="8"/>
        <v>0</v>
      </c>
    </row>
    <row r="23" spans="1:13" x14ac:dyDescent="0.3">
      <c r="A23" s="59" t="s">
        <v>290</v>
      </c>
      <c r="B23" s="60">
        <f>Entrate_Uscite!B41</f>
        <v>0</v>
      </c>
      <c r="C23" s="60">
        <f>Entrate_Uscite!E41</f>
        <v>0</v>
      </c>
      <c r="D23" s="60">
        <f>Entrate_Uscite!H41</f>
        <v>0</v>
      </c>
      <c r="E23" s="60">
        <f>Entrate_Uscite!K41</f>
        <v>0</v>
      </c>
      <c r="F23" s="60">
        <f>Entrate_Uscite!N41</f>
        <v>0</v>
      </c>
      <c r="G23" s="60">
        <f>Entrate_Uscite!Q41</f>
        <v>0</v>
      </c>
      <c r="H23" s="60">
        <f>Entrate_Uscite!T41</f>
        <v>0</v>
      </c>
      <c r="I23" s="60">
        <f>Entrate_Uscite!W41</f>
        <v>0</v>
      </c>
      <c r="J23" s="60">
        <f t="shared" si="0"/>
        <v>0</v>
      </c>
      <c r="K23" s="61" t="str">
        <f t="shared" si="1"/>
        <v>-</v>
      </c>
      <c r="L23" s="60">
        <f>Entrate_Uscite!X41</f>
        <v>0</v>
      </c>
      <c r="M23" s="58" t="str">
        <f t="shared" si="8"/>
        <v>-</v>
      </c>
    </row>
    <row r="24" spans="1:13" x14ac:dyDescent="0.3">
      <c r="A24" s="59" t="s">
        <v>291</v>
      </c>
      <c r="B24" s="60">
        <f>Entrate_Uscite!B42</f>
        <v>0</v>
      </c>
      <c r="C24" s="60">
        <f>Entrate_Uscite!E42</f>
        <v>4895718.49</v>
      </c>
      <c r="D24" s="60">
        <f>Entrate_Uscite!H42</f>
        <v>4867232.74</v>
      </c>
      <c r="E24" s="60">
        <f>Entrate_Uscite!K42</f>
        <v>4543881.3</v>
      </c>
      <c r="F24" s="60">
        <f>Entrate_Uscite!N42</f>
        <v>4918118.38</v>
      </c>
      <c r="G24" s="60">
        <f>Entrate_Uscite!Q42</f>
        <v>7473324.9900000002</v>
      </c>
      <c r="H24" s="60">
        <f>Entrate_Uscite!T42</f>
        <v>8598256.6699999999</v>
      </c>
      <c r="I24" s="60">
        <f>Entrate_Uscite!W42</f>
        <v>10401135.460000001</v>
      </c>
      <c r="J24" s="60">
        <f t="shared" si="0"/>
        <v>5.5472623132190337</v>
      </c>
      <c r="K24" s="61">
        <f t="shared" si="1"/>
        <v>20.967957333611452</v>
      </c>
      <c r="L24" s="60">
        <f>Entrate_Uscite!X42</f>
        <v>0</v>
      </c>
      <c r="M24" s="58">
        <f t="shared" si="8"/>
        <v>0</v>
      </c>
    </row>
    <row r="25" spans="1:13" x14ac:dyDescent="0.3">
      <c r="A25" s="59" t="s">
        <v>292</v>
      </c>
      <c r="B25" s="60">
        <f>Entrate_Uscite!B43</f>
        <v>0</v>
      </c>
      <c r="C25" s="60">
        <f>Entrate_Uscite!E43</f>
        <v>0</v>
      </c>
      <c r="D25" s="60">
        <f>Entrate_Uscite!H43</f>
        <v>0</v>
      </c>
      <c r="E25" s="60">
        <f>Entrate_Uscite!K43</f>
        <v>0</v>
      </c>
      <c r="F25" s="60">
        <f>Entrate_Uscite!N43</f>
        <v>0</v>
      </c>
      <c r="G25" s="60">
        <f>Entrate_Uscite!Q43</f>
        <v>0</v>
      </c>
      <c r="H25" s="60">
        <f>Entrate_Uscite!T43</f>
        <v>0</v>
      </c>
      <c r="I25" s="60">
        <f>Entrate_Uscite!W43</f>
        <v>0</v>
      </c>
      <c r="J25" s="60">
        <f t="shared" si="0"/>
        <v>0</v>
      </c>
      <c r="K25" s="61" t="str">
        <f t="shared" si="1"/>
        <v>-</v>
      </c>
      <c r="L25" s="60">
        <f>Entrate_Uscite!X43</f>
        <v>0</v>
      </c>
      <c r="M25" s="58" t="str">
        <f t="shared" si="8"/>
        <v>-</v>
      </c>
    </row>
    <row r="26" spans="1:13" x14ac:dyDescent="0.3">
      <c r="A26" s="59" t="s">
        <v>293</v>
      </c>
      <c r="B26" s="60">
        <f>Entrate_Uscite!B44</f>
        <v>0</v>
      </c>
      <c r="C26" s="60">
        <f>Entrate_Uscite!E44</f>
        <v>0</v>
      </c>
      <c r="D26" s="60">
        <f>Entrate_Uscite!H44</f>
        <v>0</v>
      </c>
      <c r="E26" s="60">
        <f>Entrate_Uscite!K44</f>
        <v>0</v>
      </c>
      <c r="F26" s="60">
        <f>Entrate_Uscite!N44</f>
        <v>0</v>
      </c>
      <c r="G26" s="60">
        <f>Entrate_Uscite!Q44</f>
        <v>0</v>
      </c>
      <c r="H26" s="60">
        <f>Entrate_Uscite!T44</f>
        <v>0</v>
      </c>
      <c r="I26" s="60">
        <f>Entrate_Uscite!W44</f>
        <v>0</v>
      </c>
      <c r="J26" s="60">
        <f t="shared" si="0"/>
        <v>0</v>
      </c>
      <c r="K26" s="61" t="str">
        <f t="shared" si="1"/>
        <v>-</v>
      </c>
      <c r="L26" s="60">
        <f>Entrate_Uscite!X44</f>
        <v>0</v>
      </c>
      <c r="M26" s="58" t="str">
        <f t="shared" si="8"/>
        <v>-</v>
      </c>
    </row>
    <row r="27" spans="1:13" x14ac:dyDescent="0.3">
      <c r="A27" s="4" t="s">
        <v>294</v>
      </c>
      <c r="B27" s="43">
        <f>Entrate_Uscite!B51</f>
        <v>6285795.8700000001</v>
      </c>
      <c r="C27" s="43">
        <f t="shared" ref="C27:I27" si="13">SUM(C22:C26)</f>
        <v>5766985.2700000005</v>
      </c>
      <c r="D27" s="43">
        <f t="shared" si="13"/>
        <v>5779096.1799999997</v>
      </c>
      <c r="E27" s="43">
        <f t="shared" si="13"/>
        <v>5498423.2799999993</v>
      </c>
      <c r="F27" s="43">
        <f t="shared" si="13"/>
        <v>5917073.7999999998</v>
      </c>
      <c r="G27" s="43">
        <f t="shared" si="13"/>
        <v>8518428.75</v>
      </c>
      <c r="H27" s="43">
        <f t="shared" ref="H27" si="14">SUM(H22:H26)</f>
        <v>9691937.629999999</v>
      </c>
      <c r="I27" s="43">
        <f t="shared" si="13"/>
        <v>11545822.48</v>
      </c>
      <c r="J27" s="43">
        <f t="shared" si="0"/>
        <v>6.1577609641496887</v>
      </c>
      <c r="K27" s="44">
        <f t="shared" si="1"/>
        <v>19.128113704132474</v>
      </c>
      <c r="L27" s="43">
        <f>SUM(L22:L26)</f>
        <v>0</v>
      </c>
      <c r="M27" s="45">
        <f>IF(I27&gt;0,L27/I27*100,"-")</f>
        <v>0</v>
      </c>
    </row>
    <row r="28" spans="1:13" x14ac:dyDescent="0.3">
      <c r="A28" s="4" t="s">
        <v>295</v>
      </c>
      <c r="B28" s="43">
        <f>Entrate_Uscite!B52</f>
        <v>0</v>
      </c>
      <c r="C28" s="43">
        <f>Entrate_Uscite!E52</f>
        <v>0</v>
      </c>
      <c r="D28" s="43">
        <f>Entrate_Uscite!H52</f>
        <v>2182603.81</v>
      </c>
      <c r="E28" s="43">
        <f>Entrate_Uscite!K52</f>
        <v>15333704.1</v>
      </c>
      <c r="F28" s="43">
        <f>Entrate_Uscite!N52</f>
        <v>0</v>
      </c>
      <c r="G28" s="43">
        <f>Entrate_Uscite!Q52</f>
        <v>0</v>
      </c>
      <c r="H28" s="43">
        <f>Entrate_Uscite!T52</f>
        <v>0</v>
      </c>
      <c r="I28" s="43">
        <f>Entrate_Uscite!W52</f>
        <v>0</v>
      </c>
      <c r="J28" s="43">
        <f t="shared" si="0"/>
        <v>0</v>
      </c>
      <c r="K28" s="44" t="str">
        <f t="shared" si="1"/>
        <v>-</v>
      </c>
      <c r="L28" s="43">
        <f>Entrate_Uscite!X52</f>
        <v>0</v>
      </c>
      <c r="M28" s="45" t="str">
        <f>IF(I28&gt;0,L28/I28*100,"-")</f>
        <v>-</v>
      </c>
    </row>
    <row r="29" spans="1:13" x14ac:dyDescent="0.3">
      <c r="A29" s="4" t="s">
        <v>296</v>
      </c>
      <c r="B29" s="43">
        <f>Entrate_Uscite!B53</f>
        <v>208241726.94</v>
      </c>
      <c r="C29" s="43">
        <f>Entrate_Uscite!E53</f>
        <v>174514171.33000001</v>
      </c>
      <c r="D29" s="43">
        <f>Entrate_Uscite!H53</f>
        <v>253326860.81999999</v>
      </c>
      <c r="E29" s="43">
        <f>Entrate_Uscite!K53</f>
        <v>232314759.01999998</v>
      </c>
      <c r="F29" s="43">
        <f>Entrate_Uscite!N53</f>
        <v>66789857.280000001</v>
      </c>
      <c r="G29" s="43">
        <f>Entrate_Uscite!Q53</f>
        <v>22020466.990000002</v>
      </c>
      <c r="H29" s="43">
        <f>Entrate_Uscite!T53</f>
        <v>19948367.640000001</v>
      </c>
      <c r="I29" s="43">
        <f>Entrate_Uscite!W53</f>
        <v>18997175.240000002</v>
      </c>
      <c r="J29" s="43"/>
      <c r="K29" s="44">
        <f t="shared" si="1"/>
        <v>-4.7682718564535094</v>
      </c>
      <c r="L29" s="43">
        <f>Entrate_Uscite!X53</f>
        <v>14895478.17</v>
      </c>
      <c r="M29" s="45">
        <f>IF(I29&gt;0,L29/I29*100,"-")</f>
        <v>78.408910702873527</v>
      </c>
    </row>
    <row r="30" spans="1:13" x14ac:dyDescent="0.3">
      <c r="A30" s="47" t="s">
        <v>69</v>
      </c>
      <c r="B30" s="48">
        <f t="shared" ref="B30:I30" si="15">B10+B15+B20+B27+B28+B29</f>
        <v>347802984.11000001</v>
      </c>
      <c r="C30" s="48">
        <f t="shared" si="15"/>
        <v>317423884.20000005</v>
      </c>
      <c r="D30" s="48">
        <f t="shared" si="15"/>
        <v>408043296.10000002</v>
      </c>
      <c r="E30" s="48">
        <f t="shared" si="15"/>
        <v>406300736.13</v>
      </c>
      <c r="F30" s="48">
        <f t="shared" si="15"/>
        <v>222814265.73000002</v>
      </c>
      <c r="G30" s="48">
        <f t="shared" ref="G30:H30" si="16">G10+G15+G20+G27+G28+G29</f>
        <v>178654394.30000001</v>
      </c>
      <c r="H30" s="48">
        <f t="shared" si="16"/>
        <v>179637740.25999999</v>
      </c>
      <c r="I30" s="48">
        <f t="shared" si="15"/>
        <v>206497510.95000002</v>
      </c>
      <c r="J30" s="48"/>
      <c r="K30" s="49">
        <f t="shared" si="1"/>
        <v>14.952186913019688</v>
      </c>
      <c r="L30" s="48">
        <f>L10+L15+L20+L27+L28+L29</f>
        <v>123971756.13</v>
      </c>
      <c r="M30" s="50">
        <f>IF(I30&gt;0,L30/I30*100,"-")</f>
        <v>60.035472369455199</v>
      </c>
    </row>
    <row r="31" spans="1:13" x14ac:dyDescent="0.3">
      <c r="A31" s="38" t="s">
        <v>70</v>
      </c>
      <c r="B31" s="51">
        <f t="shared" ref="B31:I31" si="17">B30-B29</f>
        <v>139561257.17000002</v>
      </c>
      <c r="C31" s="51">
        <f t="shared" si="17"/>
        <v>142909712.87000003</v>
      </c>
      <c r="D31" s="51">
        <f t="shared" si="17"/>
        <v>154716435.28000003</v>
      </c>
      <c r="E31" s="51">
        <f t="shared" si="17"/>
        <v>173985977.11000001</v>
      </c>
      <c r="F31" s="51">
        <f t="shared" si="17"/>
        <v>156024408.45000002</v>
      </c>
      <c r="G31" s="51">
        <f t="shared" ref="G31:H31" si="18">G30-G29</f>
        <v>156633927.31</v>
      </c>
      <c r="H31" s="51">
        <f t="shared" si="18"/>
        <v>159689372.62</v>
      </c>
      <c r="I31" s="51">
        <f t="shared" si="17"/>
        <v>187500335.71000001</v>
      </c>
      <c r="J31" s="51">
        <f t="shared" si="0"/>
        <v>100</v>
      </c>
      <c r="K31" s="52">
        <f t="shared" si="1"/>
        <v>17.415663067435005</v>
      </c>
      <c r="L31" s="51">
        <f>L30-L29</f>
        <v>109076277.95999999</v>
      </c>
      <c r="M31" s="53">
        <f>IF(I31&gt;0,L31/I31*100,"-")</f>
        <v>58.173910754327572</v>
      </c>
    </row>
    <row r="32" spans="1:13" x14ac:dyDescent="0.3">
      <c r="L32" s="6"/>
    </row>
    <row r="33" spans="12:12" x14ac:dyDescent="0.3">
      <c r="L33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showGridLines="0" workbookViewId="0">
      <selection activeCell="J2" sqref="J2"/>
    </sheetView>
  </sheetViews>
  <sheetFormatPr defaultRowHeight="14.4" x14ac:dyDescent="0.3"/>
  <cols>
    <col min="1" max="1" width="50.6640625" bestFit="1" customWidth="1"/>
    <col min="2" max="9" width="10.5546875" bestFit="1" customWidth="1"/>
    <col min="10" max="10" width="11.21875" bestFit="1" customWidth="1"/>
    <col min="11" max="11" width="10.33203125" bestFit="1" customWidth="1"/>
  </cols>
  <sheetData>
    <row r="1" spans="1:11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>
        <v>2021</v>
      </c>
      <c r="H1" s="42">
        <v>2022</v>
      </c>
      <c r="I1" s="42">
        <v>2023</v>
      </c>
      <c r="J1" s="42" t="s">
        <v>266</v>
      </c>
      <c r="K1" s="42" t="s">
        <v>340</v>
      </c>
    </row>
    <row r="2" spans="1:11" x14ac:dyDescent="0.3">
      <c r="A2" s="62" t="s">
        <v>298</v>
      </c>
      <c r="B2" s="64">
        <f>Entrate_Uscite!B56</f>
        <v>23345445.909999996</v>
      </c>
      <c r="C2" s="64">
        <f>Entrate_Uscite!E56</f>
        <v>20264720.069999993</v>
      </c>
      <c r="D2" s="64">
        <f>Entrate_Uscite!H56</f>
        <v>25671271.989999995</v>
      </c>
      <c r="E2" s="64">
        <f>Entrate_Uscite!K56</f>
        <v>17402512.020000011</v>
      </c>
      <c r="F2" s="64">
        <f>Entrate_Uscite!N56</f>
        <v>23965446.709999993</v>
      </c>
      <c r="G2" s="64">
        <f>Entrate_Uscite!Q56</f>
        <v>34685843.690000027</v>
      </c>
      <c r="H2" s="64">
        <f>Entrate_Uscite!T56</f>
        <v>29036567.070000023</v>
      </c>
      <c r="I2" s="64">
        <f>Entrate_Uscite!W56</f>
        <v>21585430.029999971</v>
      </c>
      <c r="J2" s="64">
        <f>I2-H2</f>
        <v>-7451137.0400000513</v>
      </c>
      <c r="K2" s="64">
        <f>Entrate_Uscite!X56</f>
        <v>38918227.110000014</v>
      </c>
    </row>
    <row r="3" spans="1:11" x14ac:dyDescent="0.3">
      <c r="A3" s="62" t="s">
        <v>72</v>
      </c>
      <c r="B3" s="65">
        <f>Entrate_Uscite!B57</f>
        <v>-5250478.42</v>
      </c>
      <c r="C3" s="65">
        <f>Entrate_Uscite!E57</f>
        <v>-6037018.8800000008</v>
      </c>
      <c r="D3" s="65">
        <f>Entrate_Uscite!H57</f>
        <v>-9723306.2300000004</v>
      </c>
      <c r="E3" s="65">
        <f>Entrate_Uscite!K57</f>
        <v>-1567738.9800000004</v>
      </c>
      <c r="F3" s="65">
        <f>Entrate_Uscite!N57</f>
        <v>-1280698.7899999991</v>
      </c>
      <c r="G3" s="65">
        <f>Entrate_Uscite!Q57</f>
        <v>-870305.98999999836</v>
      </c>
      <c r="H3" s="65">
        <f>Entrate_Uscite!T57</f>
        <v>2738324.7500000037</v>
      </c>
      <c r="I3" s="65">
        <f>Entrate_Uscite!W57</f>
        <v>-9240999.7100000009</v>
      </c>
      <c r="J3" s="64">
        <f t="shared" ref="J3:J6" si="0">I3-H3</f>
        <v>-11979324.460000005</v>
      </c>
      <c r="K3" s="64">
        <f>Entrate_Uscite!X57</f>
        <v>-11714290.32</v>
      </c>
    </row>
    <row r="4" spans="1:11" x14ac:dyDescent="0.3">
      <c r="A4" s="62" t="s">
        <v>301</v>
      </c>
      <c r="B4" s="65">
        <f>Entrate_Uscite!B16-Entrate_Uscite!B50</f>
        <v>0</v>
      </c>
      <c r="C4" s="65">
        <f>Entrate_Uscite!E16-Entrate_Uscite!E50</f>
        <v>0</v>
      </c>
      <c r="D4" s="65">
        <f>Entrate_Uscite!H16-Entrate_Uscite!H50</f>
        <v>0</v>
      </c>
      <c r="E4" s="65">
        <f>Entrate_Uscite!K16-Entrate_Uscite!K50</f>
        <v>-70000</v>
      </c>
      <c r="F4" s="65">
        <f>Entrate_Uscite!N16-Entrate_Uscite!N50</f>
        <v>0</v>
      </c>
      <c r="G4" s="65">
        <f>Entrate_Uscite!Q16-Entrate_Uscite!Q50</f>
        <v>0</v>
      </c>
      <c r="H4" s="65">
        <f>Entrate_Uscite!T16-Entrate_Uscite!T50</f>
        <v>0</v>
      </c>
      <c r="I4" s="65">
        <f>Entrate_Uscite!W16-Entrate_Uscite!W50</f>
        <v>0</v>
      </c>
      <c r="J4" s="64">
        <f t="shared" si="0"/>
        <v>0</v>
      </c>
      <c r="K4" s="65">
        <f>Entrate_Uscite!X16-Entrate_Uscite!X50</f>
        <v>0</v>
      </c>
    </row>
    <row r="5" spans="1:11" x14ac:dyDescent="0.3">
      <c r="A5" s="47" t="s">
        <v>299</v>
      </c>
      <c r="B5" s="66">
        <f>Entrate_Uscite!B58</f>
        <v>18094967.489999995</v>
      </c>
      <c r="C5" s="66">
        <f>Entrate_Uscite!E58</f>
        <v>14227701.189999998</v>
      </c>
      <c r="D5" s="66">
        <f>Entrate_Uscite!H58</f>
        <v>15947965.76000002</v>
      </c>
      <c r="E5" s="66">
        <f>Entrate_Uscite!K58</f>
        <v>15764773.040000021</v>
      </c>
      <c r="F5" s="66">
        <f>Entrate_Uscite!N58</f>
        <v>22684747.919999987</v>
      </c>
      <c r="G5" s="66">
        <f>Entrate_Uscite!Q58</f>
        <v>33815537.700000018</v>
      </c>
      <c r="H5" s="66">
        <f>Entrate_Uscite!T58</f>
        <v>31774891.820000023</v>
      </c>
      <c r="I5" s="66">
        <f>Entrate_Uscite!W58</f>
        <v>12344430.319999963</v>
      </c>
      <c r="J5" s="66">
        <f t="shared" si="0"/>
        <v>-19430461.50000006</v>
      </c>
      <c r="K5" s="66">
        <f>Entrate_Uscite!X58</f>
        <v>27203936.790000007</v>
      </c>
    </row>
    <row r="6" spans="1:11" x14ac:dyDescent="0.3">
      <c r="A6" s="38" t="s">
        <v>300</v>
      </c>
      <c r="B6" s="67">
        <f>Entrate_Uscite!B59</f>
        <v>12890972.209999979</v>
      </c>
      <c r="C6" s="67">
        <f>Entrate_Uscite!E59</f>
        <v>9542516.5099999607</v>
      </c>
      <c r="D6" s="67">
        <f>Entrate_Uscite!H59</f>
        <v>14197310.629999995</v>
      </c>
      <c r="E6" s="67">
        <f>Entrate_Uscite!K59</f>
        <v>12820693.950000018</v>
      </c>
      <c r="F6" s="67">
        <f>Entrate_Uscite!N59</f>
        <v>16767674.119999975</v>
      </c>
      <c r="G6" s="67">
        <f>Entrate_Uscite!Q59</f>
        <v>28097108.950000018</v>
      </c>
      <c r="H6" s="67">
        <f>Entrate_Uscite!T59</f>
        <v>24385678.420000017</v>
      </c>
      <c r="I6" s="67">
        <f>Entrate_Uscite!W59</f>
        <v>798607.83999997377</v>
      </c>
      <c r="J6" s="67">
        <f t="shared" si="0"/>
        <v>-23587070.580000043</v>
      </c>
      <c r="K6" s="67">
        <f>Entrate_Uscite!X59</f>
        <v>16055644.400000021</v>
      </c>
    </row>
    <row r="7" spans="1:11" x14ac:dyDescent="0.3">
      <c r="J7" s="6"/>
    </row>
    <row r="8" spans="1:11" x14ac:dyDescent="0.3">
      <c r="J8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workbookViewId="0">
      <selection activeCell="H2" sqref="H2:H23"/>
    </sheetView>
  </sheetViews>
  <sheetFormatPr defaultRowHeight="14.4" x14ac:dyDescent="0.3"/>
  <cols>
    <col min="1" max="1" width="36.44140625" bestFit="1" customWidth="1"/>
    <col min="2" max="8" width="13.5546875" bestFit="1" customWidth="1"/>
    <col min="11" max="11" width="10" bestFit="1" customWidth="1"/>
  </cols>
  <sheetData>
    <row r="1" spans="1:8" x14ac:dyDescent="0.3">
      <c r="A1" s="41"/>
      <c r="B1" s="97">
        <v>2017</v>
      </c>
      <c r="C1" s="69">
        <v>2018</v>
      </c>
      <c r="D1" s="97">
        <v>2019</v>
      </c>
      <c r="E1" s="69">
        <v>2020</v>
      </c>
      <c r="F1" s="69">
        <v>2021</v>
      </c>
      <c r="G1" s="69">
        <v>2022</v>
      </c>
      <c r="H1" s="69">
        <v>2023</v>
      </c>
    </row>
    <row r="2" spans="1:8" x14ac:dyDescent="0.3">
      <c r="A2" t="s">
        <v>5</v>
      </c>
      <c r="B2" s="1">
        <v>45159322.450000003</v>
      </c>
      <c r="C2" s="1">
        <v>55282330.060000002</v>
      </c>
      <c r="D2" s="1">
        <v>54752451.780000001</v>
      </c>
      <c r="E2" s="1">
        <v>68733896.620000005</v>
      </c>
      <c r="F2" s="1">
        <v>93291332.650000006</v>
      </c>
      <c r="G2" s="1">
        <v>126774569.31</v>
      </c>
      <c r="H2" s="1">
        <v>128114345.84999999</v>
      </c>
    </row>
    <row r="3" spans="1:8" x14ac:dyDescent="0.3">
      <c r="A3" t="s">
        <v>6</v>
      </c>
      <c r="B3" s="1">
        <v>111705124.8</v>
      </c>
      <c r="C3" s="1">
        <v>109890744.93000001</v>
      </c>
      <c r="D3" s="1">
        <v>112862752.2</v>
      </c>
      <c r="E3" s="1">
        <v>114775892</v>
      </c>
      <c r="F3" s="1">
        <v>118366359.56999999</v>
      </c>
      <c r="G3" s="1">
        <v>114902626.12</v>
      </c>
      <c r="H3" s="1">
        <v>129721105.42</v>
      </c>
    </row>
    <row r="4" spans="1:8" x14ac:dyDescent="0.3">
      <c r="A4" t="s">
        <v>7</v>
      </c>
      <c r="B4" s="1">
        <v>100433655.79000001</v>
      </c>
      <c r="C4" s="1">
        <v>97211921.819999993</v>
      </c>
      <c r="D4" s="1">
        <v>86651594.579999998</v>
      </c>
      <c r="E4" s="1">
        <v>93678999.540000007</v>
      </c>
      <c r="F4" s="1">
        <v>103819610.31</v>
      </c>
      <c r="G4" s="1">
        <v>112696112.54000001</v>
      </c>
      <c r="H4" s="1">
        <v>129913807.41</v>
      </c>
    </row>
    <row r="5" spans="1:8" x14ac:dyDescent="0.3">
      <c r="A5" t="s">
        <v>8</v>
      </c>
      <c r="B5" s="1">
        <v>1517358.46</v>
      </c>
      <c r="C5" s="1">
        <v>1661860.65</v>
      </c>
      <c r="D5" s="1">
        <v>1827033.95</v>
      </c>
      <c r="E5" s="1">
        <v>743387.6</v>
      </c>
      <c r="F5" s="1">
        <v>1221662.51</v>
      </c>
      <c r="G5" s="1">
        <v>1306870.54</v>
      </c>
      <c r="H5" s="1">
        <v>1093189.74</v>
      </c>
    </row>
    <row r="6" spans="1:8" x14ac:dyDescent="0.3">
      <c r="A6" t="s">
        <v>9</v>
      </c>
      <c r="B6" s="1">
        <v>4851898.08</v>
      </c>
      <c r="C6" s="1">
        <v>5838139.2800000003</v>
      </c>
      <c r="D6" s="1">
        <v>12340926.91</v>
      </c>
      <c r="E6" s="1">
        <v>13800713.119999999</v>
      </c>
      <c r="F6" s="1">
        <v>16396726.859999999</v>
      </c>
      <c r="G6" s="1">
        <v>24006258.66</v>
      </c>
      <c r="H6" s="1">
        <v>17761516.73</v>
      </c>
    </row>
    <row r="7" spans="1:8" x14ac:dyDescent="0.3">
      <c r="A7" s="4" t="s">
        <v>0</v>
      </c>
      <c r="B7" s="3">
        <f t="shared" ref="B7" si="0">B2+B3-B4-B5-B6</f>
        <v>50061534.919999994</v>
      </c>
      <c r="C7" s="3">
        <f t="shared" ref="C7:D7" si="1">C2+C3-C4-C5-C6</f>
        <v>60461153.240000017</v>
      </c>
      <c r="D7" s="3">
        <f t="shared" si="1"/>
        <v>66795648.540000021</v>
      </c>
      <c r="E7" s="3">
        <f t="shared" ref="E7:H7" si="2">E2+E3-E4-E5-E6</f>
        <v>75286688.359999999</v>
      </c>
      <c r="F7" s="3">
        <f t="shared" ref="F7:G7" si="3">F2+F3-F4-F5-F6</f>
        <v>90219692.539999992</v>
      </c>
      <c r="G7" s="3">
        <f t="shared" si="3"/>
        <v>103667953.69</v>
      </c>
      <c r="H7" s="3">
        <f t="shared" si="2"/>
        <v>109066937.38999999</v>
      </c>
    </row>
    <row r="8" spans="1:8" x14ac:dyDescent="0.3">
      <c r="A8" t="s">
        <v>10</v>
      </c>
      <c r="B8" s="1">
        <v>35795958.640000001</v>
      </c>
      <c r="C8" s="1">
        <v>33300028.420000002</v>
      </c>
      <c r="D8" s="1">
        <v>34851900.100000001</v>
      </c>
      <c r="E8" s="1">
        <v>35126861.340000004</v>
      </c>
      <c r="F8" s="1">
        <v>28972137.550000001</v>
      </c>
      <c r="G8" s="1">
        <v>25982797.82</v>
      </c>
      <c r="H8" s="1">
        <v>26936700.84</v>
      </c>
    </row>
    <row r="9" spans="1:8" x14ac:dyDescent="0.3">
      <c r="A9" t="s">
        <v>11</v>
      </c>
      <c r="B9" s="1">
        <v>0</v>
      </c>
      <c r="C9" s="1">
        <v>17067227.789999999</v>
      </c>
      <c r="D9" s="1">
        <v>16575723.449999999</v>
      </c>
      <c r="E9" s="1">
        <v>16070887.439999999</v>
      </c>
      <c r="F9" s="1">
        <v>16070887.439999999</v>
      </c>
      <c r="G9" s="1">
        <v>15063191.66</v>
      </c>
      <c r="H9" s="1">
        <v>14634691.699999999</v>
      </c>
    </row>
    <row r="10" spans="1:8" x14ac:dyDescent="0.3">
      <c r="A10" t="s">
        <v>12</v>
      </c>
      <c r="B10" s="1">
        <v>16944.2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1000000</v>
      </c>
    </row>
    <row r="11" spans="1:8" x14ac:dyDescent="0.3">
      <c r="A11" t="s">
        <v>13</v>
      </c>
      <c r="B11" s="1">
        <v>17545138.760000002</v>
      </c>
      <c r="C11" s="1">
        <v>5550000</v>
      </c>
      <c r="D11" s="1">
        <v>4500000</v>
      </c>
      <c r="E11" s="1">
        <v>5624183.6600000001</v>
      </c>
      <c r="F11" s="1">
        <v>16034808.07</v>
      </c>
      <c r="G11" s="1">
        <v>27127277.48</v>
      </c>
      <c r="H11" s="1">
        <v>35593548.469999999</v>
      </c>
    </row>
    <row r="12" spans="1:8" x14ac:dyDescent="0.3">
      <c r="A12" t="s">
        <v>14</v>
      </c>
      <c r="B12" s="1">
        <v>4000000</v>
      </c>
      <c r="C12" s="1">
        <v>21785.4</v>
      </c>
      <c r="D12" s="1">
        <v>29023944.41</v>
      </c>
      <c r="E12" s="1">
        <v>27867924.66</v>
      </c>
      <c r="F12" s="1">
        <v>25667782.039999999</v>
      </c>
      <c r="G12" s="1">
        <v>23452094.649999999</v>
      </c>
      <c r="H12" s="1">
        <v>19811132.34</v>
      </c>
    </row>
    <row r="13" spans="1:8" x14ac:dyDescent="0.3">
      <c r="A13" s="4" t="s">
        <v>1</v>
      </c>
      <c r="B13" s="3">
        <f t="shared" ref="B13" si="4">SUM(B8:B12)</f>
        <v>57358041.600000009</v>
      </c>
      <c r="C13" s="3">
        <f t="shared" ref="C13:H13" si="5">SUM(C8:C12)</f>
        <v>55939041.609999999</v>
      </c>
      <c r="D13" s="3">
        <f t="shared" si="5"/>
        <v>84951567.959999993</v>
      </c>
      <c r="E13" s="3">
        <f t="shared" si="5"/>
        <v>84689857.099999994</v>
      </c>
      <c r="F13" s="3">
        <f t="shared" si="5"/>
        <v>86745615.099999994</v>
      </c>
      <c r="G13" s="3">
        <f t="shared" si="5"/>
        <v>91625361.610000014</v>
      </c>
      <c r="H13" s="3">
        <f t="shared" si="5"/>
        <v>97976073.349999994</v>
      </c>
    </row>
    <row r="14" spans="1:8" x14ac:dyDescent="0.3">
      <c r="A14" t="s">
        <v>16</v>
      </c>
      <c r="B14" s="1">
        <v>432148.84</v>
      </c>
      <c r="C14" s="1">
        <v>1338436.2</v>
      </c>
      <c r="D14" s="1">
        <v>1795396.8</v>
      </c>
      <c r="E14" s="1">
        <v>5276495.29</v>
      </c>
      <c r="F14" s="1">
        <v>6450508.2199999997</v>
      </c>
      <c r="G14" s="1">
        <v>6642170.4400000004</v>
      </c>
      <c r="H14" s="1">
        <v>3112664.69</v>
      </c>
    </row>
    <row r="15" spans="1:8" x14ac:dyDescent="0.3">
      <c r="A15" t="s">
        <v>15</v>
      </c>
      <c r="B15" s="1">
        <v>394817.35</v>
      </c>
      <c r="C15" s="1">
        <v>1669526.28</v>
      </c>
      <c r="D15" s="1">
        <v>824831.55</v>
      </c>
      <c r="E15" s="1">
        <v>1756079.28</v>
      </c>
      <c r="F15" s="1">
        <v>3056324.6</v>
      </c>
      <c r="G15" s="1">
        <v>6619793.1799999997</v>
      </c>
      <c r="H15" s="1">
        <v>6920541.04</v>
      </c>
    </row>
    <row r="16" spans="1:8" x14ac:dyDescent="0.3">
      <c r="A16" t="s">
        <v>17</v>
      </c>
      <c r="B16" s="1">
        <v>31343245.710000001</v>
      </c>
      <c r="C16" s="1">
        <v>30182384.760000002</v>
      </c>
      <c r="D16" s="1">
        <v>1554344.19</v>
      </c>
      <c r="E16" s="1">
        <v>0</v>
      </c>
      <c r="F16" s="1">
        <v>1400000</v>
      </c>
      <c r="G16" s="1">
        <v>13970.33</v>
      </c>
      <c r="H16" s="1">
        <v>13970.33</v>
      </c>
    </row>
    <row r="17" spans="1:8" x14ac:dyDescent="0.3">
      <c r="A17" t="s">
        <v>18</v>
      </c>
      <c r="B17" s="1">
        <v>2818330.44</v>
      </c>
      <c r="C17" s="1">
        <v>454647.02</v>
      </c>
      <c r="D17" s="1">
        <v>279647.02</v>
      </c>
      <c r="E17" s="1">
        <v>0</v>
      </c>
      <c r="F17" s="1">
        <v>0</v>
      </c>
      <c r="G17" s="1">
        <v>0</v>
      </c>
      <c r="H17" s="1">
        <v>105486.51</v>
      </c>
    </row>
    <row r="18" spans="1:8" x14ac:dyDescent="0.3">
      <c r="A18" t="s">
        <v>19</v>
      </c>
      <c r="B18" s="1">
        <v>2446.39</v>
      </c>
      <c r="C18" s="1">
        <v>81943.490000000005</v>
      </c>
      <c r="D18" s="1">
        <v>146490.13</v>
      </c>
      <c r="E18" s="1">
        <v>509.69</v>
      </c>
      <c r="F18" s="1">
        <v>41309.69</v>
      </c>
      <c r="G18" s="1">
        <v>6330.96</v>
      </c>
      <c r="H18" s="1">
        <v>8785.1299999999992</v>
      </c>
    </row>
    <row r="19" spans="1:8" x14ac:dyDescent="0.3">
      <c r="A19" s="4" t="s">
        <v>2</v>
      </c>
      <c r="B19" s="3">
        <f t="shared" ref="B19" si="6">SUM(B14:B18)</f>
        <v>34990988.730000004</v>
      </c>
      <c r="C19" s="3">
        <f t="shared" ref="C19:H19" si="7">SUM(C14:C18)</f>
        <v>33726937.750000007</v>
      </c>
      <c r="D19" s="3">
        <f t="shared" si="7"/>
        <v>4600709.6900000004</v>
      </c>
      <c r="E19" s="3">
        <f t="shared" si="7"/>
        <v>7033084.2600000007</v>
      </c>
      <c r="F19" s="3">
        <f t="shared" si="7"/>
        <v>10948142.51</v>
      </c>
      <c r="G19" s="3">
        <f t="shared" si="7"/>
        <v>13282264.910000002</v>
      </c>
      <c r="H19" s="3">
        <f t="shared" si="7"/>
        <v>10161447.700000001</v>
      </c>
    </row>
    <row r="20" spans="1:8" x14ac:dyDescent="0.3">
      <c r="A20" s="4" t="s">
        <v>3</v>
      </c>
      <c r="B20" s="3">
        <v>652253.28</v>
      </c>
      <c r="C20" s="3">
        <v>678081.98</v>
      </c>
      <c r="D20" s="3">
        <v>719736.17</v>
      </c>
      <c r="E20" s="3">
        <v>629736.17000000004</v>
      </c>
      <c r="F20" s="3">
        <v>476454.98</v>
      </c>
      <c r="G20" s="3">
        <v>476454.98</v>
      </c>
      <c r="H20" s="3">
        <v>141955.18</v>
      </c>
    </row>
    <row r="21" spans="1:8" x14ac:dyDescent="0.3">
      <c r="A21" s="70" t="s">
        <v>4</v>
      </c>
      <c r="B21" s="37">
        <f t="shared" ref="B21:H21" si="8">B7-B13-B19-B20</f>
        <v>-42939748.69000002</v>
      </c>
      <c r="C21" s="37">
        <f t="shared" si="8"/>
        <v>-29882908.09999999</v>
      </c>
      <c r="D21" s="37">
        <f t="shared" si="8"/>
        <v>-23476365.279999975</v>
      </c>
      <c r="E21" s="37">
        <f t="shared" si="8"/>
        <v>-17065989.169999998</v>
      </c>
      <c r="F21" s="37">
        <f t="shared" si="8"/>
        <v>-7950520.0500000026</v>
      </c>
      <c r="G21" s="37">
        <f t="shared" ref="G21" si="9">G7-G13-G19-G20</f>
        <v>-1716127.8100000187</v>
      </c>
      <c r="H21" s="37">
        <f t="shared" si="8"/>
        <v>787461.1599999906</v>
      </c>
    </row>
    <row r="22" spans="1:8" x14ac:dyDescent="0.3">
      <c r="A22" t="s">
        <v>355</v>
      </c>
      <c r="B22" s="1">
        <v>-10286351.01</v>
      </c>
      <c r="C22" s="1">
        <v>-11939133.48</v>
      </c>
      <c r="D22" s="1">
        <v>-16162265.9</v>
      </c>
      <c r="E22" s="1">
        <v>-14942249.380000001</v>
      </c>
      <c r="F22" s="1">
        <v>-16169277.41</v>
      </c>
      <c r="G22" s="1">
        <v>-13923391.43</v>
      </c>
      <c r="H22" s="1">
        <v>-9784048.3699999992</v>
      </c>
    </row>
    <row r="23" spans="1:8" x14ac:dyDescent="0.3">
      <c r="A23" t="s">
        <v>356</v>
      </c>
      <c r="B23" s="6">
        <f t="shared" ref="B23:D23" si="10">B8/B3*100</f>
        <v>32.045046012069804</v>
      </c>
      <c r="C23" s="6">
        <f t="shared" si="10"/>
        <v>30.302850746177029</v>
      </c>
      <c r="D23" s="6">
        <f t="shared" si="10"/>
        <v>30.879895643728595</v>
      </c>
      <c r="E23" s="6">
        <f t="shared" ref="E23:H23" si="11">E8/E3*100</f>
        <v>30.604738266813037</v>
      </c>
      <c r="F23" s="6">
        <f t="shared" ref="F23:G23" si="12">F8/F3*100</f>
        <v>24.476665207284963</v>
      </c>
      <c r="G23" s="6">
        <f t="shared" si="12"/>
        <v>22.612884228481025</v>
      </c>
      <c r="H23" s="6">
        <f t="shared" si="11"/>
        <v>20.76508734086611</v>
      </c>
    </row>
  </sheetData>
  <conditionalFormatting sqref="B21:D21 H21">
    <cfRule type="cellIs" dxfId="106" priority="24" operator="greaterThan">
      <formula>0</formula>
    </cfRule>
  </conditionalFormatting>
  <conditionalFormatting sqref="B21:D21 H21">
    <cfRule type="cellIs" dxfId="105" priority="21" operator="greaterThan">
      <formula>0</formula>
    </cfRule>
    <cfRule type="cellIs" dxfId="104" priority="22" operator="lessThan">
      <formula>0</formula>
    </cfRule>
  </conditionalFormatting>
  <conditionalFormatting sqref="E21">
    <cfRule type="cellIs" dxfId="103" priority="9" operator="greaterThan">
      <formula>0</formula>
    </cfRule>
  </conditionalFormatting>
  <conditionalFormatting sqref="E21">
    <cfRule type="cellIs" dxfId="102" priority="7" operator="greaterThan">
      <formula>0</formula>
    </cfRule>
    <cfRule type="cellIs" dxfId="101" priority="8" operator="lessThan">
      <formula>0</formula>
    </cfRule>
  </conditionalFormatting>
  <conditionalFormatting sqref="F21">
    <cfRule type="cellIs" dxfId="100" priority="6" operator="greaterThan">
      <formula>0</formula>
    </cfRule>
  </conditionalFormatting>
  <conditionalFormatting sqref="F21">
    <cfRule type="cellIs" dxfId="99" priority="4" operator="greaterThan">
      <formula>0</formula>
    </cfRule>
    <cfRule type="cellIs" dxfId="98" priority="5" operator="lessThan">
      <formula>0</formula>
    </cfRule>
  </conditionalFormatting>
  <conditionalFormatting sqref="G21">
    <cfRule type="cellIs" dxfId="97" priority="3" operator="greaterThan">
      <formula>0</formula>
    </cfRule>
  </conditionalFormatting>
  <conditionalFormatting sqref="G21">
    <cfRule type="cellIs" dxfId="96" priority="1" operator="greaterThan">
      <formula>0</formula>
    </cfRule>
    <cfRule type="cellIs" dxfId="95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pane xSplit="2" ySplit="1" topLeftCell="F2" activePane="bottomRight" state="frozen"/>
      <selection pane="topRight" activeCell="C1" sqref="C1"/>
      <selection pane="bottomLeft" activeCell="A2" sqref="A2"/>
      <selection pane="bottomRight" activeCell="I2" sqref="I2:I29"/>
    </sheetView>
  </sheetViews>
  <sheetFormatPr defaultRowHeight="14.4" x14ac:dyDescent="0.3"/>
  <cols>
    <col min="1" max="1" width="65.33203125" bestFit="1" customWidth="1"/>
    <col min="2" max="2" width="10.88671875" customWidth="1"/>
    <col min="3" max="3" width="15.44140625" bestFit="1" customWidth="1"/>
    <col min="4" max="9" width="15.5546875" customWidth="1"/>
    <col min="10" max="10" width="12.33203125" bestFit="1" customWidth="1"/>
  </cols>
  <sheetData>
    <row r="1" spans="1:10" x14ac:dyDescent="0.3">
      <c r="C1" s="12">
        <v>2017</v>
      </c>
      <c r="D1" s="12">
        <v>2018</v>
      </c>
      <c r="E1" s="12">
        <v>2019</v>
      </c>
      <c r="F1" s="12">
        <v>2020</v>
      </c>
      <c r="G1" s="12">
        <v>2021</v>
      </c>
      <c r="H1" s="12">
        <v>2022</v>
      </c>
      <c r="I1" s="12">
        <v>2023</v>
      </c>
      <c r="J1" s="12" t="s">
        <v>266</v>
      </c>
    </row>
    <row r="2" spans="1:10" x14ac:dyDescent="0.3">
      <c r="A2" t="s">
        <v>236</v>
      </c>
      <c r="B2" s="26" t="s">
        <v>260</v>
      </c>
      <c r="C2" s="1">
        <v>72453880.049999997</v>
      </c>
      <c r="D2" s="1">
        <v>71927346.579999998</v>
      </c>
      <c r="E2" s="1">
        <v>73728366.700000003</v>
      </c>
      <c r="F2" s="1">
        <v>70498156.090000004</v>
      </c>
      <c r="G2" s="1">
        <v>73686339.049999997</v>
      </c>
      <c r="H2" s="1">
        <v>74535850.069999993</v>
      </c>
      <c r="I2" s="1">
        <v>77206184.959999993</v>
      </c>
      <c r="J2" s="1">
        <f>I2-H2</f>
        <v>2670334.8900000006</v>
      </c>
    </row>
    <row r="3" spans="1:10" x14ac:dyDescent="0.3">
      <c r="A3" t="s">
        <v>237</v>
      </c>
      <c r="B3" s="26" t="s">
        <v>260</v>
      </c>
      <c r="C3" s="1">
        <v>38334399.049999997</v>
      </c>
      <c r="D3" s="1">
        <v>37396980.950000003</v>
      </c>
      <c r="E3" s="1">
        <v>37368534.710000001</v>
      </c>
      <c r="F3" s="1">
        <v>37513859.75</v>
      </c>
      <c r="G3" s="1">
        <v>38896587.439999998</v>
      </c>
      <c r="H3" s="1">
        <v>39446634.670000002</v>
      </c>
      <c r="I3" s="1">
        <v>39477855.689999998</v>
      </c>
      <c r="J3" s="1">
        <f t="shared" ref="J3:J29" si="0">I3-H3</f>
        <v>31221.019999995828</v>
      </c>
    </row>
    <row r="4" spans="1:10" x14ac:dyDescent="0.3">
      <c r="A4" t="s">
        <v>238</v>
      </c>
      <c r="B4" s="26" t="s">
        <v>260</v>
      </c>
      <c r="C4" s="1">
        <v>75722101.829999998</v>
      </c>
      <c r="D4" s="1">
        <v>30279559.690000001</v>
      </c>
      <c r="E4" s="1">
        <v>28583956.449999999</v>
      </c>
      <c r="F4" s="1">
        <v>41287557.329999998</v>
      </c>
      <c r="G4" s="1">
        <v>43396608.719999999</v>
      </c>
      <c r="H4" s="1">
        <v>39530452.689999998</v>
      </c>
      <c r="I4" s="1">
        <v>42559041.899999999</v>
      </c>
      <c r="J4" s="1">
        <f t="shared" si="0"/>
        <v>3028589.2100000009</v>
      </c>
    </row>
    <row r="5" spans="1:10" x14ac:dyDescent="0.3">
      <c r="A5" t="s">
        <v>239</v>
      </c>
      <c r="B5" s="26" t="s">
        <v>260</v>
      </c>
      <c r="C5" s="1">
        <v>4147129.24</v>
      </c>
      <c r="D5" s="1">
        <v>4830615.3</v>
      </c>
      <c r="E5" s="1">
        <v>3576284.56</v>
      </c>
      <c r="F5" s="1">
        <v>3149315.14</v>
      </c>
      <c r="G5" s="1">
        <v>5069531.1399999997</v>
      </c>
      <c r="H5" s="1">
        <v>4477249.21</v>
      </c>
      <c r="I5" s="1">
        <v>5424784.7800000003</v>
      </c>
      <c r="J5" s="1">
        <f t="shared" si="0"/>
        <v>947535.5700000003</v>
      </c>
    </row>
    <row r="6" spans="1:10" x14ac:dyDescent="0.3">
      <c r="A6" t="s">
        <v>240</v>
      </c>
      <c r="B6" s="26" t="s">
        <v>260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f t="shared" si="0"/>
        <v>0</v>
      </c>
    </row>
    <row r="7" spans="1:10" x14ac:dyDescent="0.3">
      <c r="A7" t="s">
        <v>241</v>
      </c>
      <c r="B7" s="26" t="s">
        <v>260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f t="shared" si="0"/>
        <v>0</v>
      </c>
    </row>
    <row r="8" spans="1:10" x14ac:dyDescent="0.3">
      <c r="A8" t="s">
        <v>242</v>
      </c>
      <c r="B8" s="26" t="s">
        <v>260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f t="shared" si="0"/>
        <v>0</v>
      </c>
    </row>
    <row r="9" spans="1:10" x14ac:dyDescent="0.3">
      <c r="A9" s="32" t="s">
        <v>243</v>
      </c>
      <c r="B9" s="33" t="s">
        <v>260</v>
      </c>
      <c r="C9" s="34">
        <v>3922224.89</v>
      </c>
      <c r="D9" s="34">
        <v>6783015.0199999996</v>
      </c>
      <c r="E9" s="34">
        <v>3314802.24</v>
      </c>
      <c r="F9" s="34">
        <v>2545117.6</v>
      </c>
      <c r="G9" s="34">
        <v>3391107.96</v>
      </c>
      <c r="H9" s="1">
        <v>4099727.57</v>
      </c>
      <c r="I9" s="1">
        <v>4700066.93</v>
      </c>
      <c r="J9" s="1">
        <f t="shared" si="0"/>
        <v>600339.35999999987</v>
      </c>
    </row>
    <row r="10" spans="1:10" x14ac:dyDescent="0.3">
      <c r="A10" s="35" t="s">
        <v>264</v>
      </c>
      <c r="B10" s="36" t="s">
        <v>260</v>
      </c>
      <c r="C10" s="94">
        <f t="shared" ref="C10:D10" si="1">SUM(C2:C9)</f>
        <v>194579735.06</v>
      </c>
      <c r="D10" s="94">
        <f t="shared" si="1"/>
        <v>151217517.54000002</v>
      </c>
      <c r="E10" s="94">
        <f t="shared" ref="E10:I10" si="2">SUM(E2:E9)</f>
        <v>146571944.66</v>
      </c>
      <c r="F10" s="94">
        <f t="shared" ref="F10:H10" si="3">SUM(F2:F9)</f>
        <v>154994005.91</v>
      </c>
      <c r="G10" s="94">
        <f t="shared" si="3"/>
        <v>164440174.30999997</v>
      </c>
      <c r="H10" s="94">
        <f t="shared" si="3"/>
        <v>162089914.21000001</v>
      </c>
      <c r="I10" s="94">
        <f t="shared" si="2"/>
        <v>169367934.25999999</v>
      </c>
      <c r="J10" s="11">
        <f t="shared" si="0"/>
        <v>7278020.0499999821</v>
      </c>
    </row>
    <row r="11" spans="1:10" x14ac:dyDescent="0.3">
      <c r="A11" t="s">
        <v>244</v>
      </c>
      <c r="B11" s="26" t="s">
        <v>261</v>
      </c>
      <c r="C11" s="1">
        <v>1804973.52</v>
      </c>
      <c r="D11" s="1">
        <v>1605824.83</v>
      </c>
      <c r="E11" s="1">
        <v>1916838.18</v>
      </c>
      <c r="F11" s="1">
        <v>4772853.5199999996</v>
      </c>
      <c r="G11" s="1">
        <v>3756855.34</v>
      </c>
      <c r="H11" s="1">
        <v>1231147.04</v>
      </c>
      <c r="I11" s="1">
        <v>1258910.5900000001</v>
      </c>
      <c r="J11" s="1">
        <f t="shared" si="0"/>
        <v>27763.550000000047</v>
      </c>
    </row>
    <row r="12" spans="1:10" x14ac:dyDescent="0.3">
      <c r="A12" t="s">
        <v>245</v>
      </c>
      <c r="B12" s="26" t="s">
        <v>261</v>
      </c>
      <c r="C12" s="1">
        <v>55838975.490000002</v>
      </c>
      <c r="D12" s="1">
        <v>56786307.149999999</v>
      </c>
      <c r="E12" s="1">
        <v>55038046.950000003</v>
      </c>
      <c r="F12" s="1">
        <v>54942294.789999999</v>
      </c>
      <c r="G12" s="1">
        <v>55782769</v>
      </c>
      <c r="H12" s="1">
        <v>61966086.539999999</v>
      </c>
      <c r="I12" s="1">
        <v>59954922.159999996</v>
      </c>
      <c r="J12" s="1">
        <f t="shared" si="0"/>
        <v>-2011164.3800000027</v>
      </c>
    </row>
    <row r="13" spans="1:10" x14ac:dyDescent="0.3">
      <c r="A13" t="s">
        <v>246</v>
      </c>
      <c r="B13" s="26" t="s">
        <v>261</v>
      </c>
      <c r="C13" s="1">
        <v>876061.79</v>
      </c>
      <c r="D13" s="1">
        <v>700390.53</v>
      </c>
      <c r="E13" s="1">
        <v>670854.86</v>
      </c>
      <c r="F13" s="1">
        <v>763959.8</v>
      </c>
      <c r="G13" s="1">
        <v>530748.85</v>
      </c>
      <c r="H13" s="1">
        <v>438789.07</v>
      </c>
      <c r="I13" s="1">
        <v>483758.13</v>
      </c>
      <c r="J13" s="1">
        <f t="shared" si="0"/>
        <v>44969.06</v>
      </c>
    </row>
    <row r="14" spans="1:10" x14ac:dyDescent="0.3">
      <c r="A14" t="s">
        <v>247</v>
      </c>
      <c r="B14" s="26" t="s">
        <v>261</v>
      </c>
      <c r="C14" s="1">
        <v>23943214.34</v>
      </c>
      <c r="D14" s="1">
        <v>26316821.879999999</v>
      </c>
      <c r="E14" s="1">
        <v>27972154.879999999</v>
      </c>
      <c r="F14" s="1">
        <v>31440741.760000002</v>
      </c>
      <c r="G14" s="1">
        <v>36762342.829999998</v>
      </c>
      <c r="H14" s="1">
        <v>29582915.23</v>
      </c>
      <c r="I14" s="1">
        <v>38401078.93</v>
      </c>
      <c r="J14" s="1">
        <f t="shared" si="0"/>
        <v>8818163.6999999993</v>
      </c>
    </row>
    <row r="15" spans="1:10" x14ac:dyDescent="0.3">
      <c r="A15" t="s">
        <v>248</v>
      </c>
      <c r="B15" s="26" t="s">
        <v>261</v>
      </c>
      <c r="C15" s="1">
        <v>29233407.359999999</v>
      </c>
      <c r="D15" s="1">
        <v>28994271.43</v>
      </c>
      <c r="E15" s="1">
        <v>27341138</v>
      </c>
      <c r="F15" s="1">
        <v>23192066.989999998</v>
      </c>
      <c r="G15" s="1">
        <v>22364437.199999999</v>
      </c>
      <c r="H15" s="1">
        <v>23706426.649999999</v>
      </c>
      <c r="I15" s="1">
        <v>22905593.25</v>
      </c>
      <c r="J15" s="1">
        <f t="shared" si="0"/>
        <v>-800833.39999999851</v>
      </c>
    </row>
    <row r="16" spans="1:10" x14ac:dyDescent="0.3">
      <c r="A16" t="s">
        <v>249</v>
      </c>
      <c r="B16" s="26" t="s">
        <v>261</v>
      </c>
      <c r="C16" s="1">
        <v>42404000.619999997</v>
      </c>
      <c r="D16" s="1">
        <v>17392269.239999998</v>
      </c>
      <c r="E16" s="1">
        <v>14823390.18</v>
      </c>
      <c r="F16" s="1">
        <v>14192426</v>
      </c>
      <c r="G16" s="1">
        <v>11870459.26</v>
      </c>
      <c r="H16" s="1">
        <v>12192369.800000001</v>
      </c>
      <c r="I16" s="1">
        <v>13517650.66</v>
      </c>
      <c r="J16" s="1">
        <f t="shared" si="0"/>
        <v>1325280.8599999994</v>
      </c>
    </row>
    <row r="17" spans="1:12" x14ac:dyDescent="0.3">
      <c r="A17" t="s">
        <v>250</v>
      </c>
      <c r="B17" s="26" t="s">
        <v>261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f t="shared" si="0"/>
        <v>0</v>
      </c>
    </row>
    <row r="18" spans="1:12" x14ac:dyDescent="0.3">
      <c r="A18" t="s">
        <v>251</v>
      </c>
      <c r="B18" s="26" t="s">
        <v>261</v>
      </c>
      <c r="C18" s="1">
        <v>0</v>
      </c>
      <c r="D18" s="1">
        <v>1550000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f t="shared" si="0"/>
        <v>0</v>
      </c>
    </row>
    <row r="19" spans="1:12" x14ac:dyDescent="0.3">
      <c r="A19" t="s">
        <v>14</v>
      </c>
      <c r="B19" s="26" t="s">
        <v>261</v>
      </c>
      <c r="C19" s="1">
        <v>0</v>
      </c>
      <c r="D19" s="1">
        <v>4841.2</v>
      </c>
      <c r="E19" s="1">
        <v>0</v>
      </c>
      <c r="F19" s="1">
        <v>1129024.8600000001</v>
      </c>
      <c r="G19" s="1">
        <v>10412641.58</v>
      </c>
      <c r="H19" s="1">
        <v>11466629.82</v>
      </c>
      <c r="I19" s="1">
        <v>9826405.7100000009</v>
      </c>
      <c r="J19" s="1">
        <f t="shared" si="0"/>
        <v>-1640224.1099999994</v>
      </c>
    </row>
    <row r="20" spans="1:12" x14ac:dyDescent="0.3">
      <c r="A20" s="32" t="s">
        <v>252</v>
      </c>
      <c r="B20" s="33" t="s">
        <v>261</v>
      </c>
      <c r="C20" s="34">
        <v>9979591.7799999993</v>
      </c>
      <c r="D20" s="34">
        <v>9243761.7200000007</v>
      </c>
      <c r="E20" s="34">
        <v>11635553.57</v>
      </c>
      <c r="F20" s="34">
        <v>10079312.720000001</v>
      </c>
      <c r="G20" s="34">
        <v>5144447.83</v>
      </c>
      <c r="H20" s="1">
        <v>9980341.1600000001</v>
      </c>
      <c r="I20" s="1">
        <v>17792048.239999998</v>
      </c>
      <c r="J20" s="1">
        <f t="shared" si="0"/>
        <v>7811707.0799999982</v>
      </c>
    </row>
    <row r="21" spans="1:12" x14ac:dyDescent="0.3">
      <c r="A21" s="35" t="s">
        <v>265</v>
      </c>
      <c r="B21" s="36" t="s">
        <v>261</v>
      </c>
      <c r="C21" s="94">
        <f t="shared" ref="C21:D21" si="4">SUM(C11:C20)</f>
        <v>164080224.90000001</v>
      </c>
      <c r="D21" s="94">
        <f t="shared" si="4"/>
        <v>142594487.97999999</v>
      </c>
      <c r="E21" s="94">
        <f t="shared" ref="E21:I21" si="5">SUM(E11:E20)</f>
        <v>139397976.62</v>
      </c>
      <c r="F21" s="94">
        <f t="shared" ref="F21:H21" si="6">SUM(F11:F20)</f>
        <v>140512680.44</v>
      </c>
      <c r="G21" s="94">
        <f t="shared" si="6"/>
        <v>146624701.89000005</v>
      </c>
      <c r="H21" s="94">
        <f t="shared" si="6"/>
        <v>150564705.31</v>
      </c>
      <c r="I21" s="94">
        <f t="shared" si="5"/>
        <v>164140367.67000002</v>
      </c>
      <c r="J21" s="11">
        <f t="shared" si="0"/>
        <v>13575662.360000014</v>
      </c>
    </row>
    <row r="22" spans="1:12" x14ac:dyDescent="0.3">
      <c r="A22" t="s">
        <v>253</v>
      </c>
      <c r="B22" s="26" t="s">
        <v>260</v>
      </c>
      <c r="C22" s="1">
        <v>9.7100000000000009</v>
      </c>
      <c r="D22" s="1">
        <v>1981405.17</v>
      </c>
      <c r="E22" s="1">
        <v>701943.85</v>
      </c>
      <c r="F22" s="1">
        <v>1048296.02</v>
      </c>
      <c r="G22" s="1">
        <v>0</v>
      </c>
      <c r="H22" s="1">
        <v>183366.93</v>
      </c>
      <c r="I22" s="1">
        <v>7187.57</v>
      </c>
      <c r="J22" s="1">
        <f t="shared" si="0"/>
        <v>-176179.36</v>
      </c>
    </row>
    <row r="23" spans="1:12" x14ac:dyDescent="0.3">
      <c r="A23" t="s">
        <v>254</v>
      </c>
      <c r="B23" s="26" t="s">
        <v>261</v>
      </c>
      <c r="C23" s="1">
        <v>3307674.55</v>
      </c>
      <c r="D23" s="1">
        <v>2948975.77</v>
      </c>
      <c r="E23" s="1">
        <v>2931447.68</v>
      </c>
      <c r="F23" s="1">
        <v>2747628.25</v>
      </c>
      <c r="G23" s="1">
        <v>2505140.75</v>
      </c>
      <c r="H23" s="1">
        <v>2332468.06</v>
      </c>
      <c r="I23" s="1">
        <v>2158780.56</v>
      </c>
      <c r="J23" s="1">
        <f t="shared" si="0"/>
        <v>-173687.5</v>
      </c>
    </row>
    <row r="24" spans="1:12" x14ac:dyDescent="0.3">
      <c r="A24" t="s">
        <v>255</v>
      </c>
      <c r="B24" s="26" t="s">
        <v>260</v>
      </c>
      <c r="C24" s="1">
        <v>0</v>
      </c>
      <c r="D24" s="1">
        <v>10138132.699999999</v>
      </c>
      <c r="E24" s="1">
        <v>966898.28</v>
      </c>
      <c r="F24" s="1">
        <v>6061574.5800000001</v>
      </c>
      <c r="G24" s="1">
        <v>0</v>
      </c>
      <c r="H24" s="1">
        <v>0</v>
      </c>
      <c r="I24" s="1">
        <v>0</v>
      </c>
      <c r="J24" s="1">
        <f t="shared" si="0"/>
        <v>0</v>
      </c>
    </row>
    <row r="25" spans="1:12" x14ac:dyDescent="0.3">
      <c r="A25" t="s">
        <v>256</v>
      </c>
      <c r="B25" s="26" t="s">
        <v>260</v>
      </c>
      <c r="C25" s="1">
        <v>4258044.05</v>
      </c>
      <c r="D25" s="1">
        <v>14510370</v>
      </c>
      <c r="E25" s="1">
        <v>16534231.65</v>
      </c>
      <c r="F25" s="1">
        <v>15066494.359999999</v>
      </c>
      <c r="G25" s="1">
        <v>17745382.93</v>
      </c>
      <c r="H25" s="1">
        <v>16687002.949999999</v>
      </c>
      <c r="I25" s="1">
        <v>9099694.0299999993</v>
      </c>
      <c r="J25" s="1">
        <f t="shared" si="0"/>
        <v>-7587308.9199999999</v>
      </c>
    </row>
    <row r="26" spans="1:12" x14ac:dyDescent="0.3">
      <c r="A26" t="s">
        <v>257</v>
      </c>
      <c r="B26" s="26" t="s">
        <v>261</v>
      </c>
      <c r="C26" s="1">
        <v>32738107.73</v>
      </c>
      <c r="D26" s="1">
        <v>13079468.109999999</v>
      </c>
      <c r="E26" s="1">
        <v>16633946.57</v>
      </c>
      <c r="F26" s="1">
        <v>13547462.99</v>
      </c>
      <c r="G26" s="1">
        <v>16522962.710000001</v>
      </c>
      <c r="H26" s="1">
        <v>15449341.02</v>
      </c>
      <c r="I26" s="1">
        <v>9473298.7899999991</v>
      </c>
      <c r="J26" s="1">
        <f t="shared" si="0"/>
        <v>-5976042.2300000004</v>
      </c>
    </row>
    <row r="27" spans="1:12" x14ac:dyDescent="0.3">
      <c r="A27" t="s">
        <v>258</v>
      </c>
      <c r="B27" s="26" t="s">
        <v>261</v>
      </c>
      <c r="C27" s="1">
        <v>1893966.1</v>
      </c>
      <c r="D27" s="1">
        <v>1899108.21</v>
      </c>
      <c r="E27" s="1">
        <v>1839380.82</v>
      </c>
      <c r="F27" s="1">
        <v>1600603.53</v>
      </c>
      <c r="G27" s="1">
        <v>1364986.36</v>
      </c>
      <c r="H27" s="1">
        <v>1433000.74</v>
      </c>
      <c r="I27" s="1">
        <v>1613996.67</v>
      </c>
      <c r="J27" s="1">
        <f t="shared" si="0"/>
        <v>180995.92999999993</v>
      </c>
    </row>
    <row r="28" spans="1:12" x14ac:dyDescent="0.3">
      <c r="A28" s="10" t="s">
        <v>259</v>
      </c>
      <c r="B28" s="36" t="s">
        <v>262</v>
      </c>
      <c r="C28" s="37">
        <f t="shared" ref="C28:D28" si="7">C10-C21+C22-C23+C24+C25-C26-C27</f>
        <v>-3182184.4600000032</v>
      </c>
      <c r="D28" s="37">
        <f t="shared" si="7"/>
        <v>17325385.340000033</v>
      </c>
      <c r="E28" s="37">
        <f t="shared" ref="E28:I28" si="8">E10-E21+E22-E23+E24+E25-E26-E27</f>
        <v>3972266.7499999925</v>
      </c>
      <c r="F28" s="37">
        <f t="shared" ref="F28:H28" si="9">F10-F21+F22-F23+F24+F25-F26-F27</f>
        <v>18761995.659999996</v>
      </c>
      <c r="G28" s="37">
        <f t="shared" si="9"/>
        <v>15167765.529999927</v>
      </c>
      <c r="H28" s="37">
        <f t="shared" si="9"/>
        <v>9180768.9600000065</v>
      </c>
      <c r="I28" s="37">
        <f t="shared" si="8"/>
        <v>1088372.1699999738</v>
      </c>
      <c r="J28" s="37">
        <f t="shared" si="0"/>
        <v>-8092396.7900000326</v>
      </c>
    </row>
    <row r="29" spans="1:12" x14ac:dyDescent="0.3">
      <c r="A29" s="72" t="s">
        <v>364</v>
      </c>
      <c r="B29" s="104"/>
      <c r="C29" s="105">
        <f>C10-SUM(C11:C15)+C17</f>
        <v>82883102.560000002</v>
      </c>
      <c r="D29" s="105">
        <f t="shared" ref="D29:I29" si="10">D10-SUM(D11:D15)+D17</f>
        <v>36813901.720000029</v>
      </c>
      <c r="E29" s="105">
        <f t="shared" si="10"/>
        <v>33632911.789999992</v>
      </c>
      <c r="F29" s="105">
        <f t="shared" si="10"/>
        <v>39882089.049999997</v>
      </c>
      <c r="G29" s="105">
        <f t="shared" si="10"/>
        <v>45243021.089999959</v>
      </c>
      <c r="H29" s="105">
        <f t="shared" ref="H29" si="11">H10-SUM(H11:H15)+H17</f>
        <v>45164549.680000007</v>
      </c>
      <c r="I29" s="105">
        <f t="shared" si="10"/>
        <v>46363671.199999988</v>
      </c>
      <c r="J29" s="105">
        <f t="shared" si="0"/>
        <v>1199121.5199999809</v>
      </c>
      <c r="K29" s="105"/>
      <c r="L29" s="105"/>
    </row>
  </sheetData>
  <conditionalFormatting sqref="C28:E28 I28:J28">
    <cfRule type="cellIs" dxfId="94" priority="21" operator="greaterThan">
      <formula>0</formula>
    </cfRule>
  </conditionalFormatting>
  <conditionalFormatting sqref="F28">
    <cfRule type="cellIs" dxfId="93" priority="11" operator="greaterThan">
      <formula>0</formula>
    </cfRule>
  </conditionalFormatting>
  <conditionalFormatting sqref="G28">
    <cfRule type="cellIs" dxfId="92" priority="10" operator="greaterThan">
      <formula>0</formula>
    </cfRule>
  </conditionalFormatting>
  <conditionalFormatting sqref="C29:G29 I29:L29">
    <cfRule type="cellIs" dxfId="91" priority="9" operator="greaterThan">
      <formula>0</formula>
    </cfRule>
  </conditionalFormatting>
  <conditionalFormatting sqref="C29:G29 I29:K29">
    <cfRule type="cellIs" dxfId="90" priority="8" operator="greaterThan">
      <formula>0</formula>
    </cfRule>
  </conditionalFormatting>
  <conditionalFormatting sqref="C29:G29 I29:K29">
    <cfRule type="cellIs" dxfId="89" priority="7" operator="greaterThan">
      <formula>0</formula>
    </cfRule>
  </conditionalFormatting>
  <conditionalFormatting sqref="C29:G29 I29:K29">
    <cfRule type="cellIs" dxfId="88" priority="6" operator="greaterThan">
      <formula>0</formula>
    </cfRule>
  </conditionalFormatting>
  <conditionalFormatting sqref="H28">
    <cfRule type="cellIs" dxfId="87" priority="5" operator="greaterThan">
      <formula>0</formula>
    </cfRule>
  </conditionalFormatting>
  <conditionalFormatting sqref="H29">
    <cfRule type="cellIs" dxfId="86" priority="4" operator="greaterThan">
      <formula>0</formula>
    </cfRule>
  </conditionalFormatting>
  <conditionalFormatting sqref="H29">
    <cfRule type="cellIs" dxfId="85" priority="3" operator="greaterThan">
      <formula>0</formula>
    </cfRule>
  </conditionalFormatting>
  <conditionalFormatting sqref="H29">
    <cfRule type="cellIs" dxfId="84" priority="2" operator="greaterThan">
      <formula>0</formula>
    </cfRule>
  </conditionalFormatting>
  <conditionalFormatting sqref="H29">
    <cfRule type="cellIs" dxfId="83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workbookViewId="0">
      <selection activeCell="G17" sqref="G17"/>
    </sheetView>
  </sheetViews>
  <sheetFormatPr defaultRowHeight="14.4" x14ac:dyDescent="0.3"/>
  <cols>
    <col min="1" max="1" width="50.6640625" bestFit="1" customWidth="1"/>
    <col min="2" max="8" width="13.33203125" bestFit="1" customWidth="1"/>
    <col min="9" max="9" width="12.33203125" bestFit="1" customWidth="1"/>
  </cols>
  <sheetData>
    <row r="1" spans="1:11" x14ac:dyDescent="0.3">
      <c r="A1" s="41"/>
      <c r="B1" s="42">
        <v>2017</v>
      </c>
      <c r="C1" s="42">
        <v>2018</v>
      </c>
      <c r="D1" s="42">
        <v>2019</v>
      </c>
      <c r="E1" s="42">
        <v>2020</v>
      </c>
      <c r="F1" s="42">
        <v>2021</v>
      </c>
      <c r="G1" s="42">
        <v>2022</v>
      </c>
      <c r="H1" s="42">
        <v>2023</v>
      </c>
      <c r="I1" s="42" t="s">
        <v>266</v>
      </c>
    </row>
    <row r="2" spans="1:11" x14ac:dyDescent="0.3">
      <c r="A2" s="71" t="s">
        <v>346</v>
      </c>
      <c r="B2" s="64">
        <f>Conto_economico!C10</f>
        <v>194579735.06</v>
      </c>
      <c r="C2" s="64">
        <f>Conto_economico!D10</f>
        <v>151217517.54000002</v>
      </c>
      <c r="D2" s="64">
        <f>Conto_economico!E10</f>
        <v>146571944.66</v>
      </c>
      <c r="E2" s="64">
        <f>Conto_economico!F10</f>
        <v>154994005.91</v>
      </c>
      <c r="F2" s="64">
        <f>Conto_economico!G10</f>
        <v>164440174.30999997</v>
      </c>
      <c r="G2" s="64">
        <f>Conto_economico!H10</f>
        <v>162089914.21000001</v>
      </c>
      <c r="H2" s="64">
        <f>Conto_economico!I10</f>
        <v>169367934.25999999</v>
      </c>
      <c r="I2" s="64">
        <f t="shared" ref="I2:I16" si="0">H2-G2</f>
        <v>7278020.0499999821</v>
      </c>
    </row>
    <row r="3" spans="1:11" x14ac:dyDescent="0.3">
      <c r="A3" s="71" t="s">
        <v>341</v>
      </c>
      <c r="B3" s="64">
        <f>Conto_economico!C2</f>
        <v>72453880.049999997</v>
      </c>
      <c r="C3" s="64">
        <f>Conto_economico!D2</f>
        <v>71927346.579999998</v>
      </c>
      <c r="D3" s="64">
        <f>Conto_economico!E2</f>
        <v>73728366.700000003</v>
      </c>
      <c r="E3" s="64">
        <f>Conto_economico!F2</f>
        <v>70498156.090000004</v>
      </c>
      <c r="F3" s="64">
        <f>Conto_economico!G2</f>
        <v>73686339.049999997</v>
      </c>
      <c r="G3" s="64">
        <f>Conto_economico!H2</f>
        <v>74535850.069999993</v>
      </c>
      <c r="H3" s="64">
        <f>Conto_economico!I2</f>
        <v>77206184.959999993</v>
      </c>
      <c r="I3" s="64">
        <f t="shared" si="0"/>
        <v>2670334.8900000006</v>
      </c>
    </row>
    <row r="4" spans="1:11" x14ac:dyDescent="0.3">
      <c r="A4" s="71" t="s">
        <v>342</v>
      </c>
      <c r="B4" s="64">
        <f>Conto_economico!C4</f>
        <v>75722101.829999998</v>
      </c>
      <c r="C4" s="64">
        <f>Conto_economico!D4</f>
        <v>30279559.690000001</v>
      </c>
      <c r="D4" s="64">
        <f>Conto_economico!E4</f>
        <v>28583956.449999999</v>
      </c>
      <c r="E4" s="64">
        <f>Conto_economico!F4</f>
        <v>41287557.329999998</v>
      </c>
      <c r="F4" s="64">
        <f>Conto_economico!G4</f>
        <v>43396608.719999999</v>
      </c>
      <c r="G4" s="64">
        <f>Conto_economico!H4</f>
        <v>39530452.689999998</v>
      </c>
      <c r="H4" s="64">
        <f>Conto_economico!I4</f>
        <v>42559041.899999999</v>
      </c>
      <c r="I4" s="64">
        <f t="shared" si="0"/>
        <v>3028589.2100000009</v>
      </c>
    </row>
    <row r="5" spans="1:11" x14ac:dyDescent="0.3">
      <c r="A5" s="71" t="s">
        <v>347</v>
      </c>
      <c r="B5" s="65">
        <f>Conto_economico!C21</f>
        <v>164080224.90000001</v>
      </c>
      <c r="C5" s="65">
        <f>Conto_economico!D21</f>
        <v>142594487.97999999</v>
      </c>
      <c r="D5" s="65">
        <f>Conto_economico!E21</f>
        <v>139397976.62</v>
      </c>
      <c r="E5" s="65">
        <f>Conto_economico!F21</f>
        <v>140512680.44</v>
      </c>
      <c r="F5" s="65">
        <f>Conto_economico!G21</f>
        <v>146624701.89000005</v>
      </c>
      <c r="G5" s="65">
        <f>Conto_economico!H21</f>
        <v>150564705.31</v>
      </c>
      <c r="H5" s="65">
        <f>Conto_economico!I21</f>
        <v>164140367.67000002</v>
      </c>
      <c r="I5" s="64">
        <f t="shared" si="0"/>
        <v>13575662.360000014</v>
      </c>
    </row>
    <row r="6" spans="1:11" x14ac:dyDescent="0.3">
      <c r="A6" s="71" t="s">
        <v>343</v>
      </c>
      <c r="B6" s="64">
        <f>Conto_economico!C12</f>
        <v>55838975.490000002</v>
      </c>
      <c r="C6" s="64">
        <f>Conto_economico!D12</f>
        <v>56786307.149999999</v>
      </c>
      <c r="D6" s="64">
        <f>Conto_economico!E12</f>
        <v>55038046.950000003</v>
      </c>
      <c r="E6" s="64">
        <f>Conto_economico!F12</f>
        <v>54942294.789999999</v>
      </c>
      <c r="F6" s="64">
        <f>Conto_economico!G12</f>
        <v>55782769</v>
      </c>
      <c r="G6" s="64">
        <f>Conto_economico!H12</f>
        <v>61966086.539999999</v>
      </c>
      <c r="H6" s="64">
        <f>Conto_economico!I12</f>
        <v>59954922.159999996</v>
      </c>
      <c r="I6" s="64">
        <f t="shared" si="0"/>
        <v>-2011164.3800000027</v>
      </c>
    </row>
    <row r="7" spans="1:11" x14ac:dyDescent="0.3">
      <c r="A7" s="71" t="s">
        <v>344</v>
      </c>
      <c r="B7" s="64">
        <f>Conto_economico!C15</f>
        <v>29233407.359999999</v>
      </c>
      <c r="C7" s="64">
        <f>Conto_economico!D15</f>
        <v>28994271.43</v>
      </c>
      <c r="D7" s="64">
        <f>Conto_economico!E15</f>
        <v>27341138</v>
      </c>
      <c r="E7" s="64">
        <f>Conto_economico!F15</f>
        <v>23192066.989999998</v>
      </c>
      <c r="F7" s="64">
        <f>Conto_economico!G15</f>
        <v>22364437.199999999</v>
      </c>
      <c r="G7" s="64">
        <f>Conto_economico!H15</f>
        <v>23706426.649999999</v>
      </c>
      <c r="H7" s="64">
        <f>Conto_economico!I15</f>
        <v>22905593.25</v>
      </c>
      <c r="I7" s="64">
        <f t="shared" si="0"/>
        <v>-800833.39999999851</v>
      </c>
    </row>
    <row r="8" spans="1:11" x14ac:dyDescent="0.3">
      <c r="A8" s="71" t="s">
        <v>345</v>
      </c>
      <c r="B8" s="64">
        <f>Conto_economico!C16</f>
        <v>42404000.619999997</v>
      </c>
      <c r="C8" s="64">
        <f>Conto_economico!D16</f>
        <v>17392269.239999998</v>
      </c>
      <c r="D8" s="64">
        <f>Conto_economico!E16</f>
        <v>14823390.18</v>
      </c>
      <c r="E8" s="64">
        <f>Conto_economico!F16</f>
        <v>14192426</v>
      </c>
      <c r="F8" s="64">
        <f>Conto_economico!G16</f>
        <v>11870459.26</v>
      </c>
      <c r="G8" s="64">
        <f>Conto_economico!H16</f>
        <v>12192369.800000001</v>
      </c>
      <c r="H8" s="64">
        <f>Conto_economico!I16</f>
        <v>13517650.66</v>
      </c>
      <c r="I8" s="64">
        <f t="shared" si="0"/>
        <v>1325280.8599999994</v>
      </c>
    </row>
    <row r="9" spans="1:11" x14ac:dyDescent="0.3">
      <c r="A9" s="47" t="s">
        <v>364</v>
      </c>
      <c r="B9" s="66">
        <f>Conto_economico!C29</f>
        <v>82883102.560000002</v>
      </c>
      <c r="C9" s="66">
        <f>Conto_economico!D29</f>
        <v>36813901.720000029</v>
      </c>
      <c r="D9" s="66">
        <f>Conto_economico!E29</f>
        <v>33632911.789999992</v>
      </c>
      <c r="E9" s="66">
        <f>Conto_economico!F29</f>
        <v>39882089.049999997</v>
      </c>
      <c r="F9" s="66">
        <f>Conto_economico!G29</f>
        <v>45243021.089999959</v>
      </c>
      <c r="G9" s="66">
        <f>Conto_economico!H29</f>
        <v>45164549.680000007</v>
      </c>
      <c r="H9" s="66">
        <f>Conto_economico!I29</f>
        <v>46363671.199999988</v>
      </c>
      <c r="I9" s="66">
        <f t="shared" si="0"/>
        <v>1199121.5199999809</v>
      </c>
      <c r="J9" s="66"/>
      <c r="K9" s="66"/>
    </row>
    <row r="10" spans="1:11" x14ac:dyDescent="0.3">
      <c r="A10" s="47" t="s">
        <v>307</v>
      </c>
      <c r="B10" s="66">
        <f t="shared" ref="B10:C10" si="1">B2-B5</f>
        <v>30499510.159999996</v>
      </c>
      <c r="C10" s="66">
        <f t="shared" si="1"/>
        <v>8623029.5600000322</v>
      </c>
      <c r="D10" s="66">
        <f t="shared" ref="D10:H10" si="2">D2-D5</f>
        <v>7173968.0399999917</v>
      </c>
      <c r="E10" s="66">
        <f t="shared" ref="E10:G10" si="3">E2-E5</f>
        <v>14481325.469999999</v>
      </c>
      <c r="F10" s="66">
        <f t="shared" si="3"/>
        <v>17815472.419999927</v>
      </c>
      <c r="G10" s="66">
        <f t="shared" si="3"/>
        <v>11525208.900000006</v>
      </c>
      <c r="H10" s="66">
        <f t="shared" si="2"/>
        <v>5227566.5899999738</v>
      </c>
      <c r="I10" s="66">
        <f t="shared" si="0"/>
        <v>-6297642.3100000322</v>
      </c>
    </row>
    <row r="11" spans="1:11" x14ac:dyDescent="0.3">
      <c r="A11" s="71" t="s">
        <v>308</v>
      </c>
      <c r="B11" s="64">
        <f>Conto_economico!C22-Conto_economico!C23</f>
        <v>-3307664.84</v>
      </c>
      <c r="C11" s="64">
        <f>Conto_economico!D22-Conto_economico!D23</f>
        <v>-967570.60000000009</v>
      </c>
      <c r="D11" s="64">
        <f>Conto_economico!E22-Conto_economico!E23</f>
        <v>-2229503.83</v>
      </c>
      <c r="E11" s="64">
        <f>Conto_economico!F22-Conto_economico!F23</f>
        <v>-1699332.23</v>
      </c>
      <c r="F11" s="64">
        <f>Conto_economico!G22-Conto_economico!G23</f>
        <v>-2505140.75</v>
      </c>
      <c r="G11" s="64">
        <f>Conto_economico!H22-Conto_economico!H23</f>
        <v>-2149101.13</v>
      </c>
      <c r="H11" s="64">
        <f>Conto_economico!I22-Conto_economico!I23</f>
        <v>-2151592.9900000002</v>
      </c>
      <c r="I11" s="64">
        <f t="shared" si="0"/>
        <v>-2491.8600000003353</v>
      </c>
    </row>
    <row r="12" spans="1:11" x14ac:dyDescent="0.3">
      <c r="A12" s="71" t="s">
        <v>309</v>
      </c>
      <c r="B12" s="65">
        <f>Conto_economico!C25-Conto_economico!C26</f>
        <v>-28480063.68</v>
      </c>
      <c r="C12" s="65">
        <f>Conto_economico!D25-Conto_economico!D26</f>
        <v>1430901.8900000006</v>
      </c>
      <c r="D12" s="65">
        <f>Conto_economico!E25-Conto_economico!E26</f>
        <v>-99714.919999999925</v>
      </c>
      <c r="E12" s="65">
        <f>Conto_economico!F25-Conto_economico!F26</f>
        <v>1519031.3699999992</v>
      </c>
      <c r="F12" s="65">
        <f>Conto_economico!G25-Conto_economico!G26</f>
        <v>1222420.2199999988</v>
      </c>
      <c r="G12" s="65">
        <f>Conto_economico!H25-Conto_economico!H26</f>
        <v>1237661.9299999997</v>
      </c>
      <c r="H12" s="65">
        <f>Conto_economico!I25-Conto_economico!I26</f>
        <v>-373604.75999999978</v>
      </c>
      <c r="I12" s="64">
        <f t="shared" si="0"/>
        <v>-1611266.6899999995</v>
      </c>
    </row>
    <row r="13" spans="1:11" x14ac:dyDescent="0.3">
      <c r="A13" s="71" t="s">
        <v>255</v>
      </c>
      <c r="B13" s="65">
        <f>Conto_economico!C24</f>
        <v>0</v>
      </c>
      <c r="C13" s="65">
        <f>Conto_economico!D24</f>
        <v>10138132.699999999</v>
      </c>
      <c r="D13" s="65">
        <f>Conto_economico!E24</f>
        <v>966898.28</v>
      </c>
      <c r="E13" s="65">
        <f>Conto_economico!F24</f>
        <v>6061574.5800000001</v>
      </c>
      <c r="F13" s="65">
        <f>Conto_economico!G24</f>
        <v>0</v>
      </c>
      <c r="G13" s="65">
        <f>Conto_economico!H24</f>
        <v>0</v>
      </c>
      <c r="H13" s="65">
        <f>Conto_economico!I24</f>
        <v>0</v>
      </c>
      <c r="I13" s="64">
        <f t="shared" si="0"/>
        <v>0</v>
      </c>
    </row>
    <row r="14" spans="1:11" x14ac:dyDescent="0.3">
      <c r="A14" s="47" t="s">
        <v>310</v>
      </c>
      <c r="B14" s="66">
        <f t="shared" ref="B14:C14" si="4">SUM(B10:B13)</f>
        <v>-1288218.3600000031</v>
      </c>
      <c r="C14" s="66">
        <f t="shared" si="4"/>
        <v>19224493.550000034</v>
      </c>
      <c r="D14" s="66">
        <f t="shared" ref="D14:H14" si="5">SUM(D10:D13)</f>
        <v>5811647.5699999919</v>
      </c>
      <c r="E14" s="66">
        <f t="shared" ref="E14:G14" si="6">SUM(E10:E13)</f>
        <v>20362599.189999998</v>
      </c>
      <c r="F14" s="66">
        <f t="shared" si="6"/>
        <v>16532751.889999926</v>
      </c>
      <c r="G14" s="66">
        <f t="shared" si="6"/>
        <v>10613769.700000007</v>
      </c>
      <c r="H14" s="66">
        <f t="shared" si="5"/>
        <v>2702368.8399999738</v>
      </c>
      <c r="I14" s="66">
        <f t="shared" si="0"/>
        <v>-7911400.8600000329</v>
      </c>
    </row>
    <row r="15" spans="1:11" x14ac:dyDescent="0.3">
      <c r="A15" s="71" t="s">
        <v>258</v>
      </c>
      <c r="B15" s="64">
        <f>Conto_economico!C27</f>
        <v>1893966.1</v>
      </c>
      <c r="C15" s="64">
        <f>Conto_economico!D27</f>
        <v>1899108.21</v>
      </c>
      <c r="D15" s="64">
        <f>Conto_economico!E27</f>
        <v>1839380.82</v>
      </c>
      <c r="E15" s="64">
        <f>Conto_economico!F27</f>
        <v>1600603.53</v>
      </c>
      <c r="F15" s="64">
        <f>Conto_economico!G27</f>
        <v>1364986.36</v>
      </c>
      <c r="G15" s="64">
        <f>Conto_economico!H27</f>
        <v>1433000.74</v>
      </c>
      <c r="H15" s="64">
        <f>Conto_economico!I27</f>
        <v>1613996.67</v>
      </c>
      <c r="I15" s="64">
        <f t="shared" si="0"/>
        <v>180995.92999999993</v>
      </c>
    </row>
    <row r="16" spans="1:11" x14ac:dyDescent="0.3">
      <c r="A16" s="70" t="s">
        <v>259</v>
      </c>
      <c r="B16" s="67">
        <f t="shared" ref="B16:C16" si="7">B14-B15</f>
        <v>-3182184.4600000032</v>
      </c>
      <c r="C16" s="67">
        <f t="shared" si="7"/>
        <v>17325385.340000033</v>
      </c>
      <c r="D16" s="67">
        <f t="shared" ref="D16:H16" si="8">D14-D15</f>
        <v>3972266.7499999916</v>
      </c>
      <c r="E16" s="67">
        <f t="shared" ref="E16:G16" si="9">E14-E15</f>
        <v>18761995.659999996</v>
      </c>
      <c r="F16" s="67">
        <f t="shared" si="9"/>
        <v>15167765.529999927</v>
      </c>
      <c r="G16" s="67">
        <f t="shared" si="9"/>
        <v>9180768.9600000065</v>
      </c>
      <c r="H16" s="67">
        <f t="shared" si="8"/>
        <v>1088372.1699999738</v>
      </c>
      <c r="I16" s="67">
        <f t="shared" si="0"/>
        <v>-8092396.7900000326</v>
      </c>
    </row>
  </sheetData>
  <conditionalFormatting sqref="B16:D16 H16:I16">
    <cfRule type="cellIs" dxfId="82" priority="17" operator="greaterThan">
      <formula>0</formula>
    </cfRule>
  </conditionalFormatting>
  <conditionalFormatting sqref="B10:D10 B14:D14 H14:I14 H10:I10 I9">
    <cfRule type="cellIs" dxfId="81" priority="16" operator="lessThan">
      <formula>0</formula>
    </cfRule>
  </conditionalFormatting>
  <conditionalFormatting sqref="E16">
    <cfRule type="cellIs" dxfId="80" priority="8" operator="greaterThan">
      <formula>0</formula>
    </cfRule>
  </conditionalFormatting>
  <conditionalFormatting sqref="E14 E10">
    <cfRule type="cellIs" dxfId="79" priority="7" operator="lessThan">
      <formula>0</formula>
    </cfRule>
  </conditionalFormatting>
  <conditionalFormatting sqref="F16">
    <cfRule type="cellIs" dxfId="78" priority="6" operator="greaterThan">
      <formula>0</formula>
    </cfRule>
  </conditionalFormatting>
  <conditionalFormatting sqref="F14 F10">
    <cfRule type="cellIs" dxfId="77" priority="5" operator="lessThan">
      <formula>0</formula>
    </cfRule>
  </conditionalFormatting>
  <conditionalFormatting sqref="B9:F9 J9:K9 H9">
    <cfRule type="cellIs" dxfId="76" priority="4" operator="lessThan">
      <formula>0</formula>
    </cfRule>
  </conditionalFormatting>
  <conditionalFormatting sqref="G16">
    <cfRule type="cellIs" dxfId="75" priority="3" operator="greaterThan">
      <formula>0</formula>
    </cfRule>
  </conditionalFormatting>
  <conditionalFormatting sqref="G14 G10">
    <cfRule type="cellIs" dxfId="74" priority="2" operator="lessThan">
      <formula>0</formula>
    </cfRule>
  </conditionalFormatting>
  <conditionalFormatting sqref="G9">
    <cfRule type="cellIs" dxfId="73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workbookViewId="0">
      <selection activeCell="H2" sqref="H2:H28"/>
    </sheetView>
  </sheetViews>
  <sheetFormatPr defaultRowHeight="14.4" x14ac:dyDescent="0.3"/>
  <cols>
    <col min="1" max="1" width="51.6640625" style="32" bestFit="1" customWidth="1"/>
    <col min="2" max="8" width="13.88671875" bestFit="1" customWidth="1"/>
    <col min="9" max="10" width="12.6640625" bestFit="1" customWidth="1"/>
  </cols>
  <sheetData>
    <row r="1" spans="1:8" x14ac:dyDescent="0.3">
      <c r="A1" s="73"/>
      <c r="B1" s="69">
        <v>2017</v>
      </c>
      <c r="C1" s="69">
        <v>2018</v>
      </c>
      <c r="D1" s="69">
        <v>2019</v>
      </c>
      <c r="E1" s="69">
        <v>2020</v>
      </c>
      <c r="F1" s="69">
        <v>2021</v>
      </c>
      <c r="G1" s="69">
        <v>2022</v>
      </c>
      <c r="H1" s="69">
        <v>2023</v>
      </c>
    </row>
    <row r="2" spans="1:8" x14ac:dyDescent="0.3">
      <c r="A2" s="32" t="s">
        <v>212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</row>
    <row r="3" spans="1:8" x14ac:dyDescent="0.3">
      <c r="A3" s="32" t="s">
        <v>213</v>
      </c>
      <c r="B3" s="1">
        <v>6956800.7800000003</v>
      </c>
      <c r="C3" s="1">
        <v>3969165.96</v>
      </c>
      <c r="D3" s="1">
        <v>1904672.8</v>
      </c>
      <c r="E3" s="1">
        <v>1164334.3899999999</v>
      </c>
      <c r="F3" s="1">
        <v>1376534.34</v>
      </c>
      <c r="G3" s="1">
        <v>1190758.69</v>
      </c>
      <c r="H3" s="1">
        <v>1579951.25</v>
      </c>
    </row>
    <row r="4" spans="1:8" x14ac:dyDescent="0.3">
      <c r="A4" s="32" t="s">
        <v>214</v>
      </c>
      <c r="B4" s="1">
        <v>318803128.35000002</v>
      </c>
      <c r="C4" s="1">
        <v>328447969.92000002</v>
      </c>
      <c r="D4" s="1">
        <v>337196336.93000001</v>
      </c>
      <c r="E4" s="1">
        <v>350723423.38999999</v>
      </c>
      <c r="F4" s="1">
        <v>361319809.25</v>
      </c>
      <c r="G4" s="1">
        <v>371557363.19999999</v>
      </c>
      <c r="H4" s="1">
        <v>389914915.36000001</v>
      </c>
    </row>
    <row r="5" spans="1:8" x14ac:dyDescent="0.3">
      <c r="A5" s="32" t="s">
        <v>228</v>
      </c>
      <c r="B5" s="1">
        <v>40641802</v>
      </c>
      <c r="C5" s="1">
        <v>50779934.700000003</v>
      </c>
      <c r="D5" s="1">
        <v>51746832.979999997</v>
      </c>
      <c r="E5" s="1">
        <v>57878407.560000002</v>
      </c>
      <c r="F5" s="1">
        <v>59987813.43</v>
      </c>
      <c r="G5" s="1">
        <v>58950319.869999997</v>
      </c>
      <c r="H5" s="1">
        <v>58984104.259999998</v>
      </c>
    </row>
    <row r="6" spans="1:8" x14ac:dyDescent="0.3">
      <c r="A6" s="32" t="s">
        <v>229</v>
      </c>
      <c r="B6" s="1">
        <v>1500000</v>
      </c>
      <c r="C6" s="1">
        <v>2000000</v>
      </c>
      <c r="D6" s="1">
        <v>1300000</v>
      </c>
      <c r="E6" s="1">
        <v>1300000</v>
      </c>
      <c r="F6" s="1">
        <v>1300000</v>
      </c>
      <c r="G6" s="1">
        <v>1300000</v>
      </c>
      <c r="H6" s="1">
        <v>0</v>
      </c>
    </row>
    <row r="7" spans="1:8" x14ac:dyDescent="0.3">
      <c r="A7" s="32" t="s">
        <v>230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</row>
    <row r="8" spans="1:8" x14ac:dyDescent="0.3">
      <c r="A8" s="32" t="s">
        <v>231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</row>
    <row r="9" spans="1:8" x14ac:dyDescent="0.3">
      <c r="A9" s="32" t="s">
        <v>215</v>
      </c>
      <c r="B9" s="1">
        <v>76704303.159999996</v>
      </c>
      <c r="C9" s="1">
        <v>74416008.870000005</v>
      </c>
      <c r="D9" s="1">
        <v>76111810.430000007</v>
      </c>
      <c r="E9" s="1">
        <v>75813947.400000006</v>
      </c>
      <c r="F9" s="1">
        <v>87064187.310000002</v>
      </c>
      <c r="G9" s="1">
        <v>86815285.890000001</v>
      </c>
      <c r="H9" s="1">
        <v>99965453.409999996</v>
      </c>
    </row>
    <row r="10" spans="1:8" x14ac:dyDescent="0.3">
      <c r="A10" s="32" t="s">
        <v>232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</row>
    <row r="11" spans="1:8" x14ac:dyDescent="0.3">
      <c r="A11" s="32" t="s">
        <v>216</v>
      </c>
      <c r="B11" s="1">
        <v>45159322.450000003</v>
      </c>
      <c r="C11" s="1">
        <v>56095911.700000003</v>
      </c>
      <c r="D11" s="1">
        <v>55837168.829999998</v>
      </c>
      <c r="E11" s="1">
        <v>71631566.879999995</v>
      </c>
      <c r="F11" s="1">
        <v>94537358.359999999</v>
      </c>
      <c r="G11" s="1">
        <v>127663779.70999999</v>
      </c>
      <c r="H11" s="1">
        <v>130933297.01000001</v>
      </c>
    </row>
    <row r="12" spans="1:8" x14ac:dyDescent="0.3">
      <c r="A12" s="32" t="s">
        <v>217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</row>
    <row r="13" spans="1:8" x14ac:dyDescent="0.3">
      <c r="A13" s="10" t="s">
        <v>218</v>
      </c>
      <c r="B13" s="11">
        <f t="shared" ref="B13:C13" si="0">SUM(B2:B12)</f>
        <v>489765356.73999995</v>
      </c>
      <c r="C13" s="11">
        <f t="shared" si="0"/>
        <v>515708991.14999998</v>
      </c>
      <c r="D13" s="11">
        <f t="shared" ref="D13:H13" si="1">SUM(D2:D12)</f>
        <v>524096821.97000003</v>
      </c>
      <c r="E13" s="11">
        <f t="shared" ref="E13:G13" si="2">SUM(E2:E12)</f>
        <v>558511679.62</v>
      </c>
      <c r="F13" s="11">
        <f t="shared" si="2"/>
        <v>605585702.68999994</v>
      </c>
      <c r="G13" s="11">
        <f t="shared" si="2"/>
        <v>647477507.36000001</v>
      </c>
      <c r="H13" s="11">
        <f t="shared" si="1"/>
        <v>681377721.28999996</v>
      </c>
    </row>
    <row r="14" spans="1:8" x14ac:dyDescent="0.3">
      <c r="A14" s="32" t="s">
        <v>219</v>
      </c>
      <c r="B14" s="1">
        <v>4871753.72</v>
      </c>
      <c r="C14" s="1">
        <v>4871753.72</v>
      </c>
      <c r="D14" s="1">
        <v>4871753.72</v>
      </c>
      <c r="E14" s="1">
        <v>4871753.72</v>
      </c>
      <c r="F14" s="1">
        <v>4871753.72</v>
      </c>
      <c r="G14" s="1">
        <v>4871753.72</v>
      </c>
      <c r="H14" s="1">
        <v>4871753.72</v>
      </c>
    </row>
    <row r="15" spans="1:8" x14ac:dyDescent="0.3">
      <c r="A15" s="32" t="s">
        <v>220</v>
      </c>
      <c r="B15" s="1">
        <v>246730665.25</v>
      </c>
      <c r="C15" s="1">
        <v>272006487.02999997</v>
      </c>
      <c r="D15" s="1">
        <v>291590140.50999999</v>
      </c>
      <c r="E15" s="1">
        <v>294583296.00999999</v>
      </c>
      <c r="F15" s="1">
        <v>284330241.85000002</v>
      </c>
      <c r="G15" s="1">
        <v>297444249.30000001</v>
      </c>
      <c r="H15" s="1">
        <v>319242475.69999999</v>
      </c>
    </row>
    <row r="16" spans="1:8" x14ac:dyDescent="0.3">
      <c r="A16" s="32" t="s">
        <v>235</v>
      </c>
      <c r="B16" s="1">
        <v>0</v>
      </c>
      <c r="C16" s="1">
        <v>2559202.35</v>
      </c>
      <c r="D16" s="1">
        <v>4817470.49</v>
      </c>
      <c r="E16" s="1">
        <v>3838358.84</v>
      </c>
      <c r="F16" s="1">
        <v>2272781.34</v>
      </c>
      <c r="G16" s="1">
        <v>4173740.58</v>
      </c>
      <c r="H16" s="1">
        <v>4240516.05</v>
      </c>
    </row>
    <row r="17" spans="1:11" x14ac:dyDescent="0.3">
      <c r="A17" s="32" t="s">
        <v>221</v>
      </c>
      <c r="B17" s="1">
        <v>-3182184.46</v>
      </c>
      <c r="C17" s="1">
        <v>17325385.34</v>
      </c>
      <c r="D17" s="1">
        <v>3972267.15</v>
      </c>
      <c r="E17" s="1">
        <v>18761995.66</v>
      </c>
      <c r="F17" s="1">
        <v>15167765.529999999</v>
      </c>
      <c r="G17" s="1">
        <v>9180768.9600000009</v>
      </c>
      <c r="H17" s="1">
        <v>1088372.17</v>
      </c>
    </row>
    <row r="18" spans="1:11" x14ac:dyDescent="0.3">
      <c r="A18" s="32" t="s">
        <v>361</v>
      </c>
      <c r="B18" s="1"/>
      <c r="C18" s="1"/>
      <c r="D18" s="1"/>
      <c r="E18" s="1">
        <v>0</v>
      </c>
      <c r="F18" s="1">
        <v>32912174.100000001</v>
      </c>
      <c r="G18" s="1">
        <v>39201713.420000002</v>
      </c>
      <c r="H18" s="1">
        <v>28034815.84</v>
      </c>
      <c r="I18" s="1"/>
      <c r="J18" s="1"/>
      <c r="K18" s="1"/>
    </row>
    <row r="19" spans="1:11" x14ac:dyDescent="0.3">
      <c r="A19" s="32" t="s">
        <v>362</v>
      </c>
      <c r="B19" s="1"/>
      <c r="C19" s="1"/>
      <c r="D19" s="1"/>
      <c r="E19" s="1">
        <v>0</v>
      </c>
      <c r="F19" s="1">
        <v>0</v>
      </c>
      <c r="G19" s="1">
        <v>0</v>
      </c>
      <c r="H19" s="1">
        <v>0</v>
      </c>
      <c r="I19" s="1"/>
      <c r="J19" s="1"/>
      <c r="K19" s="1"/>
    </row>
    <row r="20" spans="1:11" x14ac:dyDescent="0.3">
      <c r="A20" s="32" t="s">
        <v>222</v>
      </c>
      <c r="B20" s="1">
        <v>4016944.2</v>
      </c>
      <c r="C20" s="1">
        <v>5571785.4000000004</v>
      </c>
      <c r="D20" s="1">
        <v>4502420.5999999996</v>
      </c>
      <c r="E20" s="1">
        <v>5631445.46</v>
      </c>
      <c r="F20" s="1">
        <v>16044087.039999999</v>
      </c>
      <c r="G20" s="1">
        <v>27510716.859999999</v>
      </c>
      <c r="H20" s="1">
        <v>37337122.57</v>
      </c>
    </row>
    <row r="21" spans="1:11" x14ac:dyDescent="0.3">
      <c r="A21" s="32" t="s">
        <v>209</v>
      </c>
      <c r="B21" s="1">
        <v>128511246.88</v>
      </c>
      <c r="C21" s="1">
        <v>102725141.95</v>
      </c>
      <c r="D21" s="1">
        <v>99662337.569999993</v>
      </c>
      <c r="E21" s="1">
        <v>93957129.620000005</v>
      </c>
      <c r="F21" s="1">
        <v>88760369.290000007</v>
      </c>
      <c r="G21" s="1">
        <v>80854233.359999999</v>
      </c>
      <c r="H21" s="1">
        <v>69447950.230000004</v>
      </c>
    </row>
    <row r="22" spans="1:11" x14ac:dyDescent="0.3">
      <c r="A22" s="32" t="s">
        <v>223</v>
      </c>
      <c r="B22" s="1">
        <v>51487927.119999997</v>
      </c>
      <c r="C22" s="1">
        <v>46177512.829999998</v>
      </c>
      <c r="D22" s="1">
        <v>38899881.75</v>
      </c>
      <c r="E22" s="1">
        <v>41561229.729999997</v>
      </c>
      <c r="F22" s="1">
        <v>42584790.210000001</v>
      </c>
      <c r="G22" s="1">
        <v>49274185.200000003</v>
      </c>
      <c r="H22" s="1">
        <v>58944302.670000002</v>
      </c>
    </row>
    <row r="23" spans="1:11" x14ac:dyDescent="0.3">
      <c r="A23" s="32" t="s">
        <v>224</v>
      </c>
      <c r="B23" s="1">
        <v>25872067.420000002</v>
      </c>
      <c r="C23" s="1">
        <v>22139215.620000001</v>
      </c>
      <c r="D23" s="1">
        <v>22230730.039999999</v>
      </c>
      <c r="E23" s="1">
        <v>26103656.75</v>
      </c>
      <c r="F23" s="1">
        <v>35645509.289999999</v>
      </c>
      <c r="G23" s="1">
        <v>37222717.5</v>
      </c>
      <c r="H23" s="1">
        <v>47221988.420000002</v>
      </c>
    </row>
    <row r="24" spans="1:11" x14ac:dyDescent="0.3">
      <c r="A24" s="32" t="s">
        <v>225</v>
      </c>
      <c r="B24" s="1">
        <v>22925304.079999998</v>
      </c>
      <c r="C24" s="1">
        <v>28775125.399999999</v>
      </c>
      <c r="D24" s="1">
        <v>25449640.109999999</v>
      </c>
      <c r="E24" s="1">
        <v>25919393.43</v>
      </c>
      <c r="F24" s="1">
        <v>25340392.449999999</v>
      </c>
      <c r="G24" s="1">
        <v>25938860.460000001</v>
      </c>
      <c r="H24" s="1">
        <v>23347543.559999999</v>
      </c>
      <c r="I24" s="1"/>
      <c r="J24" s="1"/>
    </row>
    <row r="25" spans="1:11" x14ac:dyDescent="0.3">
      <c r="A25" s="32" t="s">
        <v>226</v>
      </c>
      <c r="B25" s="1">
        <v>8531632.5299999993</v>
      </c>
      <c r="C25" s="1">
        <v>16116583.859999999</v>
      </c>
      <c r="D25" s="1">
        <v>32917650.52</v>
      </c>
      <c r="E25" s="1">
        <v>47121779.240000002</v>
      </c>
      <c r="F25" s="1">
        <v>59928619.210000001</v>
      </c>
      <c r="G25" s="1">
        <v>75978308.579999998</v>
      </c>
      <c r="H25" s="1">
        <v>91841396.409999996</v>
      </c>
    </row>
    <row r="26" spans="1:11" x14ac:dyDescent="0.3">
      <c r="A26" s="72" t="s">
        <v>227</v>
      </c>
      <c r="B26" s="3">
        <f t="shared" ref="B26:C26" si="3">SUM(B14:B25)-B16</f>
        <v>489765356.73999995</v>
      </c>
      <c r="C26" s="3">
        <f t="shared" si="3"/>
        <v>515708991.14999992</v>
      </c>
      <c r="D26" s="3">
        <f t="shared" ref="D26:H26" si="4">SUM(D14:D25)-D16</f>
        <v>524096821.97000003</v>
      </c>
      <c r="E26" s="3">
        <f t="shared" ref="E26" si="5">SUM(E14:E25)-E16</f>
        <v>558511679.62</v>
      </c>
      <c r="F26" s="3">
        <f t="shared" ref="F26" si="6">SUM(F14:F25)-F16</f>
        <v>605585702.69000006</v>
      </c>
      <c r="G26" s="3">
        <f t="shared" ref="G26" si="7">SUM(G14:G25)-G16</f>
        <v>647477507.36000013</v>
      </c>
      <c r="H26" s="3">
        <f t="shared" si="4"/>
        <v>681377721.28999996</v>
      </c>
    </row>
    <row r="27" spans="1:11" x14ac:dyDescent="0.3">
      <c r="A27" s="10" t="s">
        <v>267</v>
      </c>
      <c r="B27" s="11">
        <f t="shared" ref="B27:H27" si="8">B14+B15+B17+B18+B19</f>
        <v>248420234.50999999</v>
      </c>
      <c r="C27" s="11">
        <f t="shared" si="8"/>
        <v>294203626.08999997</v>
      </c>
      <c r="D27" s="11">
        <f t="shared" si="8"/>
        <v>300434161.38</v>
      </c>
      <c r="E27" s="11">
        <f t="shared" si="8"/>
        <v>318217045.39000005</v>
      </c>
      <c r="F27" s="11">
        <f t="shared" si="8"/>
        <v>337281935.20000005</v>
      </c>
      <c r="G27" s="11">
        <f t="shared" ref="G27" si="9">G14+G15+G17+G18+G19</f>
        <v>350698485.40000004</v>
      </c>
      <c r="H27" s="11">
        <f t="shared" si="8"/>
        <v>353237417.43000001</v>
      </c>
    </row>
    <row r="28" spans="1:11" x14ac:dyDescent="0.3">
      <c r="D28" s="6">
        <f>D27/D26*100</f>
        <v>57.324171562558575</v>
      </c>
      <c r="E28" s="6">
        <f>E27/E26*100</f>
        <v>56.975898088023591</v>
      </c>
      <c r="F28" s="6">
        <f>F27/F26*100</f>
        <v>55.69516151088115</v>
      </c>
      <c r="G28" s="6">
        <f>G27/G26*100</f>
        <v>54.163809771543193</v>
      </c>
      <c r="H28" s="6">
        <f>H27/H26*100</f>
        <v>51.841644713778258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8"/>
  <sheetViews>
    <sheetView tabSelected="1" topLeftCell="B73" workbookViewId="0">
      <selection activeCell="K89" sqref="K89:K93"/>
    </sheetView>
  </sheetViews>
  <sheetFormatPr defaultRowHeight="14.4" x14ac:dyDescent="0.3"/>
  <cols>
    <col min="2" max="2" width="83.33203125" bestFit="1" customWidth="1"/>
    <col min="3" max="3" width="11.88671875" customWidth="1"/>
  </cols>
  <sheetData>
    <row r="1" spans="1:11" x14ac:dyDescent="0.3">
      <c r="A1" s="110" t="s">
        <v>210</v>
      </c>
      <c r="B1" s="110"/>
      <c r="C1" s="2" t="s">
        <v>211</v>
      </c>
      <c r="D1" s="98">
        <v>2016</v>
      </c>
      <c r="E1" s="98">
        <v>2017</v>
      </c>
      <c r="F1" s="99">
        <v>2018</v>
      </c>
      <c r="G1" s="98">
        <v>2019</v>
      </c>
      <c r="H1" s="98">
        <v>2020</v>
      </c>
      <c r="I1" s="98">
        <v>2021</v>
      </c>
      <c r="J1" s="98">
        <v>2022</v>
      </c>
      <c r="K1" s="98">
        <v>2023</v>
      </c>
    </row>
    <row r="2" spans="1:11" x14ac:dyDescent="0.3">
      <c r="A2" t="s">
        <v>77</v>
      </c>
    </row>
    <row r="3" spans="1:11" x14ac:dyDescent="0.3">
      <c r="A3" s="8" t="s">
        <v>78</v>
      </c>
      <c r="B3" s="8" t="s">
        <v>79</v>
      </c>
      <c r="C3" s="9">
        <v>48</v>
      </c>
      <c r="D3" s="7">
        <v>31.75</v>
      </c>
      <c r="E3" s="7">
        <v>30.7</v>
      </c>
      <c r="F3" s="7">
        <v>29.39</v>
      </c>
      <c r="G3" s="7">
        <v>29.83</v>
      </c>
      <c r="H3" s="7">
        <v>25.49</v>
      </c>
      <c r="I3" s="7">
        <v>22.11</v>
      </c>
      <c r="J3" s="7">
        <v>23.99</v>
      </c>
      <c r="K3" s="7">
        <v>23.52</v>
      </c>
    </row>
    <row r="4" spans="1:11" x14ac:dyDescent="0.3">
      <c r="A4" t="s">
        <v>80</v>
      </c>
      <c r="D4" s="7"/>
      <c r="E4" s="7"/>
      <c r="F4" s="7"/>
      <c r="G4" s="7"/>
      <c r="H4" s="7"/>
      <c r="I4" s="7"/>
      <c r="J4" s="7"/>
      <c r="K4" s="7"/>
    </row>
    <row r="5" spans="1:11" x14ac:dyDescent="0.3">
      <c r="A5" t="s">
        <v>81</v>
      </c>
      <c r="B5" t="s">
        <v>82</v>
      </c>
      <c r="D5" s="7">
        <v>99.84</v>
      </c>
      <c r="E5" s="7">
        <v>102.95</v>
      </c>
      <c r="F5" s="7">
        <v>107.04</v>
      </c>
      <c r="G5" s="7">
        <v>95.84</v>
      </c>
      <c r="H5" s="7">
        <v>98.94</v>
      </c>
      <c r="I5" s="7">
        <v>106.79</v>
      </c>
      <c r="J5" s="7">
        <v>103.04</v>
      </c>
      <c r="K5" s="7">
        <v>99.87</v>
      </c>
    </row>
    <row r="6" spans="1:11" x14ac:dyDescent="0.3">
      <c r="A6" t="s">
        <v>83</v>
      </c>
      <c r="B6" t="s">
        <v>84</v>
      </c>
      <c r="D6" s="7">
        <v>96.2</v>
      </c>
      <c r="E6" s="7">
        <v>98.41</v>
      </c>
      <c r="F6" s="7">
        <v>98.3</v>
      </c>
      <c r="G6" s="7">
        <v>92.79</v>
      </c>
      <c r="H6" s="7">
        <v>97.9</v>
      </c>
      <c r="I6" s="7">
        <v>97.34</v>
      </c>
      <c r="J6" s="7">
        <v>92.34</v>
      </c>
      <c r="K6" s="7">
        <v>94.73</v>
      </c>
    </row>
    <row r="7" spans="1:11" x14ac:dyDescent="0.3">
      <c r="A7" t="s">
        <v>85</v>
      </c>
      <c r="B7" t="s">
        <v>86</v>
      </c>
      <c r="D7" s="7">
        <v>52.56</v>
      </c>
      <c r="E7" s="7">
        <v>55.04</v>
      </c>
      <c r="F7" s="7">
        <v>60.11</v>
      </c>
      <c r="G7" s="7">
        <v>53.4</v>
      </c>
      <c r="H7" s="7">
        <v>49.54</v>
      </c>
      <c r="I7" s="7">
        <v>54.11</v>
      </c>
      <c r="J7" s="7">
        <v>53.79</v>
      </c>
      <c r="K7" s="7">
        <v>52.45</v>
      </c>
    </row>
    <row r="8" spans="1:11" x14ac:dyDescent="0.3">
      <c r="A8" t="s">
        <v>87</v>
      </c>
      <c r="B8" t="s">
        <v>88</v>
      </c>
      <c r="D8" s="7">
        <v>50.64</v>
      </c>
      <c r="E8" s="7">
        <v>52.61</v>
      </c>
      <c r="F8" s="7">
        <v>55.2</v>
      </c>
      <c r="G8" s="7">
        <v>51.71</v>
      </c>
      <c r="H8" s="7">
        <v>49.02</v>
      </c>
      <c r="I8" s="7">
        <v>49.32</v>
      </c>
      <c r="J8" s="7">
        <v>48.2</v>
      </c>
      <c r="K8" s="7">
        <v>49.75</v>
      </c>
    </row>
    <row r="9" spans="1:11" x14ac:dyDescent="0.3">
      <c r="A9" t="s">
        <v>89</v>
      </c>
      <c r="B9" t="s">
        <v>90</v>
      </c>
      <c r="D9" s="7">
        <v>62.39</v>
      </c>
      <c r="E9" s="7">
        <v>68.77</v>
      </c>
      <c r="F9" s="7">
        <v>63.16</v>
      </c>
      <c r="G9" s="7">
        <v>60.4</v>
      </c>
      <c r="H9" s="7">
        <v>84.28</v>
      </c>
      <c r="I9" s="7">
        <v>87.39</v>
      </c>
      <c r="J9" s="7">
        <v>97.37</v>
      </c>
      <c r="K9" s="7">
        <v>95.79</v>
      </c>
    </row>
    <row r="10" spans="1:11" x14ac:dyDescent="0.3">
      <c r="A10" t="s">
        <v>91</v>
      </c>
      <c r="B10" t="s">
        <v>92</v>
      </c>
      <c r="D10" s="7">
        <v>60.82</v>
      </c>
      <c r="E10" s="7">
        <v>59.36</v>
      </c>
      <c r="F10" s="7">
        <v>59.84</v>
      </c>
      <c r="G10" s="7">
        <v>59.13</v>
      </c>
      <c r="H10" s="7">
        <v>83.1</v>
      </c>
      <c r="I10" s="7">
        <v>80.38</v>
      </c>
      <c r="J10" s="7">
        <v>87.07</v>
      </c>
      <c r="K10" s="7">
        <v>90.63</v>
      </c>
    </row>
    <row r="11" spans="1:11" x14ac:dyDescent="0.3">
      <c r="A11" t="s">
        <v>93</v>
      </c>
      <c r="B11" t="s">
        <v>94</v>
      </c>
      <c r="D11" s="7">
        <v>32.65</v>
      </c>
      <c r="E11" s="7">
        <v>36.96</v>
      </c>
      <c r="F11" s="7">
        <v>32.74</v>
      </c>
      <c r="G11" s="7">
        <v>33.200000000000003</v>
      </c>
      <c r="H11" s="7">
        <v>39.14</v>
      </c>
      <c r="I11" s="7">
        <v>44.84</v>
      </c>
      <c r="J11" s="7">
        <v>51</v>
      </c>
      <c r="K11" s="7">
        <v>49.8</v>
      </c>
    </row>
    <row r="12" spans="1:11" x14ac:dyDescent="0.3">
      <c r="A12" s="8" t="s">
        <v>95</v>
      </c>
      <c r="B12" s="8" t="s">
        <v>96</v>
      </c>
      <c r="C12" s="9">
        <v>22</v>
      </c>
      <c r="D12" s="7">
        <v>31.83</v>
      </c>
      <c r="E12" s="7">
        <v>31.9</v>
      </c>
      <c r="F12" s="7">
        <v>31.02</v>
      </c>
      <c r="G12" s="7">
        <v>32.5</v>
      </c>
      <c r="H12" s="7">
        <v>38.590000000000003</v>
      </c>
      <c r="I12" s="7">
        <v>41.24</v>
      </c>
      <c r="J12" s="7">
        <v>45.6</v>
      </c>
      <c r="K12" s="7">
        <v>47.11</v>
      </c>
    </row>
    <row r="13" spans="1:11" x14ac:dyDescent="0.3">
      <c r="A13" t="s">
        <v>97</v>
      </c>
      <c r="D13" s="7"/>
      <c r="E13" s="7"/>
      <c r="F13" s="7"/>
      <c r="G13" s="7"/>
      <c r="H13" s="7"/>
      <c r="I13" s="7"/>
      <c r="J13" s="7"/>
      <c r="K13" s="7"/>
    </row>
    <row r="14" spans="1:11" x14ac:dyDescent="0.3">
      <c r="A14" t="s">
        <v>98</v>
      </c>
      <c r="B14" t="s">
        <v>99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</row>
    <row r="15" spans="1:11" x14ac:dyDescent="0.3">
      <c r="A15" s="8" t="s">
        <v>100</v>
      </c>
      <c r="B15" s="8" t="s">
        <v>101</v>
      </c>
      <c r="C15" s="9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</row>
    <row r="16" spans="1:11" x14ac:dyDescent="0.3">
      <c r="A16" t="s">
        <v>102</v>
      </c>
      <c r="D16" s="7"/>
      <c r="E16" s="7"/>
      <c r="F16" s="7"/>
      <c r="G16" s="7"/>
      <c r="H16" s="7"/>
      <c r="I16" s="7"/>
      <c r="J16" s="7"/>
      <c r="K16" s="7"/>
    </row>
    <row r="17" spans="1:11" x14ac:dyDescent="0.3">
      <c r="A17" t="s">
        <v>103</v>
      </c>
      <c r="B17" t="s">
        <v>104</v>
      </c>
      <c r="D17" s="7">
        <v>35.1</v>
      </c>
      <c r="E17" s="7">
        <v>33.51</v>
      </c>
      <c r="F17" s="7">
        <v>31.38</v>
      </c>
      <c r="G17" s="7">
        <v>22.54</v>
      </c>
      <c r="H17" s="7">
        <v>25.78</v>
      </c>
      <c r="I17" s="7">
        <v>20.02</v>
      </c>
      <c r="J17" s="7">
        <v>20.77</v>
      </c>
      <c r="K17" s="7">
        <v>18.010000000000002</v>
      </c>
    </row>
    <row r="18" spans="1:11" x14ac:dyDescent="0.3">
      <c r="A18" t="s">
        <v>105</v>
      </c>
      <c r="B18" t="s">
        <v>106</v>
      </c>
      <c r="D18" s="7">
        <v>6.7</v>
      </c>
      <c r="E18" s="7">
        <v>6</v>
      </c>
      <c r="F18" s="7">
        <v>7.83</v>
      </c>
      <c r="G18" s="7">
        <v>10.71</v>
      </c>
      <c r="H18" s="7">
        <v>9.6300000000000008</v>
      </c>
      <c r="I18" s="7">
        <v>14.79</v>
      </c>
      <c r="J18" s="7">
        <v>13.83</v>
      </c>
      <c r="K18" s="7">
        <v>11.05</v>
      </c>
    </row>
    <row r="19" spans="1:11" x14ac:dyDescent="0.3">
      <c r="A19" t="s">
        <v>107</v>
      </c>
      <c r="B19" t="s">
        <v>108</v>
      </c>
      <c r="D19" s="7">
        <v>2.2400000000000002</v>
      </c>
      <c r="E19" s="7">
        <v>1.55</v>
      </c>
      <c r="F19" s="7">
        <v>1.56</v>
      </c>
      <c r="G19" s="7">
        <v>2.17</v>
      </c>
      <c r="H19" s="7">
        <v>1.97</v>
      </c>
      <c r="I19" s="7">
        <v>3.27</v>
      </c>
      <c r="J19" s="7">
        <v>1.53</v>
      </c>
      <c r="K19" s="7">
        <v>1.55</v>
      </c>
    </row>
    <row r="20" spans="1:11" x14ac:dyDescent="0.3">
      <c r="A20" t="s">
        <v>109</v>
      </c>
      <c r="B20" t="s">
        <v>110</v>
      </c>
      <c r="D20" s="7">
        <v>211.7</v>
      </c>
      <c r="E20" s="7">
        <v>206.28</v>
      </c>
      <c r="F20" s="7">
        <v>201.14</v>
      </c>
      <c r="G20" s="7">
        <v>193.14</v>
      </c>
      <c r="H20" s="7">
        <v>166.53</v>
      </c>
      <c r="I20" s="7">
        <v>158.55000000000001</v>
      </c>
      <c r="J20" s="7">
        <v>167.73</v>
      </c>
      <c r="K20" s="7">
        <v>165.43</v>
      </c>
    </row>
    <row r="21" spans="1:11" x14ac:dyDescent="0.3">
      <c r="A21" t="s">
        <v>111</v>
      </c>
      <c r="D21" s="7"/>
      <c r="E21" s="7"/>
      <c r="F21" s="7"/>
      <c r="G21" s="7"/>
      <c r="H21" s="7"/>
      <c r="I21" s="7"/>
      <c r="J21" s="7"/>
      <c r="K21" s="7"/>
    </row>
    <row r="22" spans="1:11" x14ac:dyDescent="0.3">
      <c r="A22" t="s">
        <v>112</v>
      </c>
      <c r="B22" t="s">
        <v>113</v>
      </c>
      <c r="D22" s="7">
        <v>34.64</v>
      </c>
      <c r="E22" s="7">
        <v>35.04</v>
      </c>
      <c r="F22" s="7">
        <v>35.1</v>
      </c>
      <c r="G22" s="7">
        <v>34.81</v>
      </c>
      <c r="H22" s="7">
        <v>35.57</v>
      </c>
      <c r="I22" s="7">
        <v>38.17</v>
      </c>
      <c r="J22" s="7">
        <v>37.630000000000003</v>
      </c>
      <c r="K22" s="7">
        <v>34.68</v>
      </c>
    </row>
    <row r="23" spans="1:11" x14ac:dyDescent="0.3">
      <c r="A23" t="s">
        <v>114</v>
      </c>
      <c r="D23" s="7"/>
      <c r="E23" s="7"/>
      <c r="F23" s="7"/>
      <c r="G23" s="7"/>
      <c r="H23" s="7"/>
      <c r="I23" s="7"/>
      <c r="J23" s="7"/>
      <c r="K23" s="7"/>
    </row>
    <row r="24" spans="1:11" x14ac:dyDescent="0.3">
      <c r="A24" t="s">
        <v>115</v>
      </c>
      <c r="B24" t="s">
        <v>116</v>
      </c>
      <c r="D24" s="7">
        <v>2.25</v>
      </c>
      <c r="E24" s="7">
        <v>2.19</v>
      </c>
      <c r="F24" s="7">
        <v>1.92</v>
      </c>
      <c r="G24" s="7">
        <v>2</v>
      </c>
      <c r="H24" s="7">
        <v>1.77</v>
      </c>
      <c r="I24" s="7">
        <v>1.54</v>
      </c>
      <c r="J24" s="7">
        <v>1.46</v>
      </c>
      <c r="K24" s="7">
        <v>1.3</v>
      </c>
    </row>
    <row r="25" spans="1:11" x14ac:dyDescent="0.3">
      <c r="A25" t="s">
        <v>117</v>
      </c>
      <c r="B25" t="s">
        <v>118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</row>
    <row r="26" spans="1:11" x14ac:dyDescent="0.3">
      <c r="A26" t="s">
        <v>119</v>
      </c>
      <c r="B26" t="s">
        <v>120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</row>
    <row r="27" spans="1:11" x14ac:dyDescent="0.3">
      <c r="A27" t="s">
        <v>121</v>
      </c>
      <c r="D27" s="7"/>
      <c r="E27" s="7"/>
      <c r="F27" s="7"/>
      <c r="G27" s="7"/>
      <c r="H27" s="7"/>
      <c r="I27" s="7"/>
      <c r="J27" s="7"/>
      <c r="K27" s="7"/>
    </row>
    <row r="28" spans="1:11" x14ac:dyDescent="0.3">
      <c r="A28" t="s">
        <v>122</v>
      </c>
      <c r="B28" t="s">
        <v>123</v>
      </c>
      <c r="D28" s="7">
        <v>6.04</v>
      </c>
      <c r="E28" s="7">
        <v>6.33</v>
      </c>
      <c r="F28" s="7">
        <v>12.81</v>
      </c>
      <c r="G28" s="7">
        <v>15.45</v>
      </c>
      <c r="H28" s="7">
        <v>12.64</v>
      </c>
      <c r="I28" s="7">
        <v>13.15</v>
      </c>
      <c r="J28" s="7">
        <v>11.77</v>
      </c>
      <c r="K28" s="7">
        <v>17.53</v>
      </c>
    </row>
    <row r="29" spans="1:11" x14ac:dyDescent="0.3">
      <c r="A29" t="s">
        <v>124</v>
      </c>
      <c r="B29" t="s">
        <v>125</v>
      </c>
      <c r="D29" s="7">
        <v>54.64</v>
      </c>
      <c r="E29" s="7">
        <v>55.46</v>
      </c>
      <c r="F29" s="7">
        <v>121.67</v>
      </c>
      <c r="G29" s="7">
        <v>156.37</v>
      </c>
      <c r="H29" s="7">
        <v>126.72</v>
      </c>
      <c r="I29" s="7">
        <v>128.71</v>
      </c>
      <c r="J29" s="7">
        <v>116.12</v>
      </c>
      <c r="K29" s="7">
        <v>208.79</v>
      </c>
    </row>
    <row r="30" spans="1:11" x14ac:dyDescent="0.3">
      <c r="A30" t="s">
        <v>126</v>
      </c>
      <c r="B30" t="s">
        <v>127</v>
      </c>
      <c r="D30" s="7">
        <v>0.14000000000000001</v>
      </c>
      <c r="E30" s="7">
        <v>1.78</v>
      </c>
      <c r="F30" s="7">
        <v>2.5299999999999998</v>
      </c>
      <c r="G30" s="7">
        <v>0</v>
      </c>
      <c r="H30" s="7">
        <v>0</v>
      </c>
      <c r="I30" s="7">
        <v>0</v>
      </c>
      <c r="J30" s="7">
        <v>0.46</v>
      </c>
      <c r="K30" s="7">
        <v>0.01</v>
      </c>
    </row>
    <row r="31" spans="1:11" x14ac:dyDescent="0.3">
      <c r="A31" t="s">
        <v>128</v>
      </c>
      <c r="B31" t="s">
        <v>129</v>
      </c>
      <c r="D31" s="7">
        <v>54.78</v>
      </c>
      <c r="E31" s="7">
        <v>57.24</v>
      </c>
      <c r="F31" s="7">
        <v>124.2</v>
      </c>
      <c r="G31" s="7">
        <v>156.37</v>
      </c>
      <c r="H31" s="7">
        <v>126.72</v>
      </c>
      <c r="I31" s="7">
        <v>128.71</v>
      </c>
      <c r="J31" s="7">
        <v>116.58</v>
      </c>
      <c r="K31" s="7">
        <v>208.8</v>
      </c>
    </row>
    <row r="32" spans="1:11" x14ac:dyDescent="0.3">
      <c r="A32" t="s">
        <v>130</v>
      </c>
      <c r="B32" t="s">
        <v>131</v>
      </c>
      <c r="D32" s="7">
        <v>53.04</v>
      </c>
      <c r="E32" s="7">
        <v>32.49</v>
      </c>
      <c r="F32" s="7">
        <v>23.74</v>
      </c>
      <c r="G32" s="7">
        <v>4.8099999999999996</v>
      </c>
      <c r="H32" s="7">
        <v>3.99</v>
      </c>
      <c r="I32" s="7">
        <v>6.25</v>
      </c>
      <c r="J32" s="7">
        <v>6</v>
      </c>
      <c r="K32" s="7">
        <v>4.25</v>
      </c>
    </row>
    <row r="33" spans="1:11" x14ac:dyDescent="0.3">
      <c r="A33" t="s">
        <v>132</v>
      </c>
      <c r="B33" t="s">
        <v>133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</row>
    <row r="34" spans="1:11" x14ac:dyDescent="0.3">
      <c r="A34" t="s">
        <v>134</v>
      </c>
      <c r="B34" t="s">
        <v>135</v>
      </c>
      <c r="D34" s="7">
        <v>10.71</v>
      </c>
      <c r="E34" s="7">
        <v>0.18</v>
      </c>
      <c r="F34" s="7">
        <v>16.350000000000001</v>
      </c>
      <c r="G34" s="7">
        <v>7.1</v>
      </c>
      <c r="H34" s="7">
        <v>0</v>
      </c>
      <c r="I34" s="7">
        <v>8.02</v>
      </c>
      <c r="J34" s="7">
        <v>5.56</v>
      </c>
      <c r="K34" s="7">
        <v>0</v>
      </c>
    </row>
    <row r="35" spans="1:11" x14ac:dyDescent="0.3">
      <c r="A35" t="s">
        <v>136</v>
      </c>
      <c r="D35" s="7"/>
      <c r="E35" s="7"/>
      <c r="F35" s="7"/>
      <c r="G35" s="7"/>
      <c r="H35" s="7"/>
      <c r="I35" s="7"/>
      <c r="J35" s="7"/>
      <c r="K35" s="7"/>
    </row>
    <row r="36" spans="1:11" x14ac:dyDescent="0.3">
      <c r="A36" t="s">
        <v>137</v>
      </c>
      <c r="B36" t="s">
        <v>138</v>
      </c>
      <c r="D36" s="7">
        <v>46.67</v>
      </c>
      <c r="E36" s="7">
        <v>46.67</v>
      </c>
      <c r="F36" s="7">
        <v>43.98</v>
      </c>
      <c r="G36" s="7">
        <v>48.34</v>
      </c>
      <c r="H36" s="7">
        <v>53.52</v>
      </c>
      <c r="I36" s="7">
        <v>50.08</v>
      </c>
      <c r="J36" s="7">
        <v>44.04</v>
      </c>
      <c r="K36" s="7">
        <v>56.04</v>
      </c>
    </row>
    <row r="37" spans="1:11" x14ac:dyDescent="0.3">
      <c r="A37" t="s">
        <v>139</v>
      </c>
      <c r="B37" t="s">
        <v>140</v>
      </c>
      <c r="D37" s="7">
        <v>7.12</v>
      </c>
      <c r="E37" s="7">
        <v>19.59</v>
      </c>
      <c r="F37" s="7">
        <v>53.84</v>
      </c>
      <c r="G37" s="7">
        <v>59.81</v>
      </c>
      <c r="H37" s="7">
        <v>52.43</v>
      </c>
      <c r="I37" s="7">
        <v>39.979999999999997</v>
      </c>
      <c r="J37" s="7">
        <v>51.39</v>
      </c>
      <c r="K37" s="7">
        <v>58.48</v>
      </c>
    </row>
    <row r="38" spans="1:11" x14ac:dyDescent="0.3">
      <c r="A38" t="s">
        <v>141</v>
      </c>
      <c r="B38" t="s">
        <v>142</v>
      </c>
      <c r="D38" s="7">
        <v>0</v>
      </c>
      <c r="E38" s="7">
        <v>0</v>
      </c>
      <c r="F38" s="7">
        <v>0</v>
      </c>
      <c r="G38" s="7">
        <v>100</v>
      </c>
      <c r="H38" s="7">
        <v>0</v>
      </c>
      <c r="I38" s="7">
        <v>0</v>
      </c>
      <c r="J38" s="7">
        <v>0</v>
      </c>
      <c r="K38" s="7">
        <v>0</v>
      </c>
    </row>
    <row r="39" spans="1:11" x14ac:dyDescent="0.3">
      <c r="A39" t="s">
        <v>143</v>
      </c>
      <c r="B39" t="s">
        <v>144</v>
      </c>
      <c r="D39" s="7">
        <v>38.29</v>
      </c>
      <c r="E39" s="7">
        <v>43.69</v>
      </c>
      <c r="F39" s="7">
        <v>40.18</v>
      </c>
      <c r="G39" s="7">
        <v>34.82</v>
      </c>
      <c r="H39" s="7">
        <v>33.03</v>
      </c>
      <c r="I39" s="7">
        <v>40.85</v>
      </c>
      <c r="J39" s="7">
        <v>37.35</v>
      </c>
      <c r="K39" s="7">
        <v>39.81</v>
      </c>
    </row>
    <row r="40" spans="1:11" x14ac:dyDescent="0.3">
      <c r="A40" t="s">
        <v>145</v>
      </c>
      <c r="B40" t="s">
        <v>146</v>
      </c>
      <c r="D40" s="7">
        <v>6.93</v>
      </c>
      <c r="E40" s="7">
        <v>17.07</v>
      </c>
      <c r="F40" s="7">
        <v>18.62</v>
      </c>
      <c r="G40" s="7">
        <v>38.270000000000003</v>
      </c>
      <c r="H40" s="7">
        <v>39.880000000000003</v>
      </c>
      <c r="I40" s="7">
        <v>40.53</v>
      </c>
      <c r="J40" s="7">
        <v>23.79</v>
      </c>
      <c r="K40" s="7">
        <v>49.64</v>
      </c>
    </row>
    <row r="41" spans="1:11" x14ac:dyDescent="0.3">
      <c r="A41" t="s">
        <v>147</v>
      </c>
      <c r="B41" t="s">
        <v>148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</row>
    <row r="42" spans="1:11" x14ac:dyDescent="0.3">
      <c r="A42" t="s">
        <v>149</v>
      </c>
      <c r="D42" s="7"/>
      <c r="E42" s="7"/>
      <c r="F42" s="7"/>
      <c r="G42" s="7"/>
      <c r="H42" s="7"/>
      <c r="I42" s="7"/>
      <c r="J42" s="7"/>
      <c r="K42" s="7"/>
    </row>
    <row r="43" spans="1:11" x14ac:dyDescent="0.3">
      <c r="A43" t="s">
        <v>150</v>
      </c>
      <c r="B43" t="s">
        <v>151</v>
      </c>
      <c r="D43" s="7">
        <v>65.72</v>
      </c>
      <c r="E43" s="7">
        <v>66.25</v>
      </c>
      <c r="F43" s="7">
        <v>69.28</v>
      </c>
      <c r="G43" s="7">
        <v>71.86</v>
      </c>
      <c r="H43" s="7">
        <v>69.56</v>
      </c>
      <c r="I43" s="7">
        <v>72.819999999999993</v>
      </c>
      <c r="J43" s="7">
        <v>69.8</v>
      </c>
      <c r="K43" s="7">
        <v>57.74</v>
      </c>
    </row>
    <row r="44" spans="1:11" x14ac:dyDescent="0.3">
      <c r="A44" t="s">
        <v>152</v>
      </c>
      <c r="B44" t="s">
        <v>153</v>
      </c>
      <c r="D44" s="7">
        <v>31.9</v>
      </c>
      <c r="E44" s="7">
        <v>36.47</v>
      </c>
      <c r="F44" s="7">
        <v>46.16</v>
      </c>
      <c r="G44" s="7">
        <v>44.27</v>
      </c>
      <c r="H44" s="7">
        <v>44.72</v>
      </c>
      <c r="I44" s="7">
        <v>40.799999999999997</v>
      </c>
      <c r="J44" s="7">
        <v>34.06</v>
      </c>
      <c r="K44" s="7">
        <v>49.59</v>
      </c>
    </row>
    <row r="45" spans="1:11" x14ac:dyDescent="0.3">
      <c r="A45" t="s">
        <v>154</v>
      </c>
      <c r="B45" t="s">
        <v>155</v>
      </c>
      <c r="D45" s="7">
        <v>49</v>
      </c>
      <c r="E45" s="7">
        <v>61.94</v>
      </c>
      <c r="F45" s="7">
        <v>53.75</v>
      </c>
      <c r="G45" s="7">
        <v>69.34</v>
      </c>
      <c r="H45" s="7">
        <v>52.87</v>
      </c>
      <c r="I45" s="7">
        <v>40.340000000000003</v>
      </c>
      <c r="J45" s="7">
        <v>48.05</v>
      </c>
      <c r="K45" s="7">
        <v>38.229999999999997</v>
      </c>
    </row>
    <row r="46" spans="1:11" x14ac:dyDescent="0.3">
      <c r="A46" t="s">
        <v>156</v>
      </c>
      <c r="B46" t="s">
        <v>157</v>
      </c>
      <c r="D46" s="7">
        <v>23.47</v>
      </c>
      <c r="E46" s="7">
        <v>53.15</v>
      </c>
      <c r="F46" s="7">
        <v>40.9</v>
      </c>
      <c r="G46" s="7">
        <v>53.17</v>
      </c>
      <c r="H46" s="7">
        <v>56.54</v>
      </c>
      <c r="I46" s="7">
        <v>26.77</v>
      </c>
      <c r="J46" s="7">
        <v>53.23</v>
      </c>
      <c r="K46" s="7">
        <v>30.34</v>
      </c>
    </row>
    <row r="47" spans="1:11" x14ac:dyDescent="0.3">
      <c r="A47" t="s">
        <v>158</v>
      </c>
      <c r="B47" t="s">
        <v>159</v>
      </c>
      <c r="D47" s="7">
        <v>60.73</v>
      </c>
      <c r="E47" s="7">
        <v>86.43</v>
      </c>
      <c r="F47" s="7">
        <v>66.959999999999994</v>
      </c>
      <c r="G47" s="7">
        <v>34.5</v>
      </c>
      <c r="H47" s="7">
        <v>17.53</v>
      </c>
      <c r="I47" s="7">
        <v>31.47</v>
      </c>
      <c r="J47" s="7">
        <v>12.83</v>
      </c>
      <c r="K47" s="7">
        <v>27.8</v>
      </c>
    </row>
    <row r="48" spans="1:11" x14ac:dyDescent="0.3">
      <c r="A48" t="s">
        <v>160</v>
      </c>
      <c r="D48" s="7"/>
      <c r="E48" s="7"/>
      <c r="F48" s="7"/>
      <c r="G48" s="7"/>
      <c r="H48" s="7"/>
      <c r="I48" s="7"/>
      <c r="J48" s="7"/>
      <c r="K48" s="7"/>
    </row>
    <row r="49" spans="1:11" x14ac:dyDescent="0.3">
      <c r="A49" t="s">
        <v>161</v>
      </c>
      <c r="B49" t="s">
        <v>162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</row>
    <row r="50" spans="1:11" x14ac:dyDescent="0.3">
      <c r="A50" t="s">
        <v>163</v>
      </c>
      <c r="B50" t="s">
        <v>164</v>
      </c>
      <c r="D50" s="7">
        <v>0</v>
      </c>
      <c r="E50" s="7">
        <v>4.66</v>
      </c>
      <c r="F50" s="7">
        <v>4.5</v>
      </c>
      <c r="G50" s="7">
        <v>0</v>
      </c>
      <c r="H50" s="7">
        <v>5.94</v>
      </c>
      <c r="I50" s="7">
        <v>9.07</v>
      </c>
      <c r="J50" s="7">
        <v>10.92</v>
      </c>
      <c r="K50" s="7">
        <v>14.28</v>
      </c>
    </row>
    <row r="51" spans="1:11" x14ac:dyDescent="0.3">
      <c r="A51" s="8" t="s">
        <v>165</v>
      </c>
      <c r="B51" s="8" t="s">
        <v>166</v>
      </c>
      <c r="C51" s="9">
        <v>16</v>
      </c>
      <c r="D51" s="7">
        <v>6.53</v>
      </c>
      <c r="E51" s="7">
        <v>6.02</v>
      </c>
      <c r="F51" s="7">
        <v>5.69</v>
      </c>
      <c r="G51" s="7">
        <v>5.74</v>
      </c>
      <c r="H51" s="7">
        <v>5.59</v>
      </c>
      <c r="I51" s="7">
        <v>6.76</v>
      </c>
      <c r="J51" s="7">
        <v>7.5</v>
      </c>
      <c r="K51" s="7">
        <v>8.23</v>
      </c>
    </row>
    <row r="52" spans="1:11" x14ac:dyDescent="0.3">
      <c r="A52" t="s">
        <v>167</v>
      </c>
      <c r="B52" t="s">
        <v>168</v>
      </c>
      <c r="D52" s="7">
        <v>841.96</v>
      </c>
      <c r="E52" s="7">
        <v>846.99555040006328</v>
      </c>
      <c r="F52" s="7">
        <v>848.98</v>
      </c>
      <c r="G52" s="7">
        <v>679.39</v>
      </c>
      <c r="H52" s="7">
        <v>665.87</v>
      </c>
      <c r="I52" s="7">
        <v>620.70000000000005</v>
      </c>
      <c r="J52" s="7">
        <v>550.76690094889068</v>
      </c>
      <c r="K52" s="7">
        <v>475.61551209790645</v>
      </c>
    </row>
    <row r="53" spans="1:11" x14ac:dyDescent="0.3">
      <c r="A53" t="s">
        <v>169</v>
      </c>
      <c r="D53" s="7"/>
      <c r="E53" s="7"/>
      <c r="F53" s="7"/>
      <c r="G53" s="7">
        <v>0</v>
      </c>
      <c r="H53" s="7">
        <v>0</v>
      </c>
      <c r="I53" s="7">
        <v>0</v>
      </c>
      <c r="J53" s="7">
        <v>0</v>
      </c>
      <c r="K53" s="7">
        <v>0.85215223076870406</v>
      </c>
    </row>
    <row r="54" spans="1:11" x14ac:dyDescent="0.3">
      <c r="A54" t="s">
        <v>170</v>
      </c>
      <c r="B54" t="s">
        <v>171</v>
      </c>
      <c r="D54" s="7">
        <v>-126.35</v>
      </c>
      <c r="E54" s="7">
        <v>-85.773935534775703</v>
      </c>
      <c r="F54" s="7">
        <v>-49.424972066576451</v>
      </c>
      <c r="G54" s="7">
        <v>-35.146548904216942</v>
      </c>
      <c r="H54" s="7">
        <v>-22.668003523272514</v>
      </c>
      <c r="I54" s="7">
        <v>-8.8123998499274911</v>
      </c>
      <c r="J54" s="7">
        <v>-1.6554082037075641</v>
      </c>
      <c r="K54" s="7">
        <v>0.72199804894511554</v>
      </c>
    </row>
    <row r="55" spans="1:11" x14ac:dyDescent="0.3">
      <c r="A55" t="s">
        <v>172</v>
      </c>
      <c r="B55" t="s">
        <v>173</v>
      </c>
      <c r="D55" s="7">
        <v>1.54</v>
      </c>
      <c r="E55" s="7">
        <v>1.3029030792649938</v>
      </c>
      <c r="F55" s="7">
        <v>1.1215167817066929</v>
      </c>
      <c r="G55" s="7">
        <v>1.0775195476528565</v>
      </c>
      <c r="H55" s="7">
        <v>0.83645088357290587</v>
      </c>
      <c r="I55" s="7">
        <v>0.52810530227506369</v>
      </c>
      <c r="J55" s="7">
        <v>0.45959716869183243</v>
      </c>
      <c r="K55" s="7">
        <v>0.13015418182358848</v>
      </c>
    </row>
    <row r="56" spans="1:11" x14ac:dyDescent="0.3">
      <c r="A56" t="s">
        <v>174</v>
      </c>
      <c r="B56" t="s">
        <v>175</v>
      </c>
      <c r="D56" s="7">
        <v>140.69999999999999</v>
      </c>
      <c r="E56" s="7">
        <v>114.57507583748696</v>
      </c>
      <c r="F56" s="7">
        <v>92.52063285652271</v>
      </c>
      <c r="G56" s="7">
        <v>127.1812907230438</v>
      </c>
      <c r="H56" s="7">
        <v>112.48981585567512</v>
      </c>
      <c r="I56" s="7">
        <v>96.149313589757895</v>
      </c>
      <c r="J56" s="7">
        <v>88.383495910403383</v>
      </c>
      <c r="K56" s="7">
        <v>89.831140118713108</v>
      </c>
    </row>
    <row r="57" spans="1:11" x14ac:dyDescent="0.3">
      <c r="A57" t="s">
        <v>176</v>
      </c>
      <c r="B57" t="s">
        <v>177</v>
      </c>
      <c r="D57" s="7">
        <v>84.11</v>
      </c>
      <c r="E57" s="7">
        <v>69.895956618023746</v>
      </c>
      <c r="F57" s="7">
        <v>55.782822428347046</v>
      </c>
      <c r="G57" s="7">
        <v>6.8877386335202715</v>
      </c>
      <c r="H57" s="7">
        <v>9.3417367840244854</v>
      </c>
      <c r="I57" s="7">
        <v>12.134980957894539</v>
      </c>
      <c r="J57" s="7">
        <v>12.812315124612356</v>
      </c>
      <c r="K57" s="7">
        <v>9.316707650518179</v>
      </c>
    </row>
    <row r="58" spans="1:11" x14ac:dyDescent="0.3">
      <c r="A58" t="s">
        <v>178</v>
      </c>
      <c r="D58" s="7"/>
      <c r="E58" s="7"/>
      <c r="F58" s="7"/>
      <c r="G58" s="7"/>
      <c r="H58" s="7"/>
      <c r="I58" s="7"/>
      <c r="J58" s="7"/>
      <c r="K58" s="7"/>
    </row>
    <row r="59" spans="1:11" x14ac:dyDescent="0.3">
      <c r="A59" t="s">
        <v>179</v>
      </c>
      <c r="B59" t="s">
        <v>180</v>
      </c>
      <c r="D59" s="7">
        <v>10.86</v>
      </c>
      <c r="E59" s="7">
        <v>14.16</v>
      </c>
      <c r="F59" s="7">
        <v>-64.003905143577796</v>
      </c>
      <c r="G59" s="7">
        <v>45.327194508086983</v>
      </c>
      <c r="H59" s="7">
        <v>60.255964017846253</v>
      </c>
      <c r="I59" s="7">
        <v>81.484474659136623</v>
      </c>
      <c r="J59" s="7">
        <v>96.003405091190771</v>
      </c>
      <c r="K59" s="7" t="s">
        <v>367</v>
      </c>
    </row>
    <row r="60" spans="1:11" x14ac:dyDescent="0.3">
      <c r="A60" t="s">
        <v>181</v>
      </c>
      <c r="B60" t="s">
        <v>182</v>
      </c>
      <c r="D60" s="7">
        <v>-10.86</v>
      </c>
      <c r="E60" s="7">
        <v>-14.16</v>
      </c>
      <c r="F60" s="7">
        <v>64.003905143577796</v>
      </c>
      <c r="G60" s="7">
        <v>-45.327194508086983</v>
      </c>
      <c r="H60" s="7">
        <v>-60.255964017846253</v>
      </c>
      <c r="I60" s="7">
        <v>-81.484474659136623</v>
      </c>
      <c r="J60" s="7">
        <v>-96.003405091190771</v>
      </c>
      <c r="K60" s="7">
        <v>-101.8338746360278</v>
      </c>
    </row>
    <row r="61" spans="1:11" x14ac:dyDescent="0.3">
      <c r="A61" t="s">
        <v>183</v>
      </c>
      <c r="B61" t="s">
        <v>184</v>
      </c>
      <c r="D61" s="7">
        <v>-29.78</v>
      </c>
      <c r="E61" s="7">
        <v>17.285125253463001</v>
      </c>
      <c r="F61" s="7">
        <v>10.157219507164911</v>
      </c>
      <c r="G61" s="7">
        <v>7.814146424682451</v>
      </c>
      <c r="H61" s="7">
        <v>5.3630028363453262</v>
      </c>
      <c r="I61" s="7">
        <v>2.3572326947440976</v>
      </c>
      <c r="J61" s="7">
        <v>0.48934565772151423</v>
      </c>
      <c r="K61" s="7">
        <v>-0.22292688179219841</v>
      </c>
    </row>
    <row r="62" spans="1:11" x14ac:dyDescent="0.3">
      <c r="A62" s="8" t="s">
        <v>185</v>
      </c>
      <c r="B62" s="8" t="s">
        <v>186</v>
      </c>
      <c r="C62" s="9">
        <v>1.2</v>
      </c>
      <c r="D62" s="7">
        <v>4.0199999999999996</v>
      </c>
      <c r="E62" s="7">
        <v>3.92</v>
      </c>
      <c r="F62" s="7">
        <v>3.85</v>
      </c>
      <c r="G62" s="7">
        <v>4.03</v>
      </c>
      <c r="H62" s="7">
        <v>3.81</v>
      </c>
      <c r="I62" s="7">
        <v>0.64</v>
      </c>
      <c r="J62" s="7">
        <v>0.66</v>
      </c>
      <c r="K62" s="7">
        <v>0.63</v>
      </c>
    </row>
    <row r="63" spans="1:11" x14ac:dyDescent="0.3">
      <c r="A63" t="s">
        <v>187</v>
      </c>
      <c r="D63" s="7"/>
      <c r="E63" s="7"/>
      <c r="F63" s="7"/>
      <c r="G63" s="7"/>
      <c r="H63" s="7"/>
      <c r="I63" s="7"/>
      <c r="J63" s="7"/>
      <c r="K63" s="7"/>
    </row>
    <row r="64" spans="1:11" x14ac:dyDescent="0.3">
      <c r="A64" s="8" t="s">
        <v>188</v>
      </c>
      <c r="B64" s="8" t="s">
        <v>189</v>
      </c>
      <c r="C64" s="9">
        <v>1</v>
      </c>
      <c r="D64" s="7">
        <v>4.59</v>
      </c>
      <c r="E64" s="7">
        <v>1.6</v>
      </c>
      <c r="F64" s="7">
        <v>0.95</v>
      </c>
      <c r="G64" s="7">
        <v>1.61</v>
      </c>
      <c r="H64" s="7">
        <v>0.89</v>
      </c>
      <c r="I64" s="7">
        <v>1.32</v>
      </c>
      <c r="J64" s="7">
        <v>2.48</v>
      </c>
      <c r="K64" s="7">
        <v>9.68</v>
      </c>
    </row>
    <row r="65" spans="1:11" x14ac:dyDescent="0.3">
      <c r="A65" s="8" t="s">
        <v>190</v>
      </c>
      <c r="B65" s="8" t="s">
        <v>191</v>
      </c>
      <c r="C65" s="9"/>
      <c r="D65" s="7">
        <v>0</v>
      </c>
      <c r="E65" s="7">
        <v>0</v>
      </c>
      <c r="F65" s="7">
        <v>4.93</v>
      </c>
      <c r="G65" s="7">
        <v>5.82</v>
      </c>
      <c r="H65" s="7">
        <v>1.4</v>
      </c>
      <c r="I65" s="7">
        <v>0.15</v>
      </c>
      <c r="J65" s="7">
        <v>0</v>
      </c>
      <c r="K65" s="7">
        <v>0.05</v>
      </c>
    </row>
    <row r="66" spans="1:11" x14ac:dyDescent="0.3">
      <c r="A66" s="8" t="s">
        <v>192</v>
      </c>
      <c r="B66" s="8" t="s">
        <v>193</v>
      </c>
      <c r="C66" s="9">
        <v>0.6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0.3</v>
      </c>
      <c r="K66" s="7">
        <v>0</v>
      </c>
    </row>
    <row r="67" spans="1:11" x14ac:dyDescent="0.3">
      <c r="A67" t="s">
        <v>194</v>
      </c>
      <c r="D67" s="7"/>
      <c r="E67" s="7"/>
      <c r="F67" s="7"/>
      <c r="G67" s="7"/>
      <c r="H67" s="7"/>
      <c r="I67" s="7"/>
      <c r="J67" s="7"/>
      <c r="K67" s="7"/>
    </row>
    <row r="68" spans="1:11" x14ac:dyDescent="0.3">
      <c r="A68" t="s">
        <v>195</v>
      </c>
      <c r="B68" t="s">
        <v>196</v>
      </c>
      <c r="D68" s="7">
        <v>12.78</v>
      </c>
      <c r="E68" s="7">
        <v>16.940000000000001</v>
      </c>
      <c r="F68" s="30">
        <v>63.84</v>
      </c>
      <c r="G68" s="30">
        <v>16.079999999999998</v>
      </c>
      <c r="H68" s="30">
        <v>44.04</v>
      </c>
      <c r="I68" s="30">
        <v>37.200000000000003</v>
      </c>
      <c r="J68" s="30">
        <v>80.459999999999994</v>
      </c>
      <c r="K68" s="30">
        <v>75.78</v>
      </c>
    </row>
    <row r="69" spans="1:11" x14ac:dyDescent="0.3">
      <c r="A69" t="s">
        <v>197</v>
      </c>
      <c r="D69" s="7"/>
      <c r="E69" s="7"/>
      <c r="F69" s="7"/>
      <c r="G69" s="7"/>
      <c r="H69" s="7"/>
      <c r="I69" s="7"/>
      <c r="J69" s="7"/>
      <c r="K69" s="7"/>
    </row>
    <row r="70" spans="1:11" x14ac:dyDescent="0.3">
      <c r="A70" t="s">
        <v>198</v>
      </c>
      <c r="B70" t="s">
        <v>199</v>
      </c>
      <c r="D70" s="7"/>
      <c r="E70" s="30">
        <v>12.438749750206519</v>
      </c>
      <c r="F70" s="7">
        <v>14.14431211836315</v>
      </c>
      <c r="G70" s="7">
        <v>14.172650198160957</v>
      </c>
      <c r="H70" s="7">
        <v>14.14</v>
      </c>
      <c r="I70" s="7">
        <v>13.5</v>
      </c>
      <c r="J70" s="7">
        <v>12.44</v>
      </c>
      <c r="K70" s="7">
        <v>11.4</v>
      </c>
    </row>
    <row r="71" spans="1:11" x14ac:dyDescent="0.3">
      <c r="A71" t="s">
        <v>200</v>
      </c>
      <c r="B71" t="s">
        <v>201</v>
      </c>
      <c r="D71" s="7"/>
      <c r="E71" s="30">
        <v>14.811676180389105</v>
      </c>
      <c r="F71" s="7">
        <v>16.987313748694056</v>
      </c>
      <c r="G71" s="7">
        <v>16.07818625996056</v>
      </c>
      <c r="H71" s="7">
        <v>16.72</v>
      </c>
      <c r="I71" s="7">
        <v>17.14</v>
      </c>
      <c r="J71" s="7">
        <v>15.19</v>
      </c>
      <c r="K71" s="7">
        <v>13.1</v>
      </c>
    </row>
    <row r="72" spans="1:11" x14ac:dyDescent="0.3">
      <c r="A72" t="s">
        <v>305</v>
      </c>
      <c r="D72" s="7"/>
      <c r="E72" s="7"/>
      <c r="F72" s="7"/>
      <c r="G72" s="7"/>
      <c r="H72" s="7"/>
      <c r="I72" s="7"/>
      <c r="J72" s="7"/>
      <c r="K72" s="7"/>
    </row>
    <row r="73" spans="1:11" x14ac:dyDescent="0.3">
      <c r="B73" t="s">
        <v>202</v>
      </c>
      <c r="D73" s="7">
        <v>72.569999999999993</v>
      </c>
      <c r="E73" s="7">
        <v>83.397735010222689</v>
      </c>
      <c r="F73" s="7">
        <v>74.923692449607941</v>
      </c>
      <c r="G73" s="7">
        <v>71.92</v>
      </c>
      <c r="H73" s="7">
        <v>66.34</v>
      </c>
      <c r="I73" s="7">
        <v>72.956265441434297</v>
      </c>
      <c r="J73" s="7">
        <v>76.140764903151791</v>
      </c>
      <c r="K73" s="7">
        <v>74.593727183732312</v>
      </c>
    </row>
    <row r="74" spans="1:11" x14ac:dyDescent="0.3">
      <c r="B74" t="s">
        <v>203</v>
      </c>
      <c r="D74" s="7">
        <v>86.97</v>
      </c>
      <c r="E74" s="7">
        <v>97.313132658048744</v>
      </c>
      <c r="F74" s="7">
        <v>83.856180125089921</v>
      </c>
      <c r="G74" s="7">
        <v>83.18</v>
      </c>
      <c r="H74" s="7">
        <v>82.43</v>
      </c>
      <c r="I74" s="7">
        <v>83.328846787946091</v>
      </c>
      <c r="J74" s="7">
        <v>85.037137497526686</v>
      </c>
      <c r="K74" s="7">
        <v>83.752696901775039</v>
      </c>
    </row>
    <row r="75" spans="1:11" x14ac:dyDescent="0.3">
      <c r="B75" t="s">
        <v>204</v>
      </c>
      <c r="D75" s="7">
        <v>24.16</v>
      </c>
      <c r="E75" s="7">
        <v>35.804631446212973</v>
      </c>
      <c r="F75" s="7">
        <v>40.824716196802996</v>
      </c>
      <c r="G75" s="7">
        <v>35.74</v>
      </c>
      <c r="H75" s="7">
        <v>23.85</v>
      </c>
      <c r="I75" s="7">
        <v>39.707980079394446</v>
      </c>
      <c r="J75" s="7">
        <v>45.749044348252525</v>
      </c>
      <c r="K75" s="7">
        <v>44.060764306674791</v>
      </c>
    </row>
    <row r="76" spans="1:11" x14ac:dyDescent="0.3">
      <c r="A76" s="8" t="s">
        <v>37</v>
      </c>
      <c r="B76" s="8"/>
      <c r="C76" s="9">
        <v>47</v>
      </c>
      <c r="D76" s="7">
        <v>77.395176239972187</v>
      </c>
      <c r="E76" s="7">
        <v>73.727747813651916</v>
      </c>
      <c r="F76" s="30">
        <v>78.948399246196075</v>
      </c>
      <c r="G76" s="30">
        <v>77.993024821655496</v>
      </c>
      <c r="H76" s="30">
        <v>65.992574426424369</v>
      </c>
      <c r="I76" s="30">
        <v>61.236871510970936</v>
      </c>
      <c r="J76" s="30">
        <v>62.750357565847402</v>
      </c>
      <c r="K76" s="30">
        <v>58.477911936709695</v>
      </c>
    </row>
    <row r="77" spans="1:11" x14ac:dyDescent="0.3">
      <c r="A77" s="31" t="s">
        <v>338</v>
      </c>
      <c r="B77" s="31"/>
      <c r="C77" s="63"/>
      <c r="D77" s="30">
        <v>59.722808266238324</v>
      </c>
      <c r="E77" s="30">
        <v>57.380764617348603</v>
      </c>
      <c r="F77" s="30">
        <v>60.950032257706198</v>
      </c>
      <c r="G77" s="30">
        <v>61.063863226375801</v>
      </c>
      <c r="H77" s="30">
        <v>59.352801141907143</v>
      </c>
      <c r="I77" s="30">
        <v>61.22024814238911</v>
      </c>
      <c r="J77" s="30">
        <v>62.476726145824749</v>
      </c>
      <c r="K77" s="30">
        <v>57.410594244819769</v>
      </c>
    </row>
    <row r="78" spans="1:11" x14ac:dyDescent="0.3">
      <c r="A78" t="s">
        <v>268</v>
      </c>
      <c r="D78" s="7"/>
      <c r="E78" s="7"/>
      <c r="F78" s="7"/>
      <c r="G78" s="7"/>
      <c r="H78" s="7"/>
      <c r="I78" s="7"/>
      <c r="J78" s="7"/>
      <c r="K78" s="7"/>
    </row>
    <row r="79" spans="1:11" x14ac:dyDescent="0.3">
      <c r="A79">
        <v>4</v>
      </c>
      <c r="B79" t="s">
        <v>205</v>
      </c>
      <c r="D79" s="7">
        <v>8.9189189189189175</v>
      </c>
      <c r="E79" s="7">
        <v>8.6984815618221241</v>
      </c>
      <c r="F79" s="30">
        <v>8.119877049180328</v>
      </c>
      <c r="G79" s="30">
        <v>6.8156424581005588</v>
      </c>
      <c r="H79" s="30">
        <v>8.4191483440022274</v>
      </c>
      <c r="I79" s="30">
        <v>6.4879477359765705</v>
      </c>
      <c r="J79" s="30">
        <v>7.2006203611388058</v>
      </c>
      <c r="K79" s="30">
        <v>9.3808015725674352</v>
      </c>
    </row>
    <row r="80" spans="1:11" x14ac:dyDescent="0.3">
      <c r="A80">
        <v>9</v>
      </c>
      <c r="B80" t="s">
        <v>350</v>
      </c>
      <c r="D80" s="7">
        <v>21.523341523341522</v>
      </c>
      <c r="E80" s="7">
        <v>22.364425162689805</v>
      </c>
      <c r="F80" s="30">
        <v>24.359631147540984</v>
      </c>
      <c r="G80" s="30">
        <v>20.759776536312845</v>
      </c>
      <c r="H80" s="30">
        <v>22.028945171166157</v>
      </c>
      <c r="I80" s="30">
        <v>22.933093038972739</v>
      </c>
      <c r="J80" s="30">
        <v>22.432701894317049</v>
      </c>
      <c r="K80" s="30">
        <v>21.469913727203235</v>
      </c>
    </row>
    <row r="81" spans="1:11" x14ac:dyDescent="0.3">
      <c r="A81">
        <v>10</v>
      </c>
      <c r="B81" t="s">
        <v>206</v>
      </c>
      <c r="D81" s="7">
        <v>12.997542997542997</v>
      </c>
      <c r="E81" s="7">
        <v>13.904555314533622</v>
      </c>
      <c r="F81" s="30">
        <v>13.498975409836063</v>
      </c>
      <c r="G81" s="30">
        <v>13.69832402234637</v>
      </c>
      <c r="H81" s="30">
        <v>15.83634845532981</v>
      </c>
      <c r="I81" s="30">
        <v>18.833070511376434</v>
      </c>
      <c r="J81" s="30">
        <v>18.090173922676414</v>
      </c>
      <c r="K81" s="30">
        <v>16.40275199301081</v>
      </c>
    </row>
    <row r="82" spans="1:11" x14ac:dyDescent="0.3">
      <c r="A82">
        <v>12</v>
      </c>
      <c r="B82" t="s">
        <v>207</v>
      </c>
      <c r="D82" s="7">
        <v>11.277641277641276</v>
      </c>
      <c r="E82" s="7">
        <v>10.997830802603037</v>
      </c>
      <c r="F82" s="30">
        <v>8.4016393442622945</v>
      </c>
      <c r="G82" s="30">
        <v>6.5698324022346366</v>
      </c>
      <c r="H82" s="30">
        <v>9.1288616754801009</v>
      </c>
      <c r="I82" s="30">
        <v>12.356386573552602</v>
      </c>
      <c r="J82" s="30">
        <v>7.01229644400133</v>
      </c>
      <c r="K82" s="30">
        <v>10.527465327072187</v>
      </c>
    </row>
    <row r="83" spans="1:11" x14ac:dyDescent="0.3">
      <c r="A83" t="s">
        <v>208</v>
      </c>
      <c r="D83" s="7"/>
      <c r="E83" s="7"/>
      <c r="F83" s="7"/>
      <c r="G83" s="7"/>
      <c r="H83" s="7"/>
      <c r="I83" s="7"/>
      <c r="J83" s="7"/>
      <c r="K83" s="7"/>
    </row>
    <row r="84" spans="1:11" x14ac:dyDescent="0.3">
      <c r="A84">
        <v>4</v>
      </c>
      <c r="B84" t="s">
        <v>205</v>
      </c>
      <c r="D84" s="7">
        <v>60.243830435664357</v>
      </c>
      <c r="E84" s="7">
        <v>62.67</v>
      </c>
      <c r="F84" s="7">
        <v>62.428283929940619</v>
      </c>
      <c r="G84" s="7">
        <v>67.389989964064185</v>
      </c>
      <c r="H84" s="7">
        <v>49.399703254621194</v>
      </c>
      <c r="I84" s="7">
        <v>49.137965024521193</v>
      </c>
      <c r="J84" s="7">
        <v>48.780691909070271</v>
      </c>
      <c r="K84" s="7">
        <v>39.661720633543446</v>
      </c>
    </row>
    <row r="85" spans="1:11" x14ac:dyDescent="0.3">
      <c r="A85">
        <v>9</v>
      </c>
      <c r="B85" t="s">
        <v>350</v>
      </c>
      <c r="D85" s="7">
        <v>65.107778695043365</v>
      </c>
      <c r="E85" s="7">
        <v>63.78</v>
      </c>
      <c r="F85" s="7">
        <v>78.21797965907318</v>
      </c>
      <c r="G85" s="7">
        <v>87.920395600810792</v>
      </c>
      <c r="H85" s="7">
        <v>81.404490509547813</v>
      </c>
      <c r="I85" s="7">
        <v>83.133621080052933</v>
      </c>
      <c r="J85" s="7">
        <v>86.169035165571955</v>
      </c>
      <c r="K85" s="7">
        <v>65.112202492132781</v>
      </c>
    </row>
    <row r="86" spans="1:11" x14ac:dyDescent="0.3">
      <c r="A86">
        <v>10</v>
      </c>
      <c r="B86" t="s">
        <v>206</v>
      </c>
      <c r="D86" s="7">
        <v>75.091508662985404</v>
      </c>
      <c r="E86" s="7">
        <v>79.83</v>
      </c>
      <c r="F86" s="7">
        <v>83.789185358312707</v>
      </c>
      <c r="G86" s="7">
        <v>75.382035006314069</v>
      </c>
      <c r="H86" s="7">
        <v>74.44336809578094</v>
      </c>
      <c r="I86" s="7">
        <v>78.303612452423508</v>
      </c>
      <c r="J86" s="7">
        <v>69.138395115316783</v>
      </c>
      <c r="K86" s="7">
        <v>67.452593574789518</v>
      </c>
    </row>
    <row r="87" spans="1:11" x14ac:dyDescent="0.3">
      <c r="A87">
        <v>12</v>
      </c>
      <c r="B87" t="s">
        <v>207</v>
      </c>
      <c r="D87" s="7">
        <v>32.670284839060471</v>
      </c>
      <c r="E87" s="7">
        <v>28.8</v>
      </c>
      <c r="F87" s="7">
        <v>29.811287556598526</v>
      </c>
      <c r="G87" s="7">
        <v>29.896980514907089</v>
      </c>
      <c r="H87" s="7">
        <v>29.14115197215752</v>
      </c>
      <c r="I87" s="7">
        <v>24.740805249674214</v>
      </c>
      <c r="J87" s="7">
        <v>19.107380250447846</v>
      </c>
      <c r="K87" s="7">
        <v>25.090244275075875</v>
      </c>
    </row>
    <row r="88" spans="1:11" x14ac:dyDescent="0.3">
      <c r="B88" s="68" t="s">
        <v>306</v>
      </c>
      <c r="D88" s="7"/>
      <c r="E88" s="7"/>
      <c r="F88" s="7"/>
      <c r="G88" s="7"/>
      <c r="H88" s="7"/>
      <c r="I88" s="7"/>
      <c r="J88" s="7"/>
      <c r="K88" s="7"/>
    </row>
    <row r="89" spans="1:11" x14ac:dyDescent="0.3">
      <c r="B89" t="s">
        <v>110</v>
      </c>
      <c r="D89" s="7">
        <v>367.13226833883101</v>
      </c>
      <c r="E89" s="7">
        <v>350.14826884227551</v>
      </c>
      <c r="F89" s="7">
        <v>362.58510068602214</v>
      </c>
      <c r="G89" s="7">
        <v>355.01394750014094</v>
      </c>
      <c r="H89" s="7">
        <v>354.72657825926274</v>
      </c>
      <c r="I89" s="7">
        <v>352.25227220007974</v>
      </c>
      <c r="J89" s="7">
        <v>369.77947768871218</v>
      </c>
      <c r="K89" s="7">
        <v>368.56431741147844</v>
      </c>
    </row>
    <row r="90" spans="1:11" x14ac:dyDescent="0.3">
      <c r="B90" t="s">
        <v>129</v>
      </c>
      <c r="D90" s="7">
        <v>157.51675807997006</v>
      </c>
      <c r="E90" s="7">
        <v>150.44420956890005</v>
      </c>
      <c r="F90" s="7">
        <v>170.92035541980178</v>
      </c>
      <c r="G90" s="7">
        <v>180.492157874811</v>
      </c>
      <c r="H90" s="7">
        <v>204.57029658165237</v>
      </c>
      <c r="I90" s="7">
        <v>209.21258224469867</v>
      </c>
      <c r="J90" s="7">
        <v>229.38618194069946</v>
      </c>
      <c r="K90" s="7">
        <v>334.14493954817681</v>
      </c>
    </row>
    <row r="91" spans="1:11" x14ac:dyDescent="0.3">
      <c r="B91" t="s">
        <v>159</v>
      </c>
      <c r="D91" s="7">
        <v>30.939403225806455</v>
      </c>
      <c r="E91" s="7">
        <v>36.337096774193533</v>
      </c>
      <c r="F91" s="7">
        <v>36.521612903225808</v>
      </c>
      <c r="G91" s="7">
        <v>24.474374999999998</v>
      </c>
      <c r="H91" s="7">
        <v>18.420312500000001</v>
      </c>
      <c r="I91" s="7">
        <v>10.619375</v>
      </c>
      <c r="J91" s="7">
        <v>3.849687499999999</v>
      </c>
      <c r="K91" s="7">
        <v>1.0896875000000004</v>
      </c>
    </row>
    <row r="92" spans="1:11" x14ac:dyDescent="0.3">
      <c r="B92" t="s">
        <v>168</v>
      </c>
      <c r="D92" s="7">
        <v>1806.715247780151</v>
      </c>
      <c r="E92" s="7">
        <v>1760.2223341478993</v>
      </c>
      <c r="F92" s="7">
        <v>1723.4313709635639</v>
      </c>
      <c r="G92" s="7">
        <v>1688.3834954123995</v>
      </c>
      <c r="H92" s="7">
        <v>1744.0187221199872</v>
      </c>
      <c r="I92" s="7">
        <v>1744.7789254873785</v>
      </c>
      <c r="J92" s="7">
        <v>1726.9557160967668</v>
      </c>
      <c r="K92" s="7">
        <v>1697.0701833805592</v>
      </c>
    </row>
    <row r="93" spans="1:11" x14ac:dyDescent="0.3">
      <c r="D93" s="7"/>
      <c r="E93" s="7"/>
      <c r="F93" s="7"/>
      <c r="G93" s="7"/>
      <c r="H93" s="7"/>
      <c r="I93" s="7"/>
      <c r="J93" s="7"/>
      <c r="K93" s="7"/>
    </row>
    <row r="94" spans="1:11" x14ac:dyDescent="0.3">
      <c r="B94" s="39" t="s">
        <v>303</v>
      </c>
      <c r="D94" s="7"/>
      <c r="E94" s="7"/>
      <c r="F94" s="7"/>
      <c r="G94" s="7"/>
      <c r="H94" s="7"/>
      <c r="I94" s="7"/>
      <c r="J94" s="7"/>
      <c r="K94" s="7"/>
    </row>
    <row r="95" spans="1:11" x14ac:dyDescent="0.3">
      <c r="D95" s="7"/>
      <c r="E95" s="7"/>
      <c r="F95" s="7"/>
      <c r="G95" s="7"/>
      <c r="H95" s="7"/>
      <c r="I95" s="7"/>
      <c r="J95" s="7"/>
      <c r="K95" s="7"/>
    </row>
    <row r="96" spans="1:11" x14ac:dyDescent="0.3">
      <c r="D96" s="7"/>
      <c r="E96" s="7"/>
      <c r="F96" s="7"/>
      <c r="G96" s="7"/>
      <c r="H96" s="7"/>
      <c r="I96" s="7"/>
      <c r="J96" s="7"/>
      <c r="K96" s="7"/>
    </row>
    <row r="97" spans="4:11" x14ac:dyDescent="0.3">
      <c r="D97" s="7"/>
      <c r="E97" s="7"/>
      <c r="F97" s="7"/>
      <c r="G97" s="7"/>
      <c r="H97" s="7"/>
      <c r="I97" s="7"/>
      <c r="J97" s="7"/>
      <c r="K97" s="7"/>
    </row>
    <row r="98" spans="4:11" x14ac:dyDescent="0.3">
      <c r="D98" s="7"/>
      <c r="E98" s="7"/>
      <c r="F98" s="7"/>
      <c r="G98" s="7"/>
      <c r="H98" s="7"/>
      <c r="I98" s="7"/>
      <c r="J98" s="7"/>
      <c r="K98" s="7"/>
    </row>
    <row r="99" spans="4:11" x14ac:dyDescent="0.3">
      <c r="D99" s="7"/>
      <c r="E99" s="7"/>
      <c r="F99" s="7"/>
      <c r="G99" s="7"/>
      <c r="H99" s="7"/>
      <c r="I99" s="7"/>
      <c r="J99" s="7"/>
      <c r="K99" s="7"/>
    </row>
    <row r="100" spans="4:11" x14ac:dyDescent="0.3">
      <c r="D100" s="7"/>
      <c r="E100" s="7"/>
      <c r="F100" s="7"/>
      <c r="G100" s="7"/>
      <c r="H100" s="7"/>
      <c r="I100" s="7"/>
      <c r="J100" s="7"/>
      <c r="K100" s="7"/>
    </row>
    <row r="101" spans="4:11" x14ac:dyDescent="0.3">
      <c r="D101" s="7"/>
      <c r="E101" s="7"/>
      <c r="F101" s="7"/>
      <c r="G101" s="7"/>
      <c r="H101" s="7"/>
      <c r="I101" s="7"/>
      <c r="J101" s="7"/>
      <c r="K101" s="7"/>
    </row>
    <row r="102" spans="4:11" x14ac:dyDescent="0.3">
      <c r="D102" s="7"/>
      <c r="E102" s="7"/>
      <c r="F102" s="7"/>
      <c r="G102" s="7"/>
      <c r="H102" s="7"/>
      <c r="I102" s="7"/>
      <c r="J102" s="7"/>
      <c r="K102" s="7"/>
    </row>
    <row r="103" spans="4:11" x14ac:dyDescent="0.3">
      <c r="D103" s="7"/>
      <c r="E103" s="7"/>
      <c r="F103" s="7"/>
      <c r="G103" s="7"/>
      <c r="H103" s="7"/>
      <c r="I103" s="7"/>
      <c r="J103" s="7"/>
      <c r="K103" s="7"/>
    </row>
    <row r="104" spans="4:11" x14ac:dyDescent="0.3">
      <c r="D104" s="7"/>
      <c r="E104" s="7"/>
      <c r="F104" s="7"/>
      <c r="G104" s="7"/>
      <c r="H104" s="7"/>
      <c r="I104" s="7"/>
      <c r="J104" s="7"/>
      <c r="K104" s="7"/>
    </row>
    <row r="105" spans="4:11" x14ac:dyDescent="0.3">
      <c r="D105" s="7"/>
      <c r="E105" s="7"/>
      <c r="F105" s="7"/>
      <c r="G105" s="7"/>
      <c r="H105" s="7"/>
      <c r="I105" s="7"/>
      <c r="J105" s="7"/>
      <c r="K105" s="7"/>
    </row>
    <row r="106" spans="4:11" x14ac:dyDescent="0.3">
      <c r="D106" s="7"/>
      <c r="E106" s="7"/>
      <c r="F106" s="7"/>
      <c r="G106" s="7"/>
      <c r="H106" s="7"/>
      <c r="I106" s="7"/>
      <c r="J106" s="7"/>
      <c r="K106" s="7"/>
    </row>
    <row r="107" spans="4:11" x14ac:dyDescent="0.3">
      <c r="D107" s="7"/>
      <c r="E107" s="7"/>
      <c r="F107" s="7"/>
      <c r="G107" s="7"/>
      <c r="H107" s="7"/>
      <c r="I107" s="7"/>
      <c r="J107" s="7"/>
      <c r="K107" s="7"/>
    </row>
    <row r="108" spans="4:11" x14ac:dyDescent="0.3">
      <c r="D108" s="7"/>
      <c r="E108" s="7"/>
      <c r="F108" s="7"/>
      <c r="G108" s="7"/>
      <c r="H108" s="7"/>
      <c r="I108" s="7"/>
      <c r="J108" s="7"/>
      <c r="K108" s="7"/>
    </row>
    <row r="109" spans="4:11" x14ac:dyDescent="0.3">
      <c r="D109" s="7"/>
      <c r="E109" s="7"/>
      <c r="F109" s="7"/>
      <c r="G109" s="7"/>
      <c r="H109" s="7"/>
      <c r="I109" s="7"/>
      <c r="J109" s="7"/>
      <c r="K109" s="7"/>
    </row>
    <row r="110" spans="4:11" x14ac:dyDescent="0.3">
      <c r="D110" s="7"/>
      <c r="E110" s="7"/>
      <c r="F110" s="7"/>
      <c r="G110" s="7"/>
      <c r="H110" s="7"/>
      <c r="I110" s="7"/>
      <c r="J110" s="7"/>
      <c r="K110" s="7"/>
    </row>
    <row r="111" spans="4:11" x14ac:dyDescent="0.3">
      <c r="D111" s="7"/>
      <c r="E111" s="7"/>
      <c r="F111" s="7"/>
      <c r="G111" s="7"/>
      <c r="H111" s="7"/>
      <c r="I111" s="7"/>
      <c r="J111" s="7"/>
      <c r="K111" s="7"/>
    </row>
    <row r="112" spans="4:11" x14ac:dyDescent="0.3">
      <c r="D112" s="7"/>
      <c r="E112" s="7"/>
      <c r="F112" s="7"/>
      <c r="G112" s="7"/>
      <c r="H112" s="7"/>
      <c r="I112" s="7"/>
      <c r="J112" s="7"/>
      <c r="K112" s="7"/>
    </row>
    <row r="113" spans="2:11" x14ac:dyDescent="0.3">
      <c r="D113" s="7"/>
      <c r="E113" s="7"/>
      <c r="F113" s="7"/>
      <c r="G113" s="7"/>
      <c r="H113" s="7"/>
      <c r="I113" s="7"/>
      <c r="J113" s="7"/>
      <c r="K113" s="7"/>
    </row>
    <row r="114" spans="2:11" x14ac:dyDescent="0.3">
      <c r="D114" s="7"/>
      <c r="E114" s="7"/>
      <c r="F114" s="7"/>
      <c r="G114" s="7"/>
      <c r="H114" s="7"/>
      <c r="I114" s="7"/>
      <c r="J114" s="7"/>
      <c r="K114" s="7"/>
    </row>
    <row r="115" spans="2:11" x14ac:dyDescent="0.3">
      <c r="B115" s="39" t="s">
        <v>304</v>
      </c>
      <c r="D115" s="7"/>
      <c r="E115" s="7"/>
      <c r="F115" s="7"/>
      <c r="G115" s="7"/>
      <c r="H115" s="7"/>
      <c r="I115" s="7"/>
      <c r="J115" s="7"/>
      <c r="K115" s="7"/>
    </row>
    <row r="116" spans="2:11" x14ac:dyDescent="0.3">
      <c r="D116" s="7"/>
      <c r="E116" s="7"/>
      <c r="F116" s="7"/>
      <c r="G116" s="7"/>
      <c r="H116" s="7"/>
      <c r="I116" s="7"/>
      <c r="J116" s="7"/>
      <c r="K116" s="7"/>
    </row>
    <row r="117" spans="2:11" x14ac:dyDescent="0.3">
      <c r="D117" s="7"/>
      <c r="E117" s="7"/>
      <c r="F117" s="7"/>
      <c r="G117" s="7"/>
      <c r="H117" s="7"/>
      <c r="I117" s="7"/>
      <c r="J117" s="7"/>
      <c r="K117" s="7"/>
    </row>
    <row r="118" spans="2:11" x14ac:dyDescent="0.3">
      <c r="D118" s="7"/>
      <c r="E118" s="7"/>
      <c r="F118" s="7"/>
      <c r="G118" s="7"/>
      <c r="H118" s="7"/>
      <c r="I118" s="7"/>
      <c r="J118" s="7"/>
      <c r="K118" s="7"/>
    </row>
    <row r="119" spans="2:11" x14ac:dyDescent="0.3">
      <c r="D119" s="7"/>
      <c r="E119" s="7"/>
      <c r="F119" s="7"/>
      <c r="G119" s="7"/>
      <c r="H119" s="7"/>
      <c r="I119" s="7"/>
      <c r="J119" s="7"/>
      <c r="K119" s="7"/>
    </row>
    <row r="120" spans="2:11" x14ac:dyDescent="0.3">
      <c r="D120" s="7"/>
      <c r="E120" s="7"/>
      <c r="F120" s="7"/>
      <c r="G120" s="7"/>
      <c r="H120" s="7"/>
      <c r="I120" s="7"/>
      <c r="J120" s="7"/>
      <c r="K120" s="7"/>
    </row>
    <row r="121" spans="2:11" x14ac:dyDescent="0.3">
      <c r="D121" s="7"/>
      <c r="E121" s="7"/>
      <c r="F121" s="7"/>
      <c r="G121" s="7"/>
      <c r="H121" s="7"/>
      <c r="I121" s="7"/>
      <c r="J121" s="7"/>
      <c r="K121" s="7"/>
    </row>
    <row r="122" spans="2:11" x14ac:dyDescent="0.3">
      <c r="D122" s="7"/>
      <c r="E122" s="7"/>
      <c r="F122" s="7"/>
      <c r="G122" s="7"/>
      <c r="H122" s="7"/>
      <c r="I122" s="7"/>
      <c r="J122" s="7"/>
      <c r="K122" s="7"/>
    </row>
    <row r="123" spans="2:11" x14ac:dyDescent="0.3">
      <c r="D123" s="7"/>
      <c r="E123" s="7"/>
      <c r="F123" s="7"/>
      <c r="G123" s="7"/>
      <c r="H123" s="7"/>
      <c r="I123" s="7"/>
      <c r="J123" s="7"/>
      <c r="K123" s="7"/>
    </row>
    <row r="124" spans="2:11" x14ac:dyDescent="0.3">
      <c r="D124" s="7"/>
      <c r="E124" s="7"/>
      <c r="F124" s="7"/>
      <c r="G124" s="7"/>
      <c r="H124" s="7"/>
      <c r="I124" s="7"/>
      <c r="J124" s="7"/>
      <c r="K124" s="7"/>
    </row>
    <row r="125" spans="2:11" x14ac:dyDescent="0.3">
      <c r="D125" s="7"/>
      <c r="E125" s="7"/>
      <c r="F125" s="7"/>
      <c r="G125" s="7"/>
      <c r="H125" s="7"/>
      <c r="I125" s="7"/>
      <c r="J125" s="7"/>
      <c r="K125" s="7"/>
    </row>
    <row r="126" spans="2:11" x14ac:dyDescent="0.3">
      <c r="D126" s="7"/>
      <c r="E126" s="7"/>
      <c r="F126" s="7"/>
      <c r="G126" s="7"/>
      <c r="H126" s="7"/>
      <c r="I126" s="7"/>
      <c r="J126" s="7"/>
      <c r="K126" s="7"/>
    </row>
    <row r="127" spans="2:11" x14ac:dyDescent="0.3">
      <c r="D127" s="7"/>
      <c r="E127" s="7"/>
      <c r="F127" s="7"/>
      <c r="G127" s="7"/>
      <c r="H127" s="7"/>
      <c r="I127" s="7"/>
      <c r="J127" s="7"/>
      <c r="K127" s="7"/>
    </row>
    <row r="128" spans="2:11" x14ac:dyDescent="0.3">
      <c r="D128" s="7"/>
      <c r="E128" s="7"/>
      <c r="F128" s="7"/>
      <c r="G128" s="7"/>
      <c r="H128" s="7"/>
      <c r="I128" s="7"/>
      <c r="J128" s="7"/>
      <c r="K128" s="7"/>
    </row>
    <row r="129" spans="2:11" x14ac:dyDescent="0.3">
      <c r="D129" s="7"/>
      <c r="E129" s="7"/>
      <c r="F129" s="7"/>
      <c r="G129" s="7"/>
      <c r="H129" s="7"/>
      <c r="I129" s="7"/>
      <c r="J129" s="7"/>
      <c r="K129" s="7"/>
    </row>
    <row r="130" spans="2:11" x14ac:dyDescent="0.3">
      <c r="D130" s="7"/>
      <c r="E130" s="7"/>
      <c r="F130" s="7"/>
      <c r="G130" s="7"/>
      <c r="H130" s="7"/>
      <c r="I130" s="7"/>
      <c r="J130" s="7"/>
      <c r="K130" s="7"/>
    </row>
    <row r="131" spans="2:11" x14ac:dyDescent="0.3">
      <c r="D131" s="7"/>
      <c r="E131" s="7"/>
      <c r="F131" s="7"/>
      <c r="G131" s="7"/>
      <c r="H131" s="7"/>
      <c r="I131" s="7"/>
      <c r="J131" s="7"/>
      <c r="K131" s="7"/>
    </row>
    <row r="132" spans="2:11" x14ac:dyDescent="0.3">
      <c r="D132" s="7"/>
      <c r="E132" s="7"/>
      <c r="F132" s="7"/>
      <c r="G132" s="7"/>
      <c r="H132" s="7"/>
      <c r="I132" s="7"/>
      <c r="J132" s="7"/>
      <c r="K132" s="7"/>
    </row>
    <row r="133" spans="2:11" x14ac:dyDescent="0.3">
      <c r="D133" s="7"/>
      <c r="E133" s="7"/>
      <c r="F133" s="7"/>
      <c r="G133" s="7"/>
      <c r="H133" s="7"/>
      <c r="I133" s="7"/>
      <c r="J133" s="7"/>
      <c r="K133" s="7"/>
    </row>
    <row r="134" spans="2:11" x14ac:dyDescent="0.3">
      <c r="D134" s="7"/>
      <c r="E134" s="7"/>
      <c r="F134" s="7"/>
      <c r="G134" s="7"/>
      <c r="H134" s="7"/>
      <c r="I134" s="7"/>
      <c r="J134" s="7"/>
      <c r="K134" s="7"/>
    </row>
    <row r="135" spans="2:11" x14ac:dyDescent="0.3">
      <c r="D135" s="7"/>
      <c r="E135" s="7"/>
      <c r="F135" s="7"/>
      <c r="G135" s="7"/>
      <c r="H135" s="7"/>
      <c r="I135" s="7"/>
      <c r="J135" s="7"/>
      <c r="K135" s="7"/>
    </row>
    <row r="136" spans="2:11" x14ac:dyDescent="0.3">
      <c r="B136" s="39" t="s">
        <v>159</v>
      </c>
      <c r="D136" s="7"/>
      <c r="E136" s="7"/>
      <c r="F136" s="7"/>
      <c r="G136" s="7"/>
      <c r="H136" s="7"/>
      <c r="I136" s="7"/>
      <c r="J136" s="7"/>
      <c r="K136" s="7"/>
    </row>
    <row r="137" spans="2:11" x14ac:dyDescent="0.3">
      <c r="D137" s="7"/>
      <c r="E137" s="7"/>
      <c r="F137" s="7"/>
      <c r="G137" s="7"/>
      <c r="H137" s="7"/>
      <c r="I137" s="7"/>
      <c r="J137" s="7"/>
      <c r="K137" s="7"/>
    </row>
    <row r="138" spans="2:11" x14ac:dyDescent="0.3">
      <c r="D138" s="7"/>
      <c r="E138" s="7"/>
      <c r="F138" s="7"/>
      <c r="G138" s="7"/>
      <c r="H138" s="7"/>
      <c r="I138" s="7"/>
      <c r="J138" s="7"/>
      <c r="K138" s="7"/>
    </row>
    <row r="139" spans="2:11" x14ac:dyDescent="0.3">
      <c r="D139" s="7"/>
      <c r="E139" s="7"/>
      <c r="F139" s="7"/>
      <c r="G139" s="7"/>
      <c r="H139" s="7"/>
      <c r="I139" s="7"/>
      <c r="J139" s="7"/>
      <c r="K139" s="7"/>
    </row>
    <row r="140" spans="2:11" x14ac:dyDescent="0.3">
      <c r="D140" s="7"/>
      <c r="E140" s="7"/>
      <c r="F140" s="7"/>
      <c r="G140" s="7"/>
      <c r="H140" s="7"/>
      <c r="I140" s="7"/>
      <c r="J140" s="7"/>
      <c r="K140" s="7"/>
    </row>
    <row r="141" spans="2:11" x14ac:dyDescent="0.3">
      <c r="D141" s="7"/>
      <c r="E141" s="7"/>
      <c r="F141" s="7"/>
      <c r="G141" s="7"/>
      <c r="H141" s="7"/>
      <c r="I141" s="7"/>
      <c r="J141" s="7"/>
      <c r="K141" s="7"/>
    </row>
    <row r="142" spans="2:11" x14ac:dyDescent="0.3">
      <c r="D142" s="7"/>
      <c r="E142" s="7"/>
      <c r="F142" s="7"/>
      <c r="G142" s="7"/>
      <c r="H142" s="7"/>
      <c r="I142" s="7"/>
      <c r="J142" s="7"/>
      <c r="K142" s="7"/>
    </row>
    <row r="143" spans="2:11" x14ac:dyDescent="0.3">
      <c r="D143" s="7"/>
      <c r="E143" s="7"/>
      <c r="F143" s="7"/>
      <c r="G143" s="7"/>
      <c r="H143" s="7"/>
      <c r="I143" s="7"/>
      <c r="J143" s="7"/>
      <c r="K143" s="7"/>
    </row>
    <row r="144" spans="2:11" x14ac:dyDescent="0.3">
      <c r="D144" s="7"/>
      <c r="E144" s="7"/>
      <c r="F144" s="7"/>
      <c r="G144" s="7"/>
      <c r="H144" s="7"/>
      <c r="I144" s="7"/>
      <c r="J144" s="7"/>
      <c r="K144" s="7"/>
    </row>
    <row r="145" spans="2:11" x14ac:dyDescent="0.3">
      <c r="D145" s="7"/>
      <c r="E145" s="7"/>
      <c r="F145" s="7"/>
      <c r="G145" s="7"/>
      <c r="H145" s="7"/>
      <c r="I145" s="7"/>
      <c r="J145" s="7"/>
      <c r="K145" s="7"/>
    </row>
    <row r="146" spans="2:11" x14ac:dyDescent="0.3">
      <c r="D146" s="7"/>
      <c r="E146" s="7"/>
      <c r="F146" s="7"/>
      <c r="G146" s="7"/>
      <c r="H146" s="7"/>
      <c r="I146" s="7"/>
      <c r="J146" s="7"/>
      <c r="K146" s="7"/>
    </row>
    <row r="147" spans="2:11" x14ac:dyDescent="0.3">
      <c r="D147" s="7"/>
      <c r="E147" s="7"/>
      <c r="F147" s="7"/>
      <c r="G147" s="7"/>
      <c r="H147" s="7"/>
      <c r="I147" s="7"/>
      <c r="J147" s="7"/>
      <c r="K147" s="7"/>
    </row>
    <row r="148" spans="2:11" x14ac:dyDescent="0.3">
      <c r="D148" s="7"/>
      <c r="E148" s="7"/>
      <c r="F148" s="7"/>
      <c r="G148" s="7"/>
      <c r="H148" s="7"/>
      <c r="I148" s="7"/>
      <c r="J148" s="7"/>
      <c r="K148" s="7"/>
    </row>
    <row r="149" spans="2:11" x14ac:dyDescent="0.3">
      <c r="D149" s="7"/>
      <c r="E149" s="7"/>
      <c r="F149" s="7"/>
      <c r="G149" s="7"/>
      <c r="H149" s="7"/>
      <c r="I149" s="7"/>
      <c r="J149" s="7"/>
      <c r="K149" s="7"/>
    </row>
    <row r="150" spans="2:11" x14ac:dyDescent="0.3">
      <c r="D150" s="7"/>
      <c r="E150" s="7"/>
      <c r="F150" s="7"/>
      <c r="G150" s="7"/>
      <c r="H150" s="7"/>
      <c r="I150" s="7"/>
      <c r="J150" s="7"/>
      <c r="K150" s="7"/>
    </row>
    <row r="151" spans="2:11" x14ac:dyDescent="0.3">
      <c r="D151" s="7"/>
      <c r="E151" s="7"/>
      <c r="F151" s="7"/>
      <c r="G151" s="7"/>
      <c r="H151" s="7"/>
      <c r="I151" s="7"/>
      <c r="J151" s="7"/>
      <c r="K151" s="7"/>
    </row>
    <row r="152" spans="2:11" x14ac:dyDescent="0.3">
      <c r="D152" s="7"/>
      <c r="E152" s="7"/>
      <c r="F152" s="7"/>
      <c r="G152" s="7"/>
      <c r="H152" s="7"/>
      <c r="I152" s="7"/>
      <c r="J152" s="7"/>
      <c r="K152" s="7"/>
    </row>
    <row r="153" spans="2:11" x14ac:dyDescent="0.3">
      <c r="D153" s="7"/>
      <c r="E153" s="7"/>
      <c r="F153" s="7"/>
      <c r="G153" s="7"/>
      <c r="H153" s="7"/>
      <c r="I153" s="7"/>
      <c r="J153" s="7"/>
      <c r="K153" s="7"/>
    </row>
    <row r="154" spans="2:11" x14ac:dyDescent="0.3">
      <c r="D154" s="7"/>
      <c r="E154" s="7"/>
      <c r="F154" s="7"/>
      <c r="G154" s="7"/>
      <c r="H154" s="7"/>
      <c r="I154" s="7"/>
      <c r="J154" s="7"/>
      <c r="K154" s="7"/>
    </row>
    <row r="155" spans="2:11" x14ac:dyDescent="0.3">
      <c r="D155" s="7"/>
      <c r="E155" s="7"/>
      <c r="F155" s="7"/>
      <c r="G155" s="7"/>
      <c r="H155" s="7"/>
      <c r="I155" s="7"/>
      <c r="J155" s="7"/>
      <c r="K155" s="7"/>
    </row>
    <row r="156" spans="2:11" x14ac:dyDescent="0.3">
      <c r="D156" s="7"/>
      <c r="E156" s="7"/>
      <c r="F156" s="7"/>
      <c r="G156" s="7"/>
      <c r="H156" s="7"/>
      <c r="I156" s="7"/>
      <c r="J156" s="7"/>
      <c r="K156" s="7"/>
    </row>
    <row r="157" spans="2:11" x14ac:dyDescent="0.3">
      <c r="B157" s="39" t="s">
        <v>168</v>
      </c>
      <c r="D157" s="7"/>
      <c r="E157" s="7"/>
      <c r="F157" s="7"/>
      <c r="G157" s="7"/>
      <c r="H157" s="7"/>
      <c r="I157" s="7"/>
      <c r="J157" s="7"/>
      <c r="K157" s="7"/>
    </row>
    <row r="158" spans="2:11" x14ac:dyDescent="0.3">
      <c r="D158" s="7"/>
      <c r="E158" s="7"/>
      <c r="F158" s="7"/>
      <c r="G158" s="7"/>
      <c r="H158" s="7"/>
      <c r="I158" s="7"/>
      <c r="J158" s="7"/>
      <c r="K158" s="7"/>
    </row>
    <row r="159" spans="2:11" x14ac:dyDescent="0.3">
      <c r="D159" s="7"/>
      <c r="E159" s="7"/>
      <c r="F159" s="7"/>
      <c r="G159" s="7"/>
      <c r="H159" s="7"/>
      <c r="I159" s="7"/>
      <c r="J159" s="7"/>
      <c r="K159" s="7"/>
    </row>
    <row r="160" spans="2:11" x14ac:dyDescent="0.3">
      <c r="D160" s="7"/>
      <c r="E160" s="7"/>
      <c r="F160" s="7"/>
      <c r="G160" s="7"/>
      <c r="H160" s="7"/>
      <c r="I160" s="7"/>
      <c r="J160" s="7"/>
      <c r="K160" s="7"/>
    </row>
    <row r="161" spans="4:11" x14ac:dyDescent="0.3">
      <c r="D161" s="7"/>
      <c r="E161" s="7"/>
      <c r="F161" s="7"/>
      <c r="G161" s="7"/>
      <c r="H161" s="7"/>
      <c r="I161" s="7"/>
      <c r="J161" s="7"/>
      <c r="K161" s="7"/>
    </row>
    <row r="162" spans="4:11" x14ac:dyDescent="0.3">
      <c r="D162" s="7"/>
      <c r="E162" s="7"/>
      <c r="F162" s="7"/>
      <c r="G162" s="7"/>
      <c r="H162" s="7"/>
      <c r="I162" s="7"/>
      <c r="J162" s="7"/>
      <c r="K162" s="7"/>
    </row>
    <row r="163" spans="4:11" x14ac:dyDescent="0.3">
      <c r="D163" s="7"/>
      <c r="E163" s="7"/>
      <c r="F163" s="7"/>
      <c r="G163" s="7"/>
      <c r="H163" s="7"/>
      <c r="I163" s="7"/>
      <c r="J163" s="7"/>
      <c r="K163" s="7"/>
    </row>
    <row r="164" spans="4:11" x14ac:dyDescent="0.3">
      <c r="D164" s="7"/>
      <c r="E164" s="7"/>
      <c r="F164" s="7"/>
      <c r="G164" s="7"/>
      <c r="H164" s="7"/>
      <c r="I164" s="7"/>
      <c r="J164" s="7"/>
      <c r="K164" s="7"/>
    </row>
    <row r="165" spans="4:11" x14ac:dyDescent="0.3">
      <c r="D165" s="7"/>
      <c r="E165" s="7"/>
      <c r="F165" s="7"/>
      <c r="G165" s="7"/>
      <c r="H165" s="7"/>
      <c r="I165" s="7"/>
      <c r="J165" s="7"/>
      <c r="K165" s="7"/>
    </row>
    <row r="166" spans="4:11" x14ac:dyDescent="0.3">
      <c r="D166" s="7"/>
      <c r="E166" s="7"/>
      <c r="F166" s="7"/>
      <c r="G166" s="7"/>
      <c r="H166" s="7"/>
      <c r="I166" s="7"/>
      <c r="J166" s="7"/>
      <c r="K166" s="7"/>
    </row>
    <row r="167" spans="4:11" x14ac:dyDescent="0.3">
      <c r="D167" s="7"/>
      <c r="E167" s="7"/>
      <c r="F167" s="7"/>
      <c r="G167" s="7"/>
      <c r="H167" s="7"/>
      <c r="I167" s="7"/>
      <c r="J167" s="7"/>
      <c r="K167" s="7"/>
    </row>
    <row r="168" spans="4:11" x14ac:dyDescent="0.3">
      <c r="D168" s="7"/>
      <c r="E168" s="7"/>
      <c r="F168" s="7"/>
      <c r="G168" s="7"/>
      <c r="H168" s="7"/>
      <c r="I168" s="7"/>
      <c r="J168" s="7"/>
      <c r="K168" s="7"/>
    </row>
    <row r="169" spans="4:11" x14ac:dyDescent="0.3">
      <c r="D169" s="7"/>
      <c r="E169" s="7"/>
      <c r="F169" s="7"/>
      <c r="G169" s="7"/>
      <c r="H169" s="7"/>
      <c r="I169" s="7"/>
      <c r="J169" s="7"/>
      <c r="K169" s="7"/>
    </row>
    <row r="170" spans="4:11" x14ac:dyDescent="0.3">
      <c r="D170" s="7"/>
      <c r="E170" s="7"/>
      <c r="F170" s="7"/>
      <c r="G170" s="7"/>
      <c r="H170" s="7"/>
      <c r="I170" s="7"/>
      <c r="J170" s="7"/>
      <c r="K170" s="7"/>
    </row>
    <row r="171" spans="4:11" x14ac:dyDescent="0.3">
      <c r="D171" s="7"/>
      <c r="E171" s="7"/>
      <c r="F171" s="7"/>
      <c r="G171" s="7"/>
      <c r="H171" s="7"/>
      <c r="I171" s="7"/>
      <c r="J171" s="7"/>
      <c r="K171" s="7"/>
    </row>
    <row r="172" spans="4:11" x14ac:dyDescent="0.3">
      <c r="D172" s="7"/>
      <c r="E172" s="7"/>
      <c r="F172" s="7"/>
      <c r="G172" s="7"/>
      <c r="H172" s="7"/>
      <c r="I172" s="7"/>
      <c r="J172" s="7"/>
      <c r="K172" s="7"/>
    </row>
    <row r="173" spans="4:11" x14ac:dyDescent="0.3">
      <c r="D173" s="7"/>
      <c r="E173" s="7"/>
      <c r="F173" s="7"/>
      <c r="G173" s="7"/>
      <c r="H173" s="7"/>
      <c r="I173" s="7"/>
      <c r="J173" s="7"/>
      <c r="K173" s="7"/>
    </row>
    <row r="174" spans="4:11" x14ac:dyDescent="0.3">
      <c r="D174" s="7"/>
      <c r="E174" s="7"/>
      <c r="F174" s="7"/>
      <c r="G174" s="7"/>
      <c r="H174" s="7"/>
      <c r="I174" s="7"/>
      <c r="J174" s="7"/>
      <c r="K174" s="7"/>
    </row>
    <row r="175" spans="4:11" x14ac:dyDescent="0.3">
      <c r="D175" s="7"/>
      <c r="E175" s="7"/>
      <c r="F175" s="7"/>
      <c r="G175" s="7"/>
      <c r="H175" s="7"/>
      <c r="I175" s="7"/>
      <c r="J175" s="7"/>
      <c r="K175" s="7"/>
    </row>
    <row r="176" spans="4:11" x14ac:dyDescent="0.3">
      <c r="D176" s="7"/>
      <c r="E176" s="7"/>
      <c r="F176" s="7"/>
      <c r="G176" s="7"/>
      <c r="H176" s="7"/>
      <c r="I176" s="7"/>
      <c r="J176" s="7"/>
      <c r="K176" s="7"/>
    </row>
    <row r="177" spans="2:11" x14ac:dyDescent="0.3">
      <c r="D177" s="7"/>
      <c r="E177" s="7"/>
      <c r="F177" s="7"/>
      <c r="G177" s="7"/>
      <c r="H177" s="7"/>
      <c r="I177" s="7"/>
      <c r="J177" s="7"/>
      <c r="K177" s="7"/>
    </row>
    <row r="178" spans="2:11" x14ac:dyDescent="0.3">
      <c r="B178" s="39" t="s">
        <v>302</v>
      </c>
    </row>
    <row r="179" spans="2:11" x14ac:dyDescent="0.3">
      <c r="E179" s="31"/>
    </row>
    <row r="199" spans="2:2" x14ac:dyDescent="0.3">
      <c r="B199" s="39" t="s">
        <v>268</v>
      </c>
    </row>
    <row r="218" spans="2:2" x14ac:dyDescent="0.3">
      <c r="B218" s="39" t="s">
        <v>208</v>
      </c>
    </row>
  </sheetData>
  <mergeCells count="1">
    <mergeCell ref="A1:B1"/>
  </mergeCells>
  <conditionalFormatting sqref="D3">
    <cfRule type="cellIs" dxfId="72" priority="54" operator="greaterThan">
      <formula>$C3</formula>
    </cfRule>
  </conditionalFormatting>
  <conditionalFormatting sqref="D12">
    <cfRule type="cellIs" dxfId="71" priority="52" operator="lessThan">
      <formula>$C12</formula>
    </cfRule>
  </conditionalFormatting>
  <conditionalFormatting sqref="D15:G15 K15">
    <cfRule type="cellIs" dxfId="70" priority="50" operator="greaterThan">
      <formula>$C$15</formula>
    </cfRule>
  </conditionalFormatting>
  <conditionalFormatting sqref="E3:G3 K3">
    <cfRule type="cellIs" dxfId="69" priority="46" operator="greaterThan">
      <formula>$C3</formula>
    </cfRule>
  </conditionalFormatting>
  <conditionalFormatting sqref="D51:G51 K51">
    <cfRule type="cellIs" dxfId="68" priority="45" operator="greaterThan">
      <formula>$C51</formula>
    </cfRule>
  </conditionalFormatting>
  <conditionalFormatting sqref="D62:G62 K62">
    <cfRule type="cellIs" dxfId="67" priority="44" operator="greaterThan">
      <formula>$C62</formula>
    </cfRule>
  </conditionalFormatting>
  <conditionalFormatting sqref="D64:G64 K64">
    <cfRule type="cellIs" dxfId="66" priority="43" operator="greaterThan">
      <formula>$C64</formula>
    </cfRule>
  </conditionalFormatting>
  <conditionalFormatting sqref="E12:G12 K12">
    <cfRule type="cellIs" dxfId="65" priority="42" operator="lessThan">
      <formula>$C12</formula>
    </cfRule>
  </conditionalFormatting>
  <conditionalFormatting sqref="D76:G77">
    <cfRule type="cellIs" dxfId="64" priority="41" operator="lessThan">
      <formula>$C76</formula>
    </cfRule>
  </conditionalFormatting>
  <conditionalFormatting sqref="E76:G77 K76:K77">
    <cfRule type="cellIs" dxfId="63" priority="40" operator="lessThan">
      <formula>$C76</formula>
    </cfRule>
  </conditionalFormatting>
  <conditionalFormatting sqref="D65">
    <cfRule type="expression" dxfId="62" priority="31">
      <formula>D$65+D$66&gt;=$C$66</formula>
    </cfRule>
  </conditionalFormatting>
  <conditionalFormatting sqref="E65:G65 K65">
    <cfRule type="expression" dxfId="61" priority="30">
      <formula>E$65+E$66&gt;=$C$66</formula>
    </cfRule>
  </conditionalFormatting>
  <conditionalFormatting sqref="D66">
    <cfRule type="expression" dxfId="60" priority="29">
      <formula>D$65+D$66&gt;=$C$66</formula>
    </cfRule>
  </conditionalFormatting>
  <conditionalFormatting sqref="E66:G66 K66">
    <cfRule type="expression" dxfId="59" priority="28">
      <formula>E$65+E$66&gt;=$C$66</formula>
    </cfRule>
  </conditionalFormatting>
  <conditionalFormatting sqref="H15">
    <cfRule type="cellIs" dxfId="58" priority="27" operator="greaterThan">
      <formula>$C$15</formula>
    </cfRule>
  </conditionalFormatting>
  <conditionalFormatting sqref="H3">
    <cfRule type="cellIs" dxfId="57" priority="26" operator="greaterThan">
      <formula>$C3</formula>
    </cfRule>
  </conditionalFormatting>
  <conditionalFormatting sqref="H51">
    <cfRule type="cellIs" dxfId="56" priority="25" operator="greaterThan">
      <formula>$C51</formula>
    </cfRule>
  </conditionalFormatting>
  <conditionalFormatting sqref="H62">
    <cfRule type="cellIs" dxfId="55" priority="24" operator="greaterThan">
      <formula>$C62</formula>
    </cfRule>
  </conditionalFormatting>
  <conditionalFormatting sqref="H64">
    <cfRule type="cellIs" dxfId="54" priority="23" operator="greaterThan">
      <formula>$C64</formula>
    </cfRule>
  </conditionalFormatting>
  <conditionalFormatting sqref="H12">
    <cfRule type="cellIs" dxfId="53" priority="22" operator="lessThan">
      <formula>$C12</formula>
    </cfRule>
  </conditionalFormatting>
  <conditionalFormatting sqref="H76:H77">
    <cfRule type="cellIs" dxfId="52" priority="21" operator="lessThan">
      <formula>$C76</formula>
    </cfRule>
  </conditionalFormatting>
  <conditionalFormatting sqref="H65">
    <cfRule type="expression" dxfId="51" priority="20">
      <formula>H$65+H$66&gt;=$C$66</formula>
    </cfRule>
  </conditionalFormatting>
  <conditionalFormatting sqref="H66">
    <cfRule type="expression" dxfId="50" priority="19">
      <formula>H$65+H$66&gt;=$C$66</formula>
    </cfRule>
  </conditionalFormatting>
  <conditionalFormatting sqref="I15">
    <cfRule type="cellIs" dxfId="49" priority="18" operator="greaterThan">
      <formula>$C$15</formula>
    </cfRule>
  </conditionalFormatting>
  <conditionalFormatting sqref="I3">
    <cfRule type="cellIs" dxfId="48" priority="17" operator="greaterThan">
      <formula>$C3</formula>
    </cfRule>
  </conditionalFormatting>
  <conditionalFormatting sqref="I51">
    <cfRule type="cellIs" dxfId="47" priority="16" operator="greaterThan">
      <formula>$C51</formula>
    </cfRule>
  </conditionalFormatting>
  <conditionalFormatting sqref="I62">
    <cfRule type="cellIs" dxfId="46" priority="15" operator="greaterThan">
      <formula>$C62</formula>
    </cfRule>
  </conditionalFormatting>
  <conditionalFormatting sqref="I64">
    <cfRule type="cellIs" dxfId="45" priority="14" operator="greaterThan">
      <formula>$C64</formula>
    </cfRule>
  </conditionalFormatting>
  <conditionalFormatting sqref="I12">
    <cfRule type="cellIs" dxfId="44" priority="13" operator="lessThan">
      <formula>$C12</formula>
    </cfRule>
  </conditionalFormatting>
  <conditionalFormatting sqref="I76:I77">
    <cfRule type="cellIs" dxfId="43" priority="12" operator="lessThan">
      <formula>$C76</formula>
    </cfRule>
  </conditionalFormatting>
  <conditionalFormatting sqref="I65">
    <cfRule type="expression" dxfId="42" priority="11">
      <formula>I$65+I$66&gt;=$C$66</formula>
    </cfRule>
  </conditionalFormatting>
  <conditionalFormatting sqref="I66">
    <cfRule type="expression" dxfId="41" priority="10">
      <formula>I$65+I$66&gt;=$C$66</formula>
    </cfRule>
  </conditionalFormatting>
  <conditionalFormatting sqref="J15">
    <cfRule type="cellIs" dxfId="40" priority="9" operator="greaterThan">
      <formula>$C$15</formula>
    </cfRule>
  </conditionalFormatting>
  <conditionalFormatting sqref="J3">
    <cfRule type="cellIs" dxfId="39" priority="8" operator="greaterThan">
      <formula>$C3</formula>
    </cfRule>
  </conditionalFormatting>
  <conditionalFormatting sqref="J51">
    <cfRule type="cellIs" dxfId="38" priority="7" operator="greaterThan">
      <formula>$C51</formula>
    </cfRule>
  </conditionalFormatting>
  <conditionalFormatting sqref="J62">
    <cfRule type="cellIs" dxfId="37" priority="6" operator="greaterThan">
      <formula>$C62</formula>
    </cfRule>
  </conditionalFormatting>
  <conditionalFormatting sqref="J64">
    <cfRule type="cellIs" dxfId="36" priority="5" operator="greaterThan">
      <formula>$C64</formula>
    </cfRule>
  </conditionalFormatting>
  <conditionalFormatting sqref="J12">
    <cfRule type="cellIs" dxfId="35" priority="4" operator="lessThan">
      <formula>$C12</formula>
    </cfRule>
  </conditionalFormatting>
  <conditionalFormatting sqref="J76:J77">
    <cfRule type="cellIs" dxfId="34" priority="3" operator="lessThan">
      <formula>$C76</formula>
    </cfRule>
  </conditionalFormatting>
  <conditionalFormatting sqref="J65">
    <cfRule type="expression" dxfId="33" priority="2">
      <formula>J$65+J$66&gt;=$C$66</formula>
    </cfRule>
  </conditionalFormatting>
  <conditionalFormatting sqref="J66">
    <cfRule type="expression" dxfId="32" priority="1">
      <formula>J$65+J$66&gt;=$C$66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Entrate_Uscite</vt:lpstr>
      <vt:lpstr>Tav_Entrate</vt:lpstr>
      <vt:lpstr>Tav_Uscite</vt:lpstr>
      <vt:lpstr>Tav_Saldi</vt:lpstr>
      <vt:lpstr>Risultato_amministrazione</vt:lpstr>
      <vt:lpstr>Conto_economico</vt:lpstr>
      <vt:lpstr>Tav_contoeconomico</vt:lpstr>
      <vt:lpstr>Stato_patrimoniale</vt:lpstr>
      <vt:lpstr>Piano_indicatori</vt:lpstr>
      <vt:lpstr>Tav_indicatori</vt:lpstr>
      <vt:lpstr>Popolazione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2019-02-06T21:02:13Z</dcterms:created>
  <dcterms:modified xsi:type="dcterms:W3CDTF">2024-12-27T12:03:11Z</dcterms:modified>
</cp:coreProperties>
</file>