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7" activeTab="10"/>
  </bookViews>
  <sheets>
    <sheet name="Entrate_Uscite" sheetId="2" r:id="rId1"/>
    <sheet name="Tav_Entrate" sheetId="7" r:id="rId2"/>
    <sheet name="Tav_Uscite" sheetId="8" r:id="rId3"/>
    <sheet name="Tav_Saldi" sheetId="9" r:id="rId4"/>
    <sheet name="Missione12_Programmi" sheetId="14" r:id="rId5"/>
    <sheet name="Missione12_Macroaggregati" sheetId="15" r:id="rId6"/>
    <sheet name="Risultato_amministrazione" sheetId="1" r:id="rId7"/>
    <sheet name="Conto_economico" sheetId="6" r:id="rId8"/>
    <sheet name="Tav_contoeconomico" sheetId="10" r:id="rId9"/>
    <sheet name="Stato_patrimoniale" sheetId="5" r:id="rId10"/>
    <sheet name="Piano_indicatori" sheetId="4" r:id="rId11"/>
    <sheet name="Tav_indicatori" sheetId="12" r:id="rId12"/>
    <sheet name="Popolazione" sheetId="13" r:id="rId13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W51" i="2"/>
  <c r="W54" i="2" s="1"/>
  <c r="W55" i="2" s="1"/>
  <c r="X50" i="2"/>
  <c r="W50" i="2"/>
  <c r="X49" i="2"/>
  <c r="W49" i="2"/>
  <c r="X48" i="2"/>
  <c r="X54" i="2" s="1"/>
  <c r="X55" i="2" s="1"/>
  <c r="W48" i="2"/>
  <c r="X16" i="2"/>
  <c r="W16" i="2"/>
  <c r="X15" i="2"/>
  <c r="W15" i="2"/>
  <c r="X14" i="2"/>
  <c r="X20" i="2" s="1"/>
  <c r="X21" i="2" s="1"/>
  <c r="W14" i="2"/>
  <c r="W20" i="2" s="1"/>
  <c r="W21" i="2" s="1"/>
  <c r="I27" i="5" l="1"/>
  <c r="I26" i="5"/>
  <c r="I13" i="5"/>
  <c r="J15" i="10"/>
  <c r="J13" i="10"/>
  <c r="J12" i="10"/>
  <c r="J11" i="10"/>
  <c r="J9" i="10"/>
  <c r="J8" i="10"/>
  <c r="J7" i="10"/>
  <c r="J6" i="10"/>
  <c r="J5" i="10"/>
  <c r="J4" i="10"/>
  <c r="J3" i="10"/>
  <c r="J2" i="10"/>
  <c r="J10" i="10" s="1"/>
  <c r="J14" i="10" s="1"/>
  <c r="J16" i="10" s="1"/>
  <c r="M27" i="6"/>
  <c r="M26" i="6"/>
  <c r="M25" i="6"/>
  <c r="M24" i="6"/>
  <c r="M23" i="6"/>
  <c r="M22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6" i="6"/>
  <c r="M5" i="6"/>
  <c r="M4" i="6"/>
  <c r="M3" i="6"/>
  <c r="M2" i="6"/>
  <c r="K21" i="6"/>
  <c r="K10" i="6"/>
  <c r="K29" i="6" s="1"/>
  <c r="H23" i="1"/>
  <c r="H19" i="1"/>
  <c r="H13" i="1"/>
  <c r="H7" i="1"/>
  <c r="H21" i="1" s="1"/>
  <c r="I17" i="15"/>
  <c r="I16" i="15"/>
  <c r="I15" i="15"/>
  <c r="J13" i="15" s="1"/>
  <c r="H114" i="14"/>
  <c r="H113" i="14"/>
  <c r="H111" i="14"/>
  <c r="H110" i="14"/>
  <c r="H112" i="14"/>
  <c r="H107" i="14"/>
  <c r="H108" i="14"/>
  <c r="H109" i="14"/>
  <c r="H106" i="14"/>
  <c r="C24" i="14"/>
  <c r="B24" i="14"/>
  <c r="F25" i="14" s="1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I28" i="5" l="1"/>
  <c r="K28" i="6"/>
  <c r="J16" i="15"/>
  <c r="J14" i="15"/>
  <c r="J7" i="15"/>
  <c r="J8" i="15"/>
  <c r="I18" i="15"/>
  <c r="J10" i="15"/>
  <c r="J3" i="15"/>
  <c r="J11" i="15"/>
  <c r="J9" i="15"/>
  <c r="J2" i="15"/>
  <c r="J4" i="15"/>
  <c r="J12" i="15"/>
  <c r="J6" i="15"/>
  <c r="J15" i="15"/>
  <c r="J17" i="15"/>
  <c r="J5" i="15"/>
  <c r="H115" i="14"/>
  <c r="D24" i="14"/>
  <c r="E24" i="14"/>
  <c r="H6" i="9"/>
  <c r="H5" i="9"/>
  <c r="H4" i="9"/>
  <c r="H3" i="9"/>
  <c r="H2" i="9"/>
  <c r="H29" i="8"/>
  <c r="H28" i="8"/>
  <c r="K28" i="8" s="1"/>
  <c r="H26" i="8"/>
  <c r="K26" i="8" s="1"/>
  <c r="H25" i="8"/>
  <c r="K25" i="8" s="1"/>
  <c r="H24" i="8"/>
  <c r="H23" i="8"/>
  <c r="K23" i="8" s="1"/>
  <c r="H22" i="8"/>
  <c r="H19" i="8"/>
  <c r="H18" i="8"/>
  <c r="K18" i="8" s="1"/>
  <c r="H17" i="8"/>
  <c r="K17" i="8" s="1"/>
  <c r="H16" i="8"/>
  <c r="H14" i="8"/>
  <c r="K14" i="8" s="1"/>
  <c r="H13" i="8"/>
  <c r="K13" i="8" s="1"/>
  <c r="H12" i="8"/>
  <c r="H11" i="8"/>
  <c r="H9" i="8"/>
  <c r="H8" i="8"/>
  <c r="H7" i="8"/>
  <c r="K7" i="8" s="1"/>
  <c r="H6" i="8"/>
  <c r="H5" i="8"/>
  <c r="H4" i="8"/>
  <c r="H3" i="8"/>
  <c r="H2" i="8"/>
  <c r="H19" i="7"/>
  <c r="H18" i="7"/>
  <c r="K18" i="7" s="1"/>
  <c r="H17" i="7"/>
  <c r="H14" i="7"/>
  <c r="H13" i="7"/>
  <c r="H12" i="7"/>
  <c r="H10" i="7"/>
  <c r="H9" i="7"/>
  <c r="H8" i="7"/>
  <c r="K8" i="7" s="1"/>
  <c r="H7" i="7"/>
  <c r="H6" i="7"/>
  <c r="H4" i="7"/>
  <c r="H3" i="7"/>
  <c r="H2" i="7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27" i="8"/>
  <c r="H10" i="8"/>
  <c r="H15" i="7"/>
  <c r="H11" i="7"/>
  <c r="H20" i="8"/>
  <c r="H30" i="8" s="1"/>
  <c r="H31" i="8" s="1"/>
  <c r="H5" i="7"/>
  <c r="H20" i="7" s="1"/>
  <c r="H21" i="7" s="1"/>
  <c r="H16" i="7"/>
  <c r="H21" i="8" l="1"/>
  <c r="T57" i="2" l="1"/>
  <c r="T53" i="2"/>
  <c r="V53" i="2" s="1"/>
  <c r="U52" i="2"/>
  <c r="T52" i="2"/>
  <c r="V52" i="2" s="1"/>
  <c r="U51" i="2"/>
  <c r="T51" i="2"/>
  <c r="T54" i="2" s="1"/>
  <c r="U50" i="2"/>
  <c r="T50" i="2"/>
  <c r="V50" i="2" s="1"/>
  <c r="U49" i="2"/>
  <c r="T49" i="2"/>
  <c r="V49" i="2" s="1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T20" i="2"/>
  <c r="T21" i="2" s="1"/>
  <c r="V19" i="2"/>
  <c r="V18" i="2"/>
  <c r="V17" i="2"/>
  <c r="U16" i="2"/>
  <c r="T16" i="2"/>
  <c r="V16" i="2" s="1"/>
  <c r="U15" i="2"/>
  <c r="U57" i="2" s="1"/>
  <c r="T15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55" i="2" l="1"/>
  <c r="V15" i="2"/>
  <c r="U20" i="2"/>
  <c r="U21" i="2" s="1"/>
  <c r="V48" i="2"/>
  <c r="U54" i="2"/>
  <c r="U55" i="2" s="1"/>
  <c r="V51" i="2"/>
  <c r="T58" i="2"/>
  <c r="U58" i="2"/>
  <c r="V14" i="2"/>
  <c r="U60" i="2"/>
  <c r="G3" i="13"/>
  <c r="G4" i="13"/>
  <c r="U59" i="2" l="1"/>
  <c r="V55" i="2"/>
  <c r="V54" i="2"/>
  <c r="T59" i="2"/>
  <c r="V20" i="2"/>
  <c r="V21" i="2"/>
  <c r="H17" i="15"/>
  <c r="H16" i="15"/>
  <c r="H15" i="15"/>
  <c r="H18" i="15" l="1"/>
  <c r="J9" i="12"/>
  <c r="J8" i="12"/>
  <c r="J7" i="12"/>
  <c r="J6" i="12"/>
  <c r="J5" i="12"/>
  <c r="J4" i="12"/>
  <c r="J3" i="12"/>
  <c r="J2" i="12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5" i="7" s="1"/>
  <c r="G10" i="7"/>
  <c r="G9" i="7"/>
  <c r="G8" i="7"/>
  <c r="G7" i="7"/>
  <c r="G6" i="7"/>
  <c r="G4" i="7"/>
  <c r="G3" i="7"/>
  <c r="G2" i="7"/>
  <c r="G5" i="7" s="1"/>
  <c r="G10" i="8" l="1"/>
  <c r="G15" i="8"/>
  <c r="G20" i="8"/>
  <c r="G27" i="8"/>
  <c r="G21" i="8"/>
  <c r="G11" i="7"/>
  <c r="G20" i="7" s="1"/>
  <c r="G16" i="7" l="1"/>
  <c r="G21" i="7"/>
  <c r="Q53" i="2"/>
  <c r="R52" i="2"/>
  <c r="Q52" i="2"/>
  <c r="R51" i="2"/>
  <c r="Q51" i="2"/>
  <c r="R50" i="2"/>
  <c r="Q50" i="2"/>
  <c r="R49" i="2"/>
  <c r="Q49" i="2"/>
  <c r="R48" i="2"/>
  <c r="Q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3" i="2"/>
  <c r="S12" i="2"/>
  <c r="S11" i="2"/>
  <c r="S10" i="2"/>
  <c r="S9" i="2"/>
  <c r="S8" i="2"/>
  <c r="S7" i="2"/>
  <c r="S6" i="2"/>
  <c r="S5" i="2"/>
  <c r="S4" i="2"/>
  <c r="S3" i="2"/>
  <c r="R58" i="2" l="1"/>
  <c r="R57" i="2"/>
  <c r="R61" i="2"/>
  <c r="Q58" i="2"/>
  <c r="G5" i="9" s="1"/>
  <c r="S15" i="2"/>
  <c r="S16" i="2"/>
  <c r="G4" i="9"/>
  <c r="S48" i="2"/>
  <c r="Q57" i="2"/>
  <c r="G3" i="9" s="1"/>
  <c r="S50" i="2"/>
  <c r="S51" i="2"/>
  <c r="S52" i="2"/>
  <c r="G28" i="8"/>
  <c r="S53" i="2"/>
  <c r="G29" i="8"/>
  <c r="S14" i="2"/>
  <c r="Q20" i="2"/>
  <c r="S49" i="2"/>
  <c r="Q54" i="2"/>
  <c r="Q56" i="2"/>
  <c r="G2" i="9" s="1"/>
  <c r="R60" i="2"/>
  <c r="R20" i="2"/>
  <c r="R54" i="2"/>
  <c r="R55" i="2" s="1"/>
  <c r="R56" i="2"/>
  <c r="H27" i="5"/>
  <c r="H26" i="5"/>
  <c r="H13" i="5"/>
  <c r="I15" i="10"/>
  <c r="I13" i="10"/>
  <c r="I12" i="10"/>
  <c r="I11" i="10"/>
  <c r="I8" i="10"/>
  <c r="I7" i="10"/>
  <c r="I6" i="10"/>
  <c r="I4" i="10"/>
  <c r="I3" i="10"/>
  <c r="J21" i="6"/>
  <c r="J10" i="6"/>
  <c r="G23" i="1"/>
  <c r="G19" i="1"/>
  <c r="G13" i="1"/>
  <c r="G7" i="1"/>
  <c r="G114" i="14"/>
  <c r="G111" i="14"/>
  <c r="G110" i="14"/>
  <c r="G112" i="14"/>
  <c r="G107" i="14"/>
  <c r="G108" i="14"/>
  <c r="G109" i="14"/>
  <c r="G113" i="14"/>
  <c r="G106" i="14"/>
  <c r="C37" i="14"/>
  <c r="B37" i="14"/>
  <c r="F38" i="14" s="1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I114" i="14"/>
  <c r="F114" i="14"/>
  <c r="E114" i="14"/>
  <c r="D114" i="14"/>
  <c r="C114" i="14"/>
  <c r="B114" i="14"/>
  <c r="I113" i="14"/>
  <c r="F113" i="14"/>
  <c r="E113" i="14"/>
  <c r="D113" i="14"/>
  <c r="C113" i="14"/>
  <c r="B113" i="14"/>
  <c r="I111" i="14"/>
  <c r="F111" i="14"/>
  <c r="E111" i="14"/>
  <c r="D111" i="14"/>
  <c r="C111" i="14"/>
  <c r="B111" i="14"/>
  <c r="I110" i="14"/>
  <c r="F110" i="14"/>
  <c r="E110" i="14"/>
  <c r="D110" i="14"/>
  <c r="C110" i="14"/>
  <c r="B110" i="14"/>
  <c r="I112" i="14"/>
  <c r="F112" i="14"/>
  <c r="E112" i="14"/>
  <c r="D112" i="14"/>
  <c r="C112" i="14"/>
  <c r="B112" i="14"/>
  <c r="I109" i="14"/>
  <c r="F109" i="14"/>
  <c r="E109" i="14"/>
  <c r="D109" i="14"/>
  <c r="C109" i="14"/>
  <c r="B109" i="14"/>
  <c r="I108" i="14"/>
  <c r="F108" i="14"/>
  <c r="E108" i="14"/>
  <c r="D108" i="14"/>
  <c r="C108" i="14"/>
  <c r="B108" i="14"/>
  <c r="I107" i="14"/>
  <c r="F107" i="14"/>
  <c r="E107" i="14"/>
  <c r="D107" i="14"/>
  <c r="C107" i="14"/>
  <c r="B107" i="14"/>
  <c r="I106" i="14"/>
  <c r="F106" i="14"/>
  <c r="E106" i="14"/>
  <c r="D106" i="14"/>
  <c r="C106" i="14"/>
  <c r="B106" i="14"/>
  <c r="C102" i="14"/>
  <c r="B102" i="14"/>
  <c r="F102" i="14" s="1"/>
  <c r="E101" i="14"/>
  <c r="D101" i="14"/>
  <c r="E100" i="14"/>
  <c r="D100" i="14"/>
  <c r="E99" i="14"/>
  <c r="D99" i="14"/>
  <c r="F98" i="14"/>
  <c r="E98" i="14"/>
  <c r="D98" i="14"/>
  <c r="E97" i="14"/>
  <c r="D97" i="14"/>
  <c r="E96" i="14"/>
  <c r="D96" i="14"/>
  <c r="F95" i="14"/>
  <c r="E95" i="14"/>
  <c r="D95" i="14"/>
  <c r="E94" i="14"/>
  <c r="D94" i="14"/>
  <c r="E93" i="14"/>
  <c r="D93" i="14"/>
  <c r="C89" i="14"/>
  <c r="B89" i="14"/>
  <c r="F90" i="14" s="1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C76" i="14"/>
  <c r="B76" i="14"/>
  <c r="F72" i="14" s="1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C63" i="14"/>
  <c r="B63" i="14"/>
  <c r="F62" i="14" s="1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C50" i="14"/>
  <c r="B50" i="14"/>
  <c r="F51" i="14" s="1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C11" i="14"/>
  <c r="B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D2" i="14"/>
  <c r="H28" i="5" l="1"/>
  <c r="G21" i="1"/>
  <c r="F85" i="14"/>
  <c r="C115" i="14"/>
  <c r="F83" i="14"/>
  <c r="F80" i="14"/>
  <c r="F44" i="14"/>
  <c r="F21" i="14"/>
  <c r="F18" i="14"/>
  <c r="F16" i="14"/>
  <c r="F23" i="14"/>
  <c r="F15" i="14"/>
  <c r="F22" i="14"/>
  <c r="F20" i="14"/>
  <c r="F17" i="14"/>
  <c r="F19" i="14"/>
  <c r="F24" i="14"/>
  <c r="I2" i="10"/>
  <c r="J29" i="6"/>
  <c r="I9" i="10" s="1"/>
  <c r="R21" i="2"/>
  <c r="G30" i="8"/>
  <c r="F18" i="15"/>
  <c r="Q55" i="2"/>
  <c r="S55" i="2" s="1"/>
  <c r="S54" i="2"/>
  <c r="Q21" i="2"/>
  <c r="S20" i="2"/>
  <c r="R59" i="2"/>
  <c r="B18" i="15"/>
  <c r="D18" i="15"/>
  <c r="F67" i="14"/>
  <c r="F93" i="14"/>
  <c r="F96" i="14"/>
  <c r="F101" i="14"/>
  <c r="E115" i="14"/>
  <c r="C18" i="15"/>
  <c r="E18" i="15"/>
  <c r="J28" i="6"/>
  <c r="I5" i="10"/>
  <c r="G115" i="14"/>
  <c r="F103" i="14"/>
  <c r="B115" i="14"/>
  <c r="D115" i="14"/>
  <c r="E50" i="14"/>
  <c r="F57" i="14"/>
  <c r="F75" i="14"/>
  <c r="F88" i="14"/>
  <c r="F115" i="14"/>
  <c r="I115" i="14"/>
  <c r="F30" i="14"/>
  <c r="F47" i="14"/>
  <c r="E11" i="14"/>
  <c r="F4" i="14"/>
  <c r="F50" i="14"/>
  <c r="F34" i="14"/>
  <c r="F3" i="14"/>
  <c r="F11" i="14"/>
  <c r="F29" i="14"/>
  <c r="F6" i="14"/>
  <c r="F9" i="14"/>
  <c r="F12" i="14"/>
  <c r="F43" i="14"/>
  <c r="F32" i="14"/>
  <c r="F35" i="14"/>
  <c r="F33" i="14"/>
  <c r="F7" i="14"/>
  <c r="F28" i="14"/>
  <c r="F36" i="14"/>
  <c r="F5" i="14"/>
  <c r="D11" i="14"/>
  <c r="F42" i="14"/>
  <c r="F45" i="14"/>
  <c r="F48" i="14"/>
  <c r="F31" i="14"/>
  <c r="D37" i="14"/>
  <c r="E37" i="14"/>
  <c r="F37" i="14"/>
  <c r="G18" i="15"/>
  <c r="D50" i="14"/>
  <c r="F60" i="14"/>
  <c r="F55" i="14"/>
  <c r="F58" i="14"/>
  <c r="D76" i="14"/>
  <c r="E76" i="14"/>
  <c r="F81" i="14"/>
  <c r="D89" i="14"/>
  <c r="F99" i="14"/>
  <c r="F2" i="14"/>
  <c r="F10" i="14"/>
  <c r="F46" i="14"/>
  <c r="F56" i="14"/>
  <c r="F64" i="14"/>
  <c r="F74" i="14"/>
  <c r="F76" i="14"/>
  <c r="F84" i="14"/>
  <c r="E89" i="14"/>
  <c r="F94" i="14"/>
  <c r="D102" i="14"/>
  <c r="F70" i="14"/>
  <c r="D63" i="14"/>
  <c r="F73" i="14"/>
  <c r="E63" i="14"/>
  <c r="F68" i="14"/>
  <c r="F86" i="14"/>
  <c r="F61" i="14"/>
  <c r="F63" i="14"/>
  <c r="F71" i="14"/>
  <c r="F41" i="14"/>
  <c r="F49" i="14"/>
  <c r="F59" i="14"/>
  <c r="F69" i="14"/>
  <c r="F77" i="14"/>
  <c r="F87" i="14"/>
  <c r="F89" i="14"/>
  <c r="F97" i="14"/>
  <c r="E102" i="14"/>
  <c r="F8" i="14"/>
  <c r="F54" i="14"/>
  <c r="F82" i="14"/>
  <c r="F100" i="14"/>
  <c r="I10" i="10" l="1"/>
  <c r="I14" i="10" s="1"/>
  <c r="I16" i="10" s="1"/>
  <c r="G31" i="8"/>
  <c r="S21" i="2"/>
  <c r="Q59" i="2"/>
  <c r="G6" i="9" s="1"/>
  <c r="G11" i="13"/>
  <c r="G10" i="13"/>
  <c r="G9" i="13"/>
  <c r="G8" i="13"/>
  <c r="G7" i="13"/>
  <c r="G6" i="13"/>
  <c r="G5" i="13"/>
  <c r="J27" i="5" l="1"/>
  <c r="G27" i="5"/>
  <c r="F27" i="5"/>
  <c r="E27" i="5"/>
  <c r="D27" i="5"/>
  <c r="C27" i="5"/>
  <c r="B27" i="5"/>
  <c r="I9" i="12" l="1"/>
  <c r="I8" i="12"/>
  <c r="I7" i="12"/>
  <c r="I6" i="12"/>
  <c r="I5" i="12"/>
  <c r="I4" i="12"/>
  <c r="I3" i="12"/>
  <c r="I2" i="12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5" i="7" l="1"/>
  <c r="F15" i="8"/>
  <c r="F27" i="8"/>
  <c r="F10" i="8"/>
  <c r="F20" i="8"/>
  <c r="F15" i="7"/>
  <c r="F11" i="7"/>
  <c r="F21" i="8" l="1"/>
  <c r="F16" i="7"/>
  <c r="F20" i="7"/>
  <c r="F21" i="7" s="1"/>
  <c r="N53" i="2" l="1"/>
  <c r="O52" i="2"/>
  <c r="N52" i="2"/>
  <c r="N51" i="2"/>
  <c r="O50" i="2"/>
  <c r="N50" i="2"/>
  <c r="O49" i="2"/>
  <c r="N49" i="2"/>
  <c r="O48" i="2"/>
  <c r="N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G26" i="5"/>
  <c r="G28" i="5" s="1"/>
  <c r="G13" i="5"/>
  <c r="H15" i="10"/>
  <c r="H13" i="10"/>
  <c r="H12" i="10"/>
  <c r="H11" i="10"/>
  <c r="H8" i="10"/>
  <c r="H7" i="10"/>
  <c r="H6" i="10"/>
  <c r="H4" i="10"/>
  <c r="H3" i="10"/>
  <c r="I21" i="6"/>
  <c r="H5" i="10" s="1"/>
  <c r="I10" i="6"/>
  <c r="I29" i="6" s="1"/>
  <c r="H9" i="10" s="1"/>
  <c r="F23" i="1"/>
  <c r="F19" i="1"/>
  <c r="F13" i="1"/>
  <c r="F7" i="1"/>
  <c r="I7" i="1"/>
  <c r="I13" i="1"/>
  <c r="I19" i="1"/>
  <c r="I23" i="1"/>
  <c r="P14" i="2" l="1"/>
  <c r="N57" i="2"/>
  <c r="P16" i="2"/>
  <c r="F4" i="9"/>
  <c r="P48" i="2"/>
  <c r="P49" i="2"/>
  <c r="P50" i="2"/>
  <c r="P51" i="2"/>
  <c r="N56" i="2"/>
  <c r="F2" i="9" s="1"/>
  <c r="F21" i="1"/>
  <c r="I28" i="6"/>
  <c r="O56" i="2"/>
  <c r="O57" i="2"/>
  <c r="N20" i="2"/>
  <c r="O61" i="2"/>
  <c r="P52" i="2"/>
  <c r="F28" i="8"/>
  <c r="P53" i="2"/>
  <c r="F29" i="8"/>
  <c r="H2" i="10"/>
  <c r="H10" i="10" s="1"/>
  <c r="H14" i="10" s="1"/>
  <c r="H16" i="10" s="1"/>
  <c r="N54" i="2"/>
  <c r="O54" i="2"/>
  <c r="O55" i="2" s="1"/>
  <c r="P15" i="2"/>
  <c r="O20" i="2"/>
  <c r="N58" i="2"/>
  <c r="F5" i="9" s="1"/>
  <c r="O58" i="2"/>
  <c r="O60" i="2"/>
  <c r="I21" i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F30" i="8" l="1"/>
  <c r="F31" i="8" s="1"/>
  <c r="O21" i="2"/>
  <c r="O59" i="2" s="1"/>
  <c r="N21" i="2"/>
  <c r="F3" i="9"/>
  <c r="N55" i="2"/>
  <c r="P54" i="2"/>
  <c r="P20" i="2"/>
  <c r="E10" i="8"/>
  <c r="E15" i="8"/>
  <c r="E20" i="8"/>
  <c r="E27" i="8"/>
  <c r="E5" i="7"/>
  <c r="E15" i="7"/>
  <c r="E11" i="7"/>
  <c r="P21" i="2" l="1"/>
  <c r="E21" i="8"/>
  <c r="E20" i="7"/>
  <c r="E21" i="7" s="1"/>
  <c r="P55" i="2"/>
  <c r="N59" i="2"/>
  <c r="F6" i="9" s="1"/>
  <c r="E16" i="7"/>
  <c r="K4" i="9"/>
  <c r="I4" i="9"/>
  <c r="J4" i="9" s="1"/>
  <c r="K53" i="2"/>
  <c r="L52" i="2"/>
  <c r="K52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4" i="2" s="1"/>
  <c r="M13" i="2"/>
  <c r="M12" i="2"/>
  <c r="M11" i="2"/>
  <c r="M10" i="2"/>
  <c r="M9" i="2"/>
  <c r="M8" i="2"/>
  <c r="M7" i="2"/>
  <c r="M6" i="2"/>
  <c r="M5" i="2"/>
  <c r="M4" i="2"/>
  <c r="M3" i="2"/>
  <c r="J26" i="5"/>
  <c r="J28" i="5" s="1"/>
  <c r="J13" i="5"/>
  <c r="K15" i="10"/>
  <c r="L15" i="10" s="1"/>
  <c r="K13" i="10"/>
  <c r="L13" i="10" s="1"/>
  <c r="K12" i="10"/>
  <c r="L12" i="10" s="1"/>
  <c r="K11" i="10"/>
  <c r="L11" i="10" s="1"/>
  <c r="K8" i="10"/>
  <c r="L8" i="10" s="1"/>
  <c r="K7" i="10"/>
  <c r="L7" i="10" s="1"/>
  <c r="K6" i="10"/>
  <c r="L6" i="10" s="1"/>
  <c r="K4" i="10"/>
  <c r="L4" i="10" s="1"/>
  <c r="K3" i="10"/>
  <c r="L3" i="10" s="1"/>
  <c r="L21" i="6"/>
  <c r="M21" i="6" s="1"/>
  <c r="L10" i="6"/>
  <c r="M10" i="6" s="1"/>
  <c r="L9" i="12"/>
  <c r="L8" i="12"/>
  <c r="L7" i="12"/>
  <c r="L6" i="12"/>
  <c r="L5" i="12"/>
  <c r="L4" i="12"/>
  <c r="L3" i="12"/>
  <c r="L2" i="12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W58" i="2"/>
  <c r="Z58" i="2" s="1"/>
  <c r="H53" i="2"/>
  <c r="J53" i="2" s="1"/>
  <c r="I52" i="2"/>
  <c r="H52" i="2"/>
  <c r="J52" i="2" s="1"/>
  <c r="H51" i="2"/>
  <c r="I50" i="2"/>
  <c r="H50" i="2"/>
  <c r="J50" i="2" s="1"/>
  <c r="I49" i="2"/>
  <c r="H49" i="2"/>
  <c r="I48" i="2"/>
  <c r="H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I16" i="2"/>
  <c r="H16" i="2"/>
  <c r="I15" i="2"/>
  <c r="H15" i="2"/>
  <c r="H57" i="2" s="1"/>
  <c r="I14" i="2"/>
  <c r="H14" i="2"/>
  <c r="J13" i="2"/>
  <c r="J12" i="2"/>
  <c r="J11" i="2"/>
  <c r="J10" i="2"/>
  <c r="J9" i="2"/>
  <c r="J8" i="2"/>
  <c r="J7" i="2"/>
  <c r="J6" i="2"/>
  <c r="J5" i="2"/>
  <c r="J4" i="2"/>
  <c r="J3" i="2"/>
  <c r="F26" i="5"/>
  <c r="F28" i="5" s="1"/>
  <c r="F13" i="5"/>
  <c r="G15" i="10"/>
  <c r="G13" i="10"/>
  <c r="G12" i="10"/>
  <c r="G11" i="10"/>
  <c r="G8" i="10"/>
  <c r="G7" i="10"/>
  <c r="G6" i="10"/>
  <c r="G4" i="10"/>
  <c r="G3" i="10"/>
  <c r="H21" i="6"/>
  <c r="H10" i="6"/>
  <c r="E23" i="1"/>
  <c r="D23" i="1"/>
  <c r="C23" i="1"/>
  <c r="B23" i="1"/>
  <c r="G2" i="10" l="1"/>
  <c r="H29" i="6"/>
  <c r="G9" i="10" s="1"/>
  <c r="L29" i="6"/>
  <c r="M29" i="6" s="1"/>
  <c r="I5" i="9"/>
  <c r="J5" i="9" s="1"/>
  <c r="K5" i="10"/>
  <c r="L5" i="10" s="1"/>
  <c r="K2" i="10"/>
  <c r="L2" i="10" s="1"/>
  <c r="L60" i="2"/>
  <c r="L61" i="2"/>
  <c r="I57" i="2"/>
  <c r="H54" i="2"/>
  <c r="K57" i="2"/>
  <c r="K54" i="2"/>
  <c r="E29" i="8"/>
  <c r="H58" i="2"/>
  <c r="D5" i="9" s="1"/>
  <c r="J15" i="2"/>
  <c r="K20" i="2"/>
  <c r="L57" i="2"/>
  <c r="L54" i="2"/>
  <c r="M51" i="2"/>
  <c r="M53" i="2"/>
  <c r="W57" i="2"/>
  <c r="Z57" i="2" s="1"/>
  <c r="D4" i="9"/>
  <c r="L20" i="2"/>
  <c r="M16" i="2"/>
  <c r="E4" i="9"/>
  <c r="M49" i="2"/>
  <c r="M50" i="2"/>
  <c r="M52" i="2"/>
  <c r="E28" i="8"/>
  <c r="L56" i="2"/>
  <c r="X61" i="2"/>
  <c r="X60" i="2"/>
  <c r="M54" i="2"/>
  <c r="K21" i="2"/>
  <c r="L58" i="2"/>
  <c r="K56" i="2"/>
  <c r="M15" i="2"/>
  <c r="M48" i="2"/>
  <c r="K58" i="2"/>
  <c r="L28" i="6"/>
  <c r="M28" i="6" s="1"/>
  <c r="D3" i="9"/>
  <c r="I56" i="2"/>
  <c r="I58" i="2"/>
  <c r="I54" i="2"/>
  <c r="J54" i="2" s="1"/>
  <c r="J49" i="2"/>
  <c r="J51" i="2"/>
  <c r="W56" i="2"/>
  <c r="Z56" i="2" s="1"/>
  <c r="I60" i="2"/>
  <c r="I61" i="2"/>
  <c r="J48" i="2"/>
  <c r="X56" i="2"/>
  <c r="AA56" i="2" s="1"/>
  <c r="X57" i="2"/>
  <c r="X58" i="2"/>
  <c r="AA58" i="2" s="1"/>
  <c r="D28" i="8"/>
  <c r="G5" i="10"/>
  <c r="J16" i="2"/>
  <c r="H56" i="2"/>
  <c r="D5" i="7"/>
  <c r="D29" i="8"/>
  <c r="D10" i="8"/>
  <c r="D15" i="8"/>
  <c r="D20" i="8"/>
  <c r="D27" i="8"/>
  <c r="D15" i="7"/>
  <c r="D11" i="7"/>
  <c r="H55" i="2"/>
  <c r="I20" i="2"/>
  <c r="J14" i="2"/>
  <c r="H20" i="2"/>
  <c r="H28" i="6"/>
  <c r="K3" i="9" l="1"/>
  <c r="AA57" i="2"/>
  <c r="K9" i="10"/>
  <c r="L9" i="10" s="1"/>
  <c r="I3" i="9"/>
  <c r="J3" i="9" s="1"/>
  <c r="K5" i="9"/>
  <c r="I2" i="9"/>
  <c r="J2" i="9" s="1"/>
  <c r="K2" i="9"/>
  <c r="K10" i="10"/>
  <c r="L10" i="10" s="1"/>
  <c r="E2" i="9"/>
  <c r="E5" i="9"/>
  <c r="K55" i="2"/>
  <c r="E30" i="8"/>
  <c r="L21" i="2"/>
  <c r="L55" i="2"/>
  <c r="E3" i="9"/>
  <c r="M20" i="2"/>
  <c r="K59" i="2"/>
  <c r="E6" i="9" s="1"/>
  <c r="D30" i="8"/>
  <c r="I55" i="2"/>
  <c r="D21" i="8"/>
  <c r="D16" i="7"/>
  <c r="I21" i="2"/>
  <c r="D2" i="9"/>
  <c r="G10" i="10"/>
  <c r="D20" i="7"/>
  <c r="H21" i="2"/>
  <c r="J20" i="2"/>
  <c r="K14" i="10" l="1"/>
  <c r="L14" i="10" s="1"/>
  <c r="L59" i="2"/>
  <c r="M55" i="2"/>
  <c r="M21" i="2"/>
  <c r="E31" i="8"/>
  <c r="H59" i="2"/>
  <c r="D6" i="9" s="1"/>
  <c r="G14" i="10"/>
  <c r="D31" i="8"/>
  <c r="D21" i="7"/>
  <c r="I59" i="2"/>
  <c r="J55" i="2"/>
  <c r="J21" i="2"/>
  <c r="K16" i="10" l="1"/>
  <c r="L16" i="10" s="1"/>
  <c r="G16" i="10"/>
  <c r="E19" i="1"/>
  <c r="E13" i="1"/>
  <c r="E7" i="1"/>
  <c r="C9" i="6"/>
  <c r="D9" i="6"/>
  <c r="E21" i="1" l="1"/>
  <c r="E53" i="2"/>
  <c r="F52" i="2"/>
  <c r="E52" i="2"/>
  <c r="E51" i="2"/>
  <c r="F50" i="2"/>
  <c r="E50" i="2"/>
  <c r="F49" i="2"/>
  <c r="E49" i="2"/>
  <c r="F48" i="2"/>
  <c r="E48" i="2"/>
  <c r="F16" i="2"/>
  <c r="E16" i="2"/>
  <c r="F15" i="2"/>
  <c r="E15" i="2"/>
  <c r="E57" i="2" s="1"/>
  <c r="C3" i="9" s="1"/>
  <c r="F14" i="2"/>
  <c r="E14" i="2"/>
  <c r="B53" i="2"/>
  <c r="C52" i="2"/>
  <c r="B52" i="2"/>
  <c r="B51" i="2"/>
  <c r="C50" i="2"/>
  <c r="B50" i="2"/>
  <c r="C49" i="2"/>
  <c r="B49" i="2"/>
  <c r="C48" i="2"/>
  <c r="B48" i="2"/>
  <c r="C16" i="2"/>
  <c r="B16" i="2"/>
  <c r="C15" i="2"/>
  <c r="B15" i="2"/>
  <c r="B57" i="2" s="1"/>
  <c r="B3" i="9" s="1"/>
  <c r="C14" i="2"/>
  <c r="B14" i="2"/>
  <c r="C57" i="2" l="1"/>
  <c r="F57" i="2"/>
  <c r="C61" i="2"/>
  <c r="F61" i="2"/>
  <c r="B20" i="2"/>
  <c r="B21" i="2" s="1"/>
  <c r="B58" i="2"/>
  <c r="B5" i="9" s="1"/>
  <c r="B56" i="2"/>
  <c r="B2" i="9" s="1"/>
  <c r="B4" i="9"/>
  <c r="E58" i="2"/>
  <c r="C5" i="9" s="1"/>
  <c r="E56" i="2"/>
  <c r="C2" i="9" s="1"/>
  <c r="C4" i="9"/>
  <c r="C60" i="2"/>
  <c r="C58" i="2"/>
  <c r="C56" i="2"/>
  <c r="F20" i="2"/>
  <c r="F21" i="2" s="1"/>
  <c r="F58" i="2"/>
  <c r="F56" i="2"/>
  <c r="F60" i="2"/>
  <c r="E20" i="2"/>
  <c r="E21" i="2" s="1"/>
  <c r="C20" i="2"/>
  <c r="C21" i="2" s="1"/>
  <c r="F21" i="6"/>
  <c r="G21" i="6"/>
  <c r="E21" i="6"/>
  <c r="G10" i="6"/>
  <c r="G29" i="6" s="1"/>
  <c r="F9" i="10" s="1"/>
  <c r="F10" i="6"/>
  <c r="F29" i="6" s="1"/>
  <c r="E9" i="10" s="1"/>
  <c r="E10" i="6"/>
  <c r="E29" i="6" s="1"/>
  <c r="D9" i="10" s="1"/>
  <c r="B26" i="5" l="1"/>
  <c r="B28" i="5" s="1"/>
  <c r="B13" i="5"/>
  <c r="C19" i="1"/>
  <c r="B19" i="1"/>
  <c r="D19" i="1"/>
  <c r="B13" i="1"/>
  <c r="C13" i="1"/>
  <c r="D13" i="1"/>
  <c r="B7" i="1"/>
  <c r="C7" i="1"/>
  <c r="D7" i="1"/>
  <c r="B15" i="10" l="1"/>
  <c r="B13" i="10"/>
  <c r="B12" i="10"/>
  <c r="B11" i="10"/>
  <c r="B8" i="10"/>
  <c r="B7" i="10"/>
  <c r="B6" i="10"/>
  <c r="B4" i="10"/>
  <c r="B3" i="10"/>
  <c r="C10" i="6"/>
  <c r="C21" i="6"/>
  <c r="B5" i="10" s="1"/>
  <c r="C28" i="6"/>
  <c r="B2" i="10" l="1"/>
  <c r="B10" i="10" s="1"/>
  <c r="B14" i="10" s="1"/>
  <c r="B16" i="10" s="1"/>
  <c r="C29" i="6"/>
  <c r="B9" i="10" s="1"/>
  <c r="E26" i="5"/>
  <c r="E28" i="5" s="1"/>
  <c r="D26" i="5"/>
  <c r="D28" i="5" s="1"/>
  <c r="C26" i="5"/>
  <c r="C28" i="5" s="1"/>
  <c r="E13" i="5"/>
  <c r="D13" i="5"/>
  <c r="C13" i="5"/>
  <c r="F28" i="6"/>
  <c r="G28" i="6"/>
  <c r="E28" i="6"/>
  <c r="D10" i="6" l="1"/>
  <c r="D29" i="6" s="1"/>
  <c r="C9" i="10" s="1"/>
  <c r="B21" i="1"/>
  <c r="C21" i="1"/>
  <c r="D21" i="1"/>
  <c r="C6" i="10" l="1"/>
  <c r="D6" i="10"/>
  <c r="E6" i="10"/>
  <c r="F6" i="10"/>
  <c r="C7" i="10"/>
  <c r="D7" i="10"/>
  <c r="E7" i="10"/>
  <c r="F7" i="10"/>
  <c r="C8" i="10"/>
  <c r="D8" i="10"/>
  <c r="E8" i="10"/>
  <c r="F8" i="10"/>
  <c r="C3" i="10"/>
  <c r="D3" i="10"/>
  <c r="E3" i="10"/>
  <c r="F3" i="10"/>
  <c r="C4" i="10"/>
  <c r="D4" i="10"/>
  <c r="E4" i="10"/>
  <c r="F4" i="10"/>
  <c r="D28" i="6" l="1"/>
  <c r="D21" i="6"/>
  <c r="G6" i="12" l="1"/>
  <c r="F2" i="12"/>
  <c r="G2" i="12"/>
  <c r="F3" i="12"/>
  <c r="G3" i="12"/>
  <c r="F4" i="12"/>
  <c r="G4" i="12"/>
  <c r="F5" i="12"/>
  <c r="G5" i="12"/>
  <c r="F6" i="12"/>
  <c r="F7" i="12"/>
  <c r="G7" i="12"/>
  <c r="F8" i="12"/>
  <c r="G8" i="12"/>
  <c r="F9" i="12"/>
  <c r="G9" i="12"/>
  <c r="E9" i="12"/>
  <c r="E8" i="12"/>
  <c r="E7" i="12"/>
  <c r="E6" i="12"/>
  <c r="E5" i="12"/>
  <c r="E4" i="12"/>
  <c r="E3" i="12"/>
  <c r="E2" i="12"/>
  <c r="D11" i="10"/>
  <c r="E11" i="10"/>
  <c r="F11" i="10"/>
  <c r="D12" i="10"/>
  <c r="E12" i="10"/>
  <c r="F12" i="10"/>
  <c r="D13" i="10"/>
  <c r="E13" i="10"/>
  <c r="F13" i="10"/>
  <c r="D15" i="10"/>
  <c r="E15" i="10"/>
  <c r="F15" i="10"/>
  <c r="C15" i="10"/>
  <c r="C13" i="10"/>
  <c r="C12" i="10"/>
  <c r="C11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M23" i="8" s="1"/>
  <c r="I22" i="8"/>
  <c r="K22" i="8" s="1"/>
  <c r="I19" i="8"/>
  <c r="K19" i="8" s="1"/>
  <c r="I18" i="8"/>
  <c r="I17" i="8"/>
  <c r="I16" i="8"/>
  <c r="K16" i="8" s="1"/>
  <c r="I14" i="8"/>
  <c r="M14" i="8" s="1"/>
  <c r="I13" i="8"/>
  <c r="M13" i="8" s="1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M18" i="7" s="1"/>
  <c r="I17" i="7"/>
  <c r="K17" i="7" s="1"/>
  <c r="I14" i="7"/>
  <c r="K14" i="7" s="1"/>
  <c r="I13" i="7"/>
  <c r="K13" i="7" s="1"/>
  <c r="I12" i="7"/>
  <c r="K12" i="7" s="1"/>
  <c r="I10" i="7"/>
  <c r="K10" i="7" s="1"/>
  <c r="I9" i="7"/>
  <c r="K9" i="7" s="1"/>
  <c r="I8" i="7"/>
  <c r="M8" i="7" s="1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3" i="7" l="1"/>
  <c r="M13" i="7"/>
  <c r="M19" i="7"/>
  <c r="M5" i="8"/>
  <c r="M9" i="8"/>
  <c r="M19" i="8"/>
  <c r="M4" i="7"/>
  <c r="M2" i="8"/>
  <c r="M6" i="8"/>
  <c r="M11" i="8"/>
  <c r="M16" i="8"/>
  <c r="M22" i="8"/>
  <c r="M14" i="7"/>
  <c r="M17" i="7"/>
  <c r="M3" i="8"/>
  <c r="M12" i="8"/>
  <c r="M17" i="8"/>
  <c r="M9" i="7"/>
  <c r="M6" i="7"/>
  <c r="M10" i="7"/>
  <c r="M2" i="7"/>
  <c r="M7" i="7"/>
  <c r="M12" i="7"/>
  <c r="M4" i="8"/>
  <c r="M8" i="8"/>
  <c r="M18" i="8"/>
  <c r="M24" i="8"/>
  <c r="L20" i="8"/>
  <c r="L11" i="7"/>
  <c r="I15" i="8"/>
  <c r="K15" i="8" s="1"/>
  <c r="B5" i="7"/>
  <c r="L15" i="7"/>
  <c r="B11" i="7"/>
  <c r="B27" i="8"/>
  <c r="B15" i="7"/>
  <c r="I27" i="8"/>
  <c r="K27" i="8" s="1"/>
  <c r="L27" i="8"/>
  <c r="L15" i="8"/>
  <c r="C27" i="8"/>
  <c r="L10" i="8"/>
  <c r="I10" i="8"/>
  <c r="K10" i="8" s="1"/>
  <c r="I20" i="8"/>
  <c r="K20" i="8" s="1"/>
  <c r="C10" i="8"/>
  <c r="C15" i="8"/>
  <c r="C20" i="8"/>
  <c r="B20" i="8"/>
  <c r="B15" i="8"/>
  <c r="B10" i="8"/>
  <c r="L5" i="7"/>
  <c r="C15" i="7"/>
  <c r="C11" i="7"/>
  <c r="I11" i="7"/>
  <c r="K11" i="7" s="1"/>
  <c r="I5" i="7"/>
  <c r="K5" i="7" s="1"/>
  <c r="I15" i="7"/>
  <c r="K15" i="7" s="1"/>
  <c r="C5" i="7"/>
  <c r="M10" i="8" l="1"/>
  <c r="M5" i="7"/>
  <c r="M11" i="7"/>
  <c r="M27" i="8"/>
  <c r="M15" i="7"/>
  <c r="M20" i="8"/>
  <c r="M15" i="8"/>
  <c r="I21" i="8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C30" i="8"/>
  <c r="C31" i="8" s="1"/>
  <c r="B30" i="8"/>
  <c r="B31" i="8" s="1"/>
  <c r="C20" i="7"/>
  <c r="C21" i="7" s="1"/>
  <c r="I20" i="7"/>
  <c r="K20" i="7" s="1"/>
  <c r="I21" i="7" l="1"/>
  <c r="K21" i="7" s="1"/>
  <c r="M20" i="7"/>
  <c r="M21" i="8"/>
  <c r="M16" i="7"/>
  <c r="J8" i="7"/>
  <c r="L28" i="8"/>
  <c r="L30" i="8" s="1"/>
  <c r="L31" i="8" s="1"/>
  <c r="J21" i="7" l="1"/>
  <c r="J10" i="7"/>
  <c r="J9" i="7"/>
  <c r="J11" i="7"/>
  <c r="M21" i="7"/>
  <c r="J5" i="7"/>
  <c r="J13" i="7"/>
  <c r="J16" i="7"/>
  <c r="J15" i="7"/>
  <c r="J7" i="7"/>
  <c r="J12" i="7"/>
  <c r="J2" i="7"/>
  <c r="J14" i="7"/>
  <c r="J18" i="7"/>
  <c r="J4" i="7"/>
  <c r="J6" i="7"/>
  <c r="J17" i="7"/>
  <c r="J3" i="7"/>
  <c r="C5" i="10"/>
  <c r="C2" i="10"/>
  <c r="C10" i="10" l="1"/>
  <c r="C14" i="10" l="1"/>
  <c r="C16" i="10" s="1"/>
  <c r="E5" i="10" l="1"/>
  <c r="F5" i="10"/>
  <c r="D5" i="10"/>
  <c r="E2" i="10"/>
  <c r="F2" i="10"/>
  <c r="D2" i="10"/>
  <c r="E10" i="10" l="1"/>
  <c r="E14" i="10" s="1"/>
  <c r="E16" i="10" s="1"/>
  <c r="D10" i="10"/>
  <c r="D14" i="10" s="1"/>
  <c r="D16" i="10" s="1"/>
  <c r="F10" i="10"/>
  <c r="E54" i="2"/>
  <c r="E55" i="2" s="1"/>
  <c r="E59" i="2" s="1"/>
  <c r="C6" i="9" s="1"/>
  <c r="F54" i="2"/>
  <c r="F55" i="2" s="1"/>
  <c r="F59" i="2" s="1"/>
  <c r="F14" i="10" l="1"/>
  <c r="F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M28" i="8" s="1"/>
  <c r="Y53" i="2" l="1"/>
  <c r="I29" i="8"/>
  <c r="K29" i="8" s="1"/>
  <c r="Y49" i="2"/>
  <c r="Y52" i="2"/>
  <c r="Y51" i="2"/>
  <c r="Y50" i="2"/>
  <c r="Y48" i="2"/>
  <c r="Y16" i="2"/>
  <c r="Y14" i="2"/>
  <c r="Y15" i="2"/>
  <c r="I30" i="8" l="1"/>
  <c r="K30" i="8" s="1"/>
  <c r="M29" i="8"/>
  <c r="Y21" i="2"/>
  <c r="Y20" i="2"/>
  <c r="Y54" i="2"/>
  <c r="G12" i="2"/>
  <c r="D53" i="2"/>
  <c r="D52" i="2"/>
  <c r="I31" i="8" l="1"/>
  <c r="K31" i="8" s="1"/>
  <c r="M30" i="8"/>
  <c r="X59" i="2"/>
  <c r="Y55" i="2"/>
  <c r="W59" i="2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J24" i="8"/>
  <c r="J7" i="8"/>
  <c r="K6" i="9"/>
  <c r="AA59" i="2"/>
  <c r="J10" i="8"/>
  <c r="J5" i="8"/>
  <c r="J23" i="8"/>
  <c r="J28" i="8"/>
  <c r="J15" i="8"/>
  <c r="J25" i="8"/>
  <c r="J11" i="8"/>
  <c r="J8" i="8"/>
  <c r="J17" i="8"/>
  <c r="J27" i="8"/>
  <c r="J22" i="8"/>
  <c r="J9" i="8"/>
  <c r="J13" i="8"/>
  <c r="J20" i="8"/>
  <c r="J19" i="8"/>
  <c r="J6" i="8"/>
  <c r="J16" i="8"/>
  <c r="J12" i="8"/>
  <c r="J4" i="8"/>
  <c r="J3" i="8"/>
  <c r="J31" i="8"/>
  <c r="J14" i="8"/>
  <c r="M31" i="8"/>
  <c r="J2" i="8"/>
  <c r="J26" i="8"/>
  <c r="J18" i="8"/>
  <c r="J21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<sst xmlns="http://schemas.openxmlformats.org/spreadsheetml/2006/main" count="629" uniqueCount="386">
  <si>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</si>
  <si>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</si>
  <si>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</si>
  <si>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</si>
  <si>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</si>
  <si>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</si>
  <si>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</si>
  <si>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</si>
  <si>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</si>
  <si>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</si>
  <si>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</si>
  <si>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</si>
  <si>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</si>
  <si>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</si>
  <si>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</si>
  <si>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</si>
  <si>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</si>
  <si>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</si>
  <si>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</si>
  <si>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</si>
  <si>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</si>
  <si>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</si>
  <si>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</si>
  <si>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</si>
  <si>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</si>
  <si>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</si>
  <si>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</si>
  <si>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</si>
  <si>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</si>
  <si>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</si>
  <si>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</si>
  <si>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</si>
  <si>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</si>
  <si>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</si>
  <si>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</si>
  <si>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</si>
  <si>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</si>
  <si>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</si>
  <si>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</si>
  <si>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</si>
  <si>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</si>
  <si>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</si>
  <si>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</si>
  <si>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</si>
  <si>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</si>
  <si>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</si>
  <si>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</si>
  <si>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</si>
  <si>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</si>
  <si>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</si>
  <si>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</si>
  <si>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</si>
  <si>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</si>
  <si>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</si>
  <si>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</si>
  <si>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</si>
  <si>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</si>
  <si>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</si>
  <si>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</si>
  <si>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</si>
  <si>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</si>
  <si>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</si>
  <si>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</si>
  <si>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</si>
  <si>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</si>
  <si>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</si>
  <si>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</si>
  <si>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</si>
  <si>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</si>
  <si>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</si>
  <si>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</si>
  <si>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</si>
  <si>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</si>
  <si>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</si>
  <si>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</si>
  <si>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</si>
  <si>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</si>
  <si>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</si>
  <si>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</si>
  <si>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</si>
  <si>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</si>
  <si>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</si>
  <si>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</si>
  <si>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</si>
  <si>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</si>
  <si>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</si>
  <si>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</si>
  <si>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</si>
  <si>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</si>
  <si>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</si>
  <si>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</si>
  <si>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</si>
  <si>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</si>
  <si>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</si>
  <si>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</si>
  <si>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</si>
  <si>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</si>
  <si>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</si>
  <si>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</si>
  <si>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</si>
  <si>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</si>
  <si>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</si>
  <si>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</si>
  <si>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</si>
  <si>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</si>
  <si>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</si>
  <si>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</si>
  <si>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</si>
  <si>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</si>
  <si>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</si>
  <si>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</si>
  <si>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</si>
  <si>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</si>
  <si>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</si>
  <si>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</si>
  <si>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</si>
  <si>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</si>
  <si>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</si>
  <si>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</si>
  <si>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</si>
  <si>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</si>
  <si>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</si>
  <si>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</si>
  <si>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</si>
  <si>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</si>
  <si>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</si>
  <si>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</si>
  <si>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</si>
  <si>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</si>
  <si>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</si>
  <si>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</si>
  <si>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</si>
  <si>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</si>
  <si>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</si>
  <si>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</si>
  <si>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</si>
  <si>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</si>
  <si>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</si>
  <si>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</si>
  <si>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</si>
  <si>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</si>
  <si>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</si>
  <si>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</si>
  <si>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</si>
  <si>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</si>
  <si>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</si>
  <si>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</si>
  <si>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</si>
  <si>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</si>
  <si>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</si>
  <si>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</si>
  <si>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</si>
  <si>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</si>
  <si>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</si>
  <si>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</si>
  <si>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</si>
  <si>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</si>
  <si>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</si>
  <si>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</si>
  <si>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</si>
  <si>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</si>
  <si>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</si>
  <si>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</si>
  <si>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</si>
  <si>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</si>
  <si>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</si>
  <si>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</si>
  <si>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</si>
  <si>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</si>
  <si>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</si>
  <si>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</si>
  <si>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</si>
  <si>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</si>
  <si>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</si>
  <si>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</si>
  <si>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</si>
  <si>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</si>
  <si>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</si>
  <si>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</si>
  <si>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</si>
  <si>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</si>
  <si>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</si>
  <si>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</si>
  <si>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</si>
  <si>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</si>
  <si>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</si>
  <si>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</si>
  <si>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</si>
  <si>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</si>
  <si>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</si>
  <si>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</si>
  <si>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</si>
  <si>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</si>
  <si>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</si>
  <si>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</si>
  <si>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</si>
  <si>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</si>
  <si>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</si>
  <si>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</si>
  <si>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</si>
  <si>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</si>
  <si>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</si>
  <si>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</si>
  <si>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</si>
  <si>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</si>
  <si>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</si>
  <si>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</si>
  <si>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</si>
  <si>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</si>
  <si>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</si>
  <si>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</si>
  <si>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</si>
  <si>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</si>
  <si>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</si>
  <si>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</si>
  <si>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</si>
  <si>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</si>
  <si>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</si>
  <si>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</si>
  <si>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</si>
  <si>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</si>
  <si>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</si>
  <si>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</si>
  <si>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</si>
  <si>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</si>
  <si>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</si>
  <si>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</si>
  <si>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</si>
  <si>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</si>
  <si>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</si>
  <si>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</si>
  <si>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</si>
  <si>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</si>
  <si>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</si>
  <si>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</si>
  <si>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</si>
  <si>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</si>
  <si>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</si>
  <si>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</si>
  <si>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</si>
  <si>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</si>
  <si>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</si>
  <si>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</si>
  <si>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</si>
  <si>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</si>
  <si>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</si>
  <si>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</si>
  <si>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</si>
  <si>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</si>
  <si>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</si>
  <si>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</si>
  <si>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</si>
  <si>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</si>
  <si>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</si>
  <si>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</si>
  <si>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</si>
  <si>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</si>
  <si>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</si>
  <si>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</si>
  <si>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</si>
  <si>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</si>
  <si>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</si>
  <si>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</si>
  <si>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</si>
  <si>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</si>
  <si>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</si>
  <si>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</si>
  <si>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</si>
  <si>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</si>
  <si>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</si>
  <si>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</si>
  <si>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</si>
  <si>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</si>
  <si>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</si>
  <si>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</si>
  <si>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</si>
  <si>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</si>
  <si>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</si>
  <si>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</si>
  <si>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</si>
  <si>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</si>
  <si>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</si>
  <si>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</si>
  <si>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</si>
  <si>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</si>
  <si>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</si>
  <si>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</si>
  <si>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</si>
  <si>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</si>
  <si>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</si>
  <si>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</si>
  <si>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</si>
  <si>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</si>
  <si>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</si>
  <si>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</si>
  <si>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</si>
  <si>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</si>
  <si>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</si>
  <si>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</si>
  <si>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</si>
  <si>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</si>
  <si>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</si>
  <si>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</si>
  <si>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</si>
  <si>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</si>
  <si>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</si>
  <si>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</si>
  <si>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</si>
  <si>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</si>
  <si>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</si>
  <si>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</si>
  <si>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</si>
  <si>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</si>
  <si>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</si>
  <si>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</si>
  <si>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</si>
  <si>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</si>
  <si>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</si>
  <si>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</si>
  <si>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</si>
  <si>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</si>
  <si>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</si>
  <si>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</si>
  <si>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</si>
  <si>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</si>
  <si>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</si>
  <si>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</si>
  <si>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</si>
  <si>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</si>
  <si>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</si>
  <si>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</si>
  <si>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</si>
  <si>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</si>
  <si>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</si>
  <si>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</si>
  <si>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</si>
  <si>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</si>
  <si>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</si>
  <si>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</si>
  <si>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</si>
  <si>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</si>
  <si>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</si>
  <si>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</si>
  <si>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</si>
  <si>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</si>
  <si>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</si>
  <si>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</si>
  <si>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</si>
  <si>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</si>
  <si>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</si>
  <si>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</si>
  <si>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</si>
  <si>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</si>
  <si>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</si>
  <si>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</si>
  <si>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>Riaccertamento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</si>
  <si>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</si>
  <si>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</si>
  <si>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</si>
  <si>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</si>
  <si>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</si>
  <si>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Risultato economico di esercizi precedenti (A4)</t>
  </si>
  <si>
    <t>Riserve negative per beni indisponibili (A5)</t>
  </si>
  <si>
    <t>Saldo censuario</t>
  </si>
  <si>
    <t>Impegni</t>
  </si>
  <si>
    <t>Pagamenti</t>
  </si>
  <si>
    <t>Residui</t>
  </si>
  <si>
    <t>Cap. pagamento</t>
  </si>
  <si>
    <t>Composizione spesa</t>
  </si>
  <si>
    <t>Infanzia, minori, asili nido</t>
  </si>
  <si>
    <t>Disabilità</t>
  </si>
  <si>
    <t>Anziani</t>
  </si>
  <si>
    <t>Soggetti a rischio esclusione sociale</t>
  </si>
  <si>
    <t>Famiglie</t>
  </si>
  <si>
    <t>Diritto alla casa</t>
  </si>
  <si>
    <t>Rete dei servizi sociosanitari e sociali</t>
  </si>
  <si>
    <t>Cooperazione e associazionismo</t>
  </si>
  <si>
    <t>Servizio necroscopico e cimiteriale</t>
  </si>
  <si>
    <t>Spesa finale</t>
  </si>
  <si>
    <t>Totale</t>
  </si>
  <si>
    <t>Spesa corrente</t>
  </si>
  <si>
    <t>Spesa in conto capitale</t>
  </si>
  <si>
    <t>%Spesa corrente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</si>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</sst>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_-;\-* #,##0_-;_-* &quot;-&quot;??_-;_-@_-"/>
    <numFmt numFmtId="165" formatCode="0.0"/>
    <numFmt numFmtId="166" formatCode="#,##0_ ;\-#,##0\ 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</cellStyleXfs>
  <cellXfs count="143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2" applyFont="1" applyFill="1" applyBorder="1" applyAlignment="1" applyProtection="1">
      <alignment vertical="center" readingOrder="1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1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4" borderId="0" xfId="0" applyFont="1" applyFill="1"/>
    <xf numFmtId="164" fontId="0" fillId="4" borderId="0" xfId="0" applyNumberFormat="1" applyFill="1"/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4" fontId="0" fillId="4" borderId="0" xfId="0" applyNumberFormat="1" applyFont="1" applyFill="1"/>
    <xf numFmtId="165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6" fontId="0" fillId="4" borderId="0" xfId="0" applyNumberFormat="1" applyFont="1" applyFill="1"/>
    <xf numFmtId="166" fontId="3" fillId="4" borderId="0" xfId="1" applyNumberFormat="1" applyFont="1" applyFill="1"/>
    <xf numFmtId="166" fontId="6" fillId="0" borderId="0" xfId="0" applyNumberFormat="1" applyFont="1"/>
    <xf numFmtId="166" fontId="2" fillId="0" borderId="1" xfId="0" applyNumberFormat="1" applyFont="1" applyBorder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6" fontId="0" fillId="4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6" fontId="1" fillId="4" borderId="0" xfId="0" applyNumberFormat="1" applyFont="1" applyFill="1" applyAlignment="1">
      <alignment horizontal="center" vertical="center"/>
    </xf>
    <xf numFmtId="166" fontId="1" fillId="6" borderId="0" xfId="1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6" fontId="9" fillId="6" borderId="0" xfId="1" applyNumberFormat="1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6" fillId="4" borderId="0" xfId="0" quotePrefix="1" applyNumberFormat="1" applyFont="1" applyFill="1" applyAlignment="1">
      <alignment horizontal="center" vertical="center"/>
    </xf>
    <xf numFmtId="166" fontId="6" fillId="6" borderId="0" xfId="1" quotePrefix="1" applyNumberFormat="1" applyFont="1" applyFill="1" applyAlignment="1">
      <alignment horizontal="center" vertical="center"/>
    </xf>
    <xf numFmtId="166" fontId="6" fillId="6" borderId="0" xfId="0" quotePrefix="1" applyNumberFormat="1" applyFont="1" applyFill="1" applyAlignment="1">
      <alignment horizontal="center" vertical="center"/>
    </xf>
    <xf numFmtId="166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Border="1"/>
    <xf numFmtId="3" fontId="2" fillId="0" borderId="1" xfId="0" applyNumberFormat="1" applyFont="1" applyFill="1" applyBorder="1"/>
    <xf numFmtId="166" fontId="0" fillId="0" borderId="0" xfId="0" applyNumberFormat="1"/>
    <xf numFmtId="0" fontId="0" fillId="0" borderId="0" xfId="0" applyFill="1" applyAlignment="1">
      <alignment horizontal="center"/>
    </xf>
    <xf numFmtId="164" fontId="0" fillId="0" borderId="0" xfId="1" applyNumberFormat="1" applyFont="1" applyFill="1"/>
    <xf numFmtId="0" fontId="1" fillId="0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167" fontId="9" fillId="4" borderId="0" xfId="1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164" fontId="0" fillId="0" borderId="0" xfId="1" applyNumberFormat="1" applyFont="1" applyBorder="1"/>
    <xf numFmtId="3" fontId="2" fillId="0" borderId="0" xfId="0" applyNumberFormat="1" applyFont="1"/>
    <xf numFmtId="0" fontId="0" fillId="0" borderId="0" xfId="0" applyAlignment="1">
      <alignment vertical="center"/>
    </xf>
    <xf numFmtId="0" fontId="11" fillId="0" borderId="0" xfId="2" applyFont="1" applyFill="1" applyBorder="1" applyAlignment="1" applyProtection="1">
      <alignment vertical="center" readingOrder="1"/>
    </xf>
    <xf numFmtId="0" fontId="12" fillId="0" borderId="0" xfId="2" applyFont="1" applyFill="1" applyBorder="1" applyAlignment="1" applyProtection="1">
      <alignment vertical="center" readingOrder="1"/>
    </xf>
    <xf numFmtId="165" fontId="13" fillId="0" borderId="0" xfId="0" applyNumberFormat="1" applyFont="1"/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" xfId="2"/>
    <cellStyle name="Normale" xfId="0" builtinId="0"/>
  </cellStyles>
  <dxfs count="10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40183979406422E-2"/>
          <c:y val="1.7921905547683529E-2"/>
          <c:w val="0.53889034612345355"/>
          <c:h val="0.938046543416208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13-4D66-8076-5E0473A459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13-4D66-8076-5E0473A459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13-4D66-8076-5E0473A459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13-4D66-8076-5E0473A459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13-4D66-8076-5E0473A459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C13-4D66-8076-5E0473A45937}"/>
              </c:ext>
            </c:extLst>
          </c:dPt>
          <c:dPt>
            <c:idx val="6"/>
            <c:bubble3D val="0"/>
            <c:spPr>
              <a:solidFill>
                <a:schemeClr val="accent1">
                  <a:alpha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C13-4D66-8076-5E0473A4593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C13-4D66-8076-5E0473A45937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C13-4D66-8076-5E0473A45937}"/>
              </c:ext>
            </c:extLst>
          </c:dPt>
          <c:dLbls>
            <c:dLbl>
              <c:idx val="0"/>
              <c:layout>
                <c:manualLayout>
                  <c:x val="-0.20497194747795494"/>
                  <c:y val="0.10174188671409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373807184456609E-2"/>
                  <c:y val="-7.5450834551322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701288743401847E-3"/>
                  <c:y val="-7.743035743720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9640698009834146E-2"/>
                  <c:y val="-7.187497069458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4883934697811621E-2"/>
                  <c:y val="-5.7034305089832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9933044750003262E-2"/>
                  <c:y val="5.440972222222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6346595497678174E-3"/>
                  <c:y val="1.2338648443432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C13-4D66-8076-5E0473A4593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692339238845108E-2"/>
                  <c:y val="5.8666200324048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C13-4D66-8076-5E0473A459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Missione12_Programmi!$A$2:$A$10</c:f>
              <c:strCache>
                <c:ptCount val="9"/>
                <c:pt idx="0">
                  <c:v>Infanzia, minori, asili nido</c:v>
                </c:pt>
                <c:pt idx="1">
                  <c:v>Disabilità</c:v>
                </c:pt>
                <c:pt idx="2">
                  <c:v>Anziani</c:v>
                </c:pt>
                <c:pt idx="3">
                  <c:v>Soggetti a rischio esclusione sociale</c:v>
                </c:pt>
                <c:pt idx="4">
                  <c:v>Famiglie</c:v>
                </c:pt>
                <c:pt idx="5">
                  <c:v>Diritto alla casa</c:v>
                </c:pt>
                <c:pt idx="6">
                  <c:v>Rete dei servizi sociosanitari e sociali</c:v>
                </c:pt>
                <c:pt idx="7">
                  <c:v>Cooperazione e associazionismo</c:v>
                </c:pt>
                <c:pt idx="8">
                  <c:v>Servizio necroscopico e cimiteriale</c:v>
                </c:pt>
              </c:strCache>
            </c:strRef>
          </c:cat>
          <c:val>
            <c:numRef>
              <c:f>Missione12_Programmi!$B$2:$B$10</c:f>
              <c:numCache>
                <c:formatCode>#,##0</c:formatCode>
                <c:ptCount val="9"/>
                <c:pt idx="0">
                  <c:v>51977572.619999997</c:v>
                </c:pt>
                <c:pt idx="1">
                  <c:v>3972489.65</c:v>
                </c:pt>
                <c:pt idx="2">
                  <c:v>13663093.02</c:v>
                </c:pt>
                <c:pt idx="3">
                  <c:v>8563032.1799999997</c:v>
                </c:pt>
                <c:pt idx="4">
                  <c:v>0</c:v>
                </c:pt>
                <c:pt idx="5">
                  <c:v>2107220.4</c:v>
                </c:pt>
                <c:pt idx="6">
                  <c:v>42143349.789999999</c:v>
                </c:pt>
                <c:pt idx="7">
                  <c:v>1529923.27</c:v>
                </c:pt>
                <c:pt idx="8">
                  <c:v>2977256.34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C13-4D66-8076-5E0473A45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05368777131741"/>
          <c:y val="3.1215427490599516E-2"/>
          <c:w val="0.37732233402704773"/>
          <c:h val="0.92108789244360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189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78.819999999999993</c:v>
                </c:pt>
                <c:pt idx="1">
                  <c:v>81.42</c:v>
                </c:pt>
                <c:pt idx="2">
                  <c:v>84.4</c:v>
                </c:pt>
                <c:pt idx="3">
                  <c:v>86.75</c:v>
                </c:pt>
                <c:pt idx="4">
                  <c:v>77.75</c:v>
                </c:pt>
                <c:pt idx="5">
                  <c:v>80.73875943556817</c:v>
                </c:pt>
                <c:pt idx="6">
                  <c:v>71.819700728340607</c:v>
                </c:pt>
                <c:pt idx="7">
                  <c:v>75.018276508536118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85</c:v>
                </c:pt>
                <c:pt idx="1">
                  <c:v>92.92</c:v>
                </c:pt>
                <c:pt idx="2">
                  <c:v>84.75</c:v>
                </c:pt>
                <c:pt idx="3">
                  <c:v>84.03</c:v>
                </c:pt>
                <c:pt idx="4">
                  <c:v>84.74</c:v>
                </c:pt>
                <c:pt idx="5">
                  <c:v>87.248564930002075</c:v>
                </c:pt>
                <c:pt idx="6">
                  <c:v>85.609216426824275</c:v>
                </c:pt>
                <c:pt idx="7">
                  <c:v>84.833606297577774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66.39</c:v>
                </c:pt>
                <c:pt idx="1">
                  <c:v>70.19</c:v>
                </c:pt>
                <c:pt idx="2">
                  <c:v>76.36</c:v>
                </c:pt>
                <c:pt idx="3">
                  <c:v>87.766717193093683</c:v>
                </c:pt>
                <c:pt idx="4">
                  <c:v>86.1</c:v>
                </c:pt>
                <c:pt idx="5">
                  <c:v>79.361210218525741</c:v>
                </c:pt>
                <c:pt idx="6">
                  <c:v>75.9606952320609</c:v>
                </c:pt>
                <c:pt idx="7">
                  <c:v>69.715920938423153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81.28</c:v>
                </c:pt>
                <c:pt idx="1">
                  <c:v>79.97</c:v>
                </c:pt>
                <c:pt idx="2">
                  <c:v>77.89</c:v>
                </c:pt>
                <c:pt idx="3">
                  <c:v>80.48</c:v>
                </c:pt>
                <c:pt idx="4">
                  <c:v>75.069999999999993</c:v>
                </c:pt>
                <c:pt idx="5">
                  <c:v>76.23939246980629</c:v>
                </c:pt>
                <c:pt idx="6">
                  <c:v>75.568219363767014</c:v>
                </c:pt>
                <c:pt idx="7">
                  <c:v>78.550093782961156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429040"/>
        <c:axId val="1188429584"/>
      </c:lineChart>
      <c:catAx>
        <c:axId val="118842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429584"/>
        <c:crosses val="autoZero"/>
        <c:auto val="1"/>
        <c:lblAlgn val="ctr"/>
        <c:lblOffset val="100"/>
        <c:noMultiLvlLbl val="0"/>
      </c:catAx>
      <c:valAx>
        <c:axId val="1188429584"/>
        <c:scaling>
          <c:orientation val="minMax"/>
          <c:max val="95"/>
          <c:min val="6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8842904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46882670594009E-3"/>
          <c:y val="4.8321527610548975E-2"/>
          <c:w val="0.97054491899852724"/>
          <c:h val="0.75416532252568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923446816695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453.99</c:v>
                </c:pt>
                <c:pt idx="1">
                  <c:v>436.56</c:v>
                </c:pt>
                <c:pt idx="2">
                  <c:v>448.73</c:v>
                </c:pt>
                <c:pt idx="3">
                  <c:v>440.15</c:v>
                </c:pt>
                <c:pt idx="4">
                  <c:v>454.71</c:v>
                </c:pt>
                <c:pt idx="5">
                  <c:v>446.21</c:v>
                </c:pt>
                <c:pt idx="6">
                  <c:v>470.85</c:v>
                </c:pt>
                <c:pt idx="7">
                  <c:v>488.06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3.9273441335297005E-3"/>
                  <c:y val="-3.3856180143211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FB-4B97-B335-EFD02D3B11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910162002945507E-3"/>
                  <c:y val="-3.3856180143211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FB-4B97-B335-EFD02D3B11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782032400589101E-2"/>
                  <c:y val="7.386888273314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FB-4B97-B335-EFD02D3B11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910162002945507E-3"/>
                  <c:y val="3.693444136657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FB-4B97-B335-EFD02D3B11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81836033382425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FB-4B97-B335-EFD02D3B11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7207E-3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27952"/>
        <c:axId val="1188433392"/>
      </c:barChart>
      <c:catAx>
        <c:axId val="11884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433392"/>
        <c:crosses val="autoZero"/>
        <c:auto val="1"/>
        <c:lblAlgn val="ctr"/>
        <c:lblOffset val="100"/>
        <c:noMultiLvlLbl val="0"/>
      </c:catAx>
      <c:valAx>
        <c:axId val="1188433392"/>
        <c:scaling>
          <c:orientation val="minMax"/>
          <c:max val="50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842795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636720667648502E-3"/>
          <c:y val="5.1708217913204062E-2"/>
          <c:w val="0.99803632793323516"/>
          <c:h val="0.76185922743036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1.8467220683287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72-4AE1-B4D0-3A70B18D74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270.45999999999998</c:v>
                </c:pt>
                <c:pt idx="1">
                  <c:v>324.24</c:v>
                </c:pt>
                <c:pt idx="2">
                  <c:v>310.63</c:v>
                </c:pt>
                <c:pt idx="3">
                  <c:v>239.23</c:v>
                </c:pt>
                <c:pt idx="4">
                  <c:v>272.2</c:v>
                </c:pt>
                <c:pt idx="5">
                  <c:v>227.3</c:v>
                </c:pt>
                <c:pt idx="6">
                  <c:v>332.77</c:v>
                </c:pt>
                <c:pt idx="7">
                  <c:v>402.88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1451474377326082E-2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257371886630408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910162002945507E-3"/>
                  <c:y val="-3.3856180143211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72-4AE1-B4D0-3A70B18D74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9101620029455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72-4AE1-B4D0-3A70B18D74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63431625155058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30128"/>
        <c:axId val="1188431760"/>
      </c:barChart>
      <c:catAx>
        <c:axId val="118843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431760"/>
        <c:crosses val="autoZero"/>
        <c:auto val="1"/>
        <c:lblAlgn val="ctr"/>
        <c:lblOffset val="100"/>
        <c:noMultiLvlLbl val="0"/>
      </c:catAx>
      <c:valAx>
        <c:axId val="1188431760"/>
        <c:scaling>
          <c:orientation val="minMax"/>
          <c:max val="41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18843012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85E-2"/>
          <c:y val="3.0284077738145978E-2"/>
          <c:w val="0.956799214531182"/>
          <c:h val="0.82538439105368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3745704467353964E-2"/>
                  <c:y val="6.96414873601095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3B-41E7-A098-717154B496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-9.3000000000000007</c:v>
                </c:pt>
                <c:pt idx="1">
                  <c:v>-14.02</c:v>
                </c:pt>
                <c:pt idx="2">
                  <c:v>-1.71</c:v>
                </c:pt>
                <c:pt idx="3">
                  <c:v>-4.6500000000000004</c:v>
                </c:pt>
                <c:pt idx="4">
                  <c:v>-11.73</c:v>
                </c:pt>
                <c:pt idx="5">
                  <c:v>-12.57</c:v>
                </c:pt>
                <c:pt idx="6">
                  <c:v>-11.21</c:v>
                </c:pt>
                <c:pt idx="7">
                  <c:v>-10.83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30672"/>
        <c:axId val="1188431216"/>
      </c:barChart>
      <c:catAx>
        <c:axId val="118843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431216"/>
        <c:crosses val="autoZero"/>
        <c:auto val="1"/>
        <c:lblAlgn val="ctr"/>
        <c:lblOffset val="100"/>
        <c:noMultiLvlLbl val="0"/>
      </c:catAx>
      <c:valAx>
        <c:axId val="1188431216"/>
        <c:scaling>
          <c:orientation val="minMax"/>
          <c:max val="40"/>
          <c:min val="-15"/>
        </c:scaling>
        <c:delete val="1"/>
        <c:axPos val="l"/>
        <c:numFmt formatCode="0" sourceLinked="0"/>
        <c:majorTickMark val="none"/>
        <c:minorTickMark val="none"/>
        <c:tickLblPos val="none"/>
        <c:crossAx val="118843067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585E-2"/>
          <c:y val="8.6483621168819566E-2"/>
          <c:w val="0.956799214531182"/>
          <c:h val="0.71600353187242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7093765341188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63-4C0B-BCFD-326D7D16C3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640648011782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63-4C0B-BCFD-326D7D16C3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6367206676485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D63-4C0B-BCFD-326D7D16C3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43731518096392E-2"/>
                  <c:y val="-3.3856180143211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63-4C0B-BCFD-326D7D16C3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3248601656751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98-4D09-BE66-02F420AD914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3600534402137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98-4D09-BE66-02F420AD914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85790628876942E-2"/>
                  <c:y val="-1.76313921403623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51474377326082E-2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1249.3699999999999</c:v>
                </c:pt>
                <c:pt idx="1">
                  <c:v>1298.1400000000001</c:v>
                </c:pt>
                <c:pt idx="2">
                  <c:v>1286.1099999999999</c:v>
                </c:pt>
                <c:pt idx="3">
                  <c:v>1280.27</c:v>
                </c:pt>
                <c:pt idx="4">
                  <c:v>1338.9324115968573</c:v>
                </c:pt>
                <c:pt idx="5">
                  <c:v>1244.71</c:v>
                </c:pt>
                <c:pt idx="6">
                  <c:v>1363.13</c:v>
                </c:pt>
                <c:pt idx="7">
                  <c:v>1313.3481064227467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35024"/>
        <c:axId val="1188432304"/>
      </c:barChart>
      <c:catAx>
        <c:axId val="11884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88432304"/>
        <c:crosses val="autoZero"/>
        <c:auto val="1"/>
        <c:lblAlgn val="ctr"/>
        <c:lblOffset val="100"/>
        <c:noMultiLvlLbl val="0"/>
      </c:catAx>
      <c:valAx>
        <c:axId val="1188432304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188435024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7752097937642"/>
          <c:y val="7.7745360071207401E-3"/>
          <c:w val="0.89062253937096958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363837</c:v>
                </c:pt>
                <c:pt idx="1">
                  <c:v>362742</c:v>
                </c:pt>
                <c:pt idx="2">
                  <c:v>361619</c:v>
                </c:pt>
                <c:pt idx="3">
                  <c:v>368419</c:v>
                </c:pt>
                <c:pt idx="4">
                  <c:v>366927</c:v>
                </c:pt>
                <c:pt idx="5">
                  <c:v>369885</c:v>
                </c:pt>
                <c:pt idx="6">
                  <c:v>373991</c:v>
                </c:pt>
                <c:pt idx="7">
                  <c:v>377277</c:v>
                </c:pt>
                <c:pt idx="8">
                  <c:v>377395</c:v>
                </c:pt>
                <c:pt idx="9">
                  <c:v>376841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32848"/>
        <c:axId val="1188434480"/>
      </c:barChart>
      <c:catAx>
        <c:axId val="118843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188434480"/>
        <c:crosses val="autoZero"/>
        <c:auto val="1"/>
        <c:lblAlgn val="ctr"/>
        <c:lblOffset val="100"/>
        <c:noMultiLvlLbl val="0"/>
      </c:catAx>
      <c:valAx>
        <c:axId val="1188434480"/>
        <c:scaling>
          <c:orientation val="minMax"/>
          <c:max val="45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18843284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2230057669705"/>
          <c:y val="3.8314176245210725E-2"/>
          <c:w val="0.87070933128718542"/>
          <c:h val="0.74534017887262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Missione12_Programmi!$A$106</c:f>
              <c:strCache>
                <c:ptCount val="1"/>
                <c:pt idx="0">
                  <c:v>Infanzia, minori, asili nido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Missione12_Programmi!$B$106:$I$106</c:f>
              <c:numCache>
                <c:formatCode>#,##0</c:formatCode>
                <c:ptCount val="8"/>
                <c:pt idx="0">
                  <c:v>43920023.009999998</c:v>
                </c:pt>
                <c:pt idx="1">
                  <c:v>45304482.170000002</c:v>
                </c:pt>
                <c:pt idx="2">
                  <c:v>46449600.270000003</c:v>
                </c:pt>
                <c:pt idx="3">
                  <c:v>47101434.729999997</c:v>
                </c:pt>
                <c:pt idx="4">
                  <c:v>39575142.770000003</c:v>
                </c:pt>
                <c:pt idx="5">
                  <c:v>42312996.119999997</c:v>
                </c:pt>
                <c:pt idx="6">
                  <c:v>44239627.090000004</c:v>
                </c:pt>
                <c:pt idx="7">
                  <c:v>51977572.619999997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1-4F43-AC63-F54EE445F163}"/>
            </c:ext>
          </c:extLst>
        </c:ser>
        <c:ser>
          <c:idx val="6"/>
          <c:order val="1"/>
          <c:tx>
            <c:strRef>
              <c:f>Missione12_Programmi!$A$107</c:f>
              <c:strCache>
                <c:ptCount val="1"/>
                <c:pt idx="0">
                  <c:v>Rete dei servizi sociosanitari e sociali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Missione12_Programmi!$B$107:$I$107</c:f>
              <c:numCache>
                <c:formatCode>#,##0</c:formatCode>
                <c:ptCount val="8"/>
                <c:pt idx="0">
                  <c:v>31657093.079999998</c:v>
                </c:pt>
                <c:pt idx="1">
                  <c:v>28731138.32</c:v>
                </c:pt>
                <c:pt idx="2">
                  <c:v>31063963.739999998</c:v>
                </c:pt>
                <c:pt idx="3">
                  <c:v>32783481.289999999</c:v>
                </c:pt>
                <c:pt idx="4">
                  <c:v>37550102.189999998</c:v>
                </c:pt>
                <c:pt idx="5">
                  <c:v>38219030.270000003</c:v>
                </c:pt>
                <c:pt idx="6">
                  <c:v>37090482.469999999</c:v>
                </c:pt>
                <c:pt idx="7">
                  <c:v>42143349.789999999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D1-4F43-AC63-F54EE445F163}"/>
            </c:ext>
          </c:extLst>
        </c:ser>
        <c:ser>
          <c:idx val="2"/>
          <c:order val="2"/>
          <c:tx>
            <c:strRef>
              <c:f>Missione12_Programmi!$A$108</c:f>
              <c:strCache>
                <c:ptCount val="1"/>
                <c:pt idx="0">
                  <c:v>Anziani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Missione12_Programmi!$B$108:$I$108</c:f>
              <c:numCache>
                <c:formatCode>#,##0</c:formatCode>
                <c:ptCount val="8"/>
                <c:pt idx="0">
                  <c:v>13711181.58</c:v>
                </c:pt>
                <c:pt idx="1">
                  <c:v>12043031.15</c:v>
                </c:pt>
                <c:pt idx="2">
                  <c:v>13704980.27</c:v>
                </c:pt>
                <c:pt idx="3">
                  <c:v>13745026.939999999</c:v>
                </c:pt>
                <c:pt idx="4">
                  <c:v>13496499.300000001</c:v>
                </c:pt>
                <c:pt idx="5">
                  <c:v>11885758.26</c:v>
                </c:pt>
                <c:pt idx="6">
                  <c:v>12800537.810000001</c:v>
                </c:pt>
                <c:pt idx="7">
                  <c:v>13663093.02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D1-4F43-AC63-F54EE445F163}"/>
            </c:ext>
          </c:extLst>
        </c:ser>
        <c:ser>
          <c:idx val="3"/>
          <c:order val="3"/>
          <c:tx>
            <c:strRef>
              <c:f>Missione12_Programmi!$A$109</c:f>
              <c:strCache>
                <c:ptCount val="1"/>
                <c:pt idx="0">
                  <c:v>Soggetti a rischio esclusione sociale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Missione12_Programmi!$B$109:$I$109</c:f>
              <c:numCache>
                <c:formatCode>#,##0</c:formatCode>
                <c:ptCount val="8"/>
                <c:pt idx="0">
                  <c:v>10082991.93</c:v>
                </c:pt>
                <c:pt idx="1">
                  <c:v>9128535.1400000006</c:v>
                </c:pt>
                <c:pt idx="2">
                  <c:v>8053818.9000000004</c:v>
                </c:pt>
                <c:pt idx="3">
                  <c:v>7254208.46</c:v>
                </c:pt>
                <c:pt idx="4">
                  <c:v>6600553.7999999998</c:v>
                </c:pt>
                <c:pt idx="5">
                  <c:v>6273361.2400000002</c:v>
                </c:pt>
                <c:pt idx="6">
                  <c:v>6142405.5599999996</c:v>
                </c:pt>
                <c:pt idx="7">
                  <c:v>8563032.1799999997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D1-4F43-AC63-F54EE445F163}"/>
            </c:ext>
          </c:extLst>
        </c:ser>
        <c:ser>
          <c:idx val="5"/>
          <c:order val="4"/>
          <c:tx>
            <c:strRef>
              <c:f>Missione12_Programmi!$A$112</c:f>
              <c:strCache>
                <c:ptCount val="1"/>
                <c:pt idx="0">
                  <c:v>Diritto alla casa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Missione12_Programmi!$B$112:$I$112</c:f>
              <c:numCache>
                <c:formatCode>#,##0</c:formatCode>
                <c:ptCount val="8"/>
                <c:pt idx="0">
                  <c:v>2334192.91</c:v>
                </c:pt>
                <c:pt idx="1">
                  <c:v>1969312.59</c:v>
                </c:pt>
                <c:pt idx="2">
                  <c:v>2296918.13</c:v>
                </c:pt>
                <c:pt idx="3">
                  <c:v>2530980</c:v>
                </c:pt>
                <c:pt idx="4">
                  <c:v>5491025.8099999996</c:v>
                </c:pt>
                <c:pt idx="5">
                  <c:v>4535573.62</c:v>
                </c:pt>
                <c:pt idx="6">
                  <c:v>4364393.08</c:v>
                </c:pt>
                <c:pt idx="7">
                  <c:v>2107220.4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D1-4F43-AC63-F54EE445F163}"/>
            </c:ext>
          </c:extLst>
        </c:ser>
        <c:ser>
          <c:idx val="1"/>
          <c:order val="5"/>
          <c:tx>
            <c:strRef>
              <c:f>Missione12_Programmi!$A$110</c:f>
              <c:strCache>
                <c:ptCount val="1"/>
                <c:pt idx="0">
                  <c:v>Disabilità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Missione12_Programmi!$B$110:$I$110</c:f>
              <c:numCache>
                <c:formatCode>#,##0</c:formatCode>
                <c:ptCount val="8"/>
                <c:pt idx="0">
                  <c:v>5655259.0599999996</c:v>
                </c:pt>
                <c:pt idx="1">
                  <c:v>5021804.74</c:v>
                </c:pt>
                <c:pt idx="2">
                  <c:v>4322472.33</c:v>
                </c:pt>
                <c:pt idx="3">
                  <c:v>4299821.43</c:v>
                </c:pt>
                <c:pt idx="4">
                  <c:v>3945582.57</c:v>
                </c:pt>
                <c:pt idx="5">
                  <c:v>4142937.95</c:v>
                </c:pt>
                <c:pt idx="6">
                  <c:v>4669775.1399999997</c:v>
                </c:pt>
                <c:pt idx="7">
                  <c:v>3972489.65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6D1-4F43-AC63-F54EE445F163}"/>
            </c:ext>
          </c:extLst>
        </c:ser>
        <c:ser>
          <c:idx val="8"/>
          <c:order val="6"/>
          <c:tx>
            <c:strRef>
              <c:f>Missione12_Programmi!$A$111</c:f>
              <c:strCache>
                <c:ptCount val="1"/>
                <c:pt idx="0">
                  <c:v>Servizio necroscopico e cimiteriale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Missione12_Programmi!$B$111:$I$111</c:f>
              <c:numCache>
                <c:formatCode>#,##0</c:formatCode>
                <c:ptCount val="8"/>
                <c:pt idx="0">
                  <c:v>1437035.28</c:v>
                </c:pt>
                <c:pt idx="1">
                  <c:v>2548760.17</c:v>
                </c:pt>
                <c:pt idx="2">
                  <c:v>2242907.48</c:v>
                </c:pt>
                <c:pt idx="3">
                  <c:v>2837944.71</c:v>
                </c:pt>
                <c:pt idx="4">
                  <c:v>1982173.01</c:v>
                </c:pt>
                <c:pt idx="5">
                  <c:v>2791285.14</c:v>
                </c:pt>
                <c:pt idx="6">
                  <c:v>2765364.03</c:v>
                </c:pt>
                <c:pt idx="7">
                  <c:v>2977256.34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6D1-4F43-AC63-F54EE445F163}"/>
            </c:ext>
          </c:extLst>
        </c:ser>
        <c:ser>
          <c:idx val="7"/>
          <c:order val="7"/>
          <c:tx>
            <c:strRef>
              <c:f>Missione12_Programmi!$A$113</c:f>
              <c:strCache>
                <c:ptCount val="1"/>
                <c:pt idx="0">
                  <c:v>Cooperazione e associazionismo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Missione12_Programmi!$B$113:$I$113</c:f>
              <c:numCache>
                <c:formatCode>#,##0</c:formatCode>
                <c:ptCount val="8"/>
                <c:pt idx="0">
                  <c:v>1322871.1200000001</c:v>
                </c:pt>
                <c:pt idx="1">
                  <c:v>1327550.3500000001</c:v>
                </c:pt>
                <c:pt idx="2">
                  <c:v>1413556.45</c:v>
                </c:pt>
                <c:pt idx="3">
                  <c:v>1429979.88</c:v>
                </c:pt>
                <c:pt idx="4">
                  <c:v>1073433.5900000001</c:v>
                </c:pt>
                <c:pt idx="5">
                  <c:v>1414834.13</c:v>
                </c:pt>
                <c:pt idx="6">
                  <c:v>1469196.02</c:v>
                </c:pt>
                <c:pt idx="7">
                  <c:v>1529923.27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6D1-4F43-AC63-F54EE445F163}"/>
            </c:ext>
          </c:extLst>
        </c:ser>
        <c:ser>
          <c:idx val="4"/>
          <c:order val="8"/>
          <c:tx>
            <c:strRef>
              <c:f>Missione12_Programmi!$A$114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Missione12_Programmi!$B$105:$I$105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Missione12_Programmi!$B$114:$I$114</c:f>
              <c:numCache>
                <c:formatCode>#,##0</c:formatCode>
                <c:ptCount val="8"/>
                <c:pt idx="0">
                  <c:v>0</c:v>
                </c:pt>
                <c:pt idx="1">
                  <c:v>85000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6D1-4F43-AC63-F54EE445F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0768"/>
        <c:axId val="1064539680"/>
      </c:barChart>
      <c:catAx>
        <c:axId val="10645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9680"/>
        <c:crosses val="autoZero"/>
        <c:auto val="1"/>
        <c:lblAlgn val="ctr"/>
        <c:lblOffset val="100"/>
        <c:noMultiLvlLbl val="0"/>
      </c:catAx>
      <c:valAx>
        <c:axId val="1064539680"/>
        <c:scaling>
          <c:orientation val="minMax"/>
          <c:max val="119000000.00000001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768"/>
        <c:crosses val="autoZero"/>
        <c:crossBetween val="between"/>
        <c:majorUnit val="2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46750826680301E-2"/>
          <c:y val="0.85327288634375253"/>
          <c:w val="0.95810603430951646"/>
          <c:h val="0.12582847206795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6717062543052"/>
          <c:y val="5.4234059497589075E-2"/>
          <c:w val="0.80361249792401179"/>
          <c:h val="0.69993782761097345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476370763.64999998</c:v>
                </c:pt>
                <c:pt idx="1">
                  <c:v>550957160.65999997</c:v>
                </c:pt>
                <c:pt idx="2">
                  <c:v>457613006.44</c:v>
                </c:pt>
                <c:pt idx="3">
                  <c:v>640099464.98000002</c:v>
                </c:pt>
                <c:pt idx="4">
                  <c:v>473006496.38</c:v>
                </c:pt>
                <c:pt idx="5">
                  <c:v>488166663.44999999</c:v>
                </c:pt>
                <c:pt idx="6">
                  <c:v>494391280.38999999</c:v>
                </c:pt>
                <c:pt idx="7">
                  <c:v>658068010.50999999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Risultato_amministrazione!$B$4:$I$4</c:f>
              <c:numCache>
                <c:formatCode>#,##0</c:formatCode>
                <c:ptCount val="8"/>
                <c:pt idx="0">
                  <c:v>208799177</c:v>
                </c:pt>
                <c:pt idx="1">
                  <c:v>220955026.87</c:v>
                </c:pt>
                <c:pt idx="2">
                  <c:v>196753993.62</c:v>
                </c:pt>
                <c:pt idx="3">
                  <c:v>317791589.38</c:v>
                </c:pt>
                <c:pt idx="4">
                  <c:v>216173913.94999999</c:v>
                </c:pt>
                <c:pt idx="5">
                  <c:v>203615543.75</c:v>
                </c:pt>
                <c:pt idx="6">
                  <c:v>271988479.27999997</c:v>
                </c:pt>
                <c:pt idx="7">
                  <c:v>313678267.35000002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44032"/>
        <c:axId val="1064538048"/>
      </c:lineChart>
      <c:catAx>
        <c:axId val="10645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64538048"/>
        <c:crosses val="autoZero"/>
        <c:auto val="1"/>
        <c:lblAlgn val="ctr"/>
        <c:lblOffset val="100"/>
        <c:noMultiLvlLbl val="0"/>
      </c:catAx>
      <c:valAx>
        <c:axId val="1064538048"/>
        <c:scaling>
          <c:orientation val="minMax"/>
          <c:max val="700000000"/>
          <c:min val="10000000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4032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476370763.64999998</c:v>
                </c:pt>
                <c:pt idx="1">
                  <c:v>550957160.65999997</c:v>
                </c:pt>
                <c:pt idx="2">
                  <c:v>457613006.44</c:v>
                </c:pt>
                <c:pt idx="3">
                  <c:v>640099464.98000002</c:v>
                </c:pt>
                <c:pt idx="4">
                  <c:v>473006496.38</c:v>
                </c:pt>
                <c:pt idx="5">
                  <c:v>488166663.44999999</c:v>
                </c:pt>
                <c:pt idx="6">
                  <c:v>494391280.38999999</c:v>
                </c:pt>
                <c:pt idx="7">
                  <c:v>658068010.50999999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Risultato_amministrazione!$B$8:$I$8</c:f>
              <c:numCache>
                <c:formatCode>#,##0</c:formatCode>
                <c:ptCount val="8"/>
                <c:pt idx="0">
                  <c:v>192620690.84999999</c:v>
                </c:pt>
                <c:pt idx="1">
                  <c:v>229528734.03</c:v>
                </c:pt>
                <c:pt idx="2">
                  <c:v>235677589.41</c:v>
                </c:pt>
                <c:pt idx="3">
                  <c:v>259057544.86000001</c:v>
                </c:pt>
                <c:pt idx="4">
                  <c:v>237490145.21000001</c:v>
                </c:pt>
                <c:pt idx="5">
                  <c:v>215230519.34</c:v>
                </c:pt>
                <c:pt idx="6">
                  <c:v>244635453.19999999</c:v>
                </c:pt>
                <c:pt idx="7">
                  <c:v>317393762.13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4544576"/>
        <c:axId val="1064540224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Risultato_amministrazione!$B$23:$I$23</c:f>
              <c:numCache>
                <c:formatCode>0.0</c:formatCode>
                <c:ptCount val="8"/>
                <c:pt idx="0">
                  <c:v>40.435036225590586</c:v>
                </c:pt>
                <c:pt idx="1">
                  <c:v>41.659996533132279</c:v>
                </c:pt>
                <c:pt idx="2">
                  <c:v>51.501505877958678</c:v>
                </c:pt>
                <c:pt idx="3">
                  <c:v>40.471451552938618</c:v>
                </c:pt>
                <c:pt idx="4">
                  <c:v>50.208643438843424</c:v>
                </c:pt>
                <c:pt idx="5">
                  <c:v>44.089557000658402</c:v>
                </c:pt>
                <c:pt idx="6">
                  <c:v>49.482153691509204</c:v>
                </c:pt>
                <c:pt idx="7">
                  <c:v>48.231148917878734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592"/>
        <c:axId val="1064541856"/>
      </c:lineChart>
      <c:catAx>
        <c:axId val="10645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0224"/>
        <c:crosses val="autoZero"/>
        <c:auto val="1"/>
        <c:lblAlgn val="ctr"/>
        <c:lblOffset val="100"/>
        <c:noMultiLvlLbl val="0"/>
      </c:catAx>
      <c:valAx>
        <c:axId val="10645402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44576"/>
        <c:crosses val="autoZero"/>
        <c:crossBetween val="between"/>
      </c:valAx>
      <c:valAx>
        <c:axId val="1064541856"/>
        <c:scaling>
          <c:orientation val="minMax"/>
          <c:min val="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538592"/>
        <c:crosses val="max"/>
        <c:crossBetween val="between"/>
      </c:valAx>
      <c:catAx>
        <c:axId val="106453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4541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04940728562772E-2"/>
          <c:y val="1.9227205294990387E-2"/>
          <c:w val="0.88993030868452683"/>
          <c:h val="0.95352002738788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6857051405159852E-2"/>
                  <c:y val="3.8647342995169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1B-4299-8D28-A3AD0CA2BD2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963655837855647E-2"/>
                  <c:y val="3.8647342995169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1B-4299-8D28-A3AD0CA2BD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Conto_economico!$C$1:$L$1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Conto_economico!$C$28:$L$28</c:f>
              <c:numCache>
                <c:formatCode>#,##0</c:formatCode>
                <c:ptCount val="10"/>
                <c:pt idx="0">
                  <c:v>18795340.430000048</c:v>
                </c:pt>
                <c:pt idx="1">
                  <c:v>33035013.989999883</c:v>
                </c:pt>
                <c:pt idx="2">
                  <c:v>5059025.1300001414</c:v>
                </c:pt>
                <c:pt idx="3">
                  <c:v>13616312.139999755</c:v>
                </c:pt>
                <c:pt idx="4">
                  <c:v>3949511.3499999419</c:v>
                </c:pt>
                <c:pt idx="5">
                  <c:v>30665985.639999926</c:v>
                </c:pt>
                <c:pt idx="6">
                  <c:v>15703130.220000163</c:v>
                </c:pt>
                <c:pt idx="7">
                  <c:v>15569024.979999907</c:v>
                </c:pt>
                <c:pt idx="8">
                  <c:v>47416368.479999959</c:v>
                </c:pt>
                <c:pt idx="9">
                  <c:v>150600.7300000228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39136"/>
        <c:axId val="1064542400"/>
      </c:barChart>
      <c:catAx>
        <c:axId val="106453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064542400"/>
        <c:crosses val="autoZero"/>
        <c:auto val="1"/>
        <c:lblAlgn val="ctr"/>
        <c:lblOffset val="100"/>
        <c:noMultiLvlLbl val="0"/>
      </c:catAx>
      <c:valAx>
        <c:axId val="1064542400"/>
        <c:scaling>
          <c:orientation val="minMax"/>
          <c:max val="50000000"/>
        </c:scaling>
        <c:delete val="1"/>
        <c:axPos val="b"/>
        <c:numFmt formatCode="#,##0" sourceLinked="1"/>
        <c:majorTickMark val="out"/>
        <c:minorTickMark val="none"/>
        <c:tickLblPos val="nextTo"/>
        <c:crossAx val="1064539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Stato_patrimoniale!$B$21:$J$21</c:f>
              <c:numCache>
                <c:formatCode>#,##0</c:formatCode>
                <c:ptCount val="9"/>
                <c:pt idx="0">
                  <c:v>474307947.63</c:v>
                </c:pt>
                <c:pt idx="1">
                  <c:v>472477692.88</c:v>
                </c:pt>
                <c:pt idx="2">
                  <c:v>490211110.80000001</c:v>
                </c:pt>
                <c:pt idx="3">
                  <c:v>480936506.86000001</c:v>
                </c:pt>
                <c:pt idx="4">
                  <c:v>482060382.57999998</c:v>
                </c:pt>
                <c:pt idx="5">
                  <c:v>491290452.99000001</c:v>
                </c:pt>
                <c:pt idx="6">
                  <c:v>454709666.00999999</c:v>
                </c:pt>
                <c:pt idx="7">
                  <c:v>498832589.72000003</c:v>
                </c:pt>
                <c:pt idx="8">
                  <c:v>476406518.81999999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Stato_patrimoniale!$B$22:$J$22</c:f>
              <c:numCache>
                <c:formatCode>#,##0</c:formatCode>
                <c:ptCount val="9"/>
                <c:pt idx="0">
                  <c:v>86392594.549999997</c:v>
                </c:pt>
                <c:pt idx="1">
                  <c:v>114267007.16</c:v>
                </c:pt>
                <c:pt idx="2">
                  <c:v>113383847.34999999</c:v>
                </c:pt>
                <c:pt idx="3">
                  <c:v>114436942.40000001</c:v>
                </c:pt>
                <c:pt idx="4">
                  <c:v>86237330.829999998</c:v>
                </c:pt>
                <c:pt idx="5">
                  <c:v>126755163.31</c:v>
                </c:pt>
                <c:pt idx="6">
                  <c:v>104820448.97</c:v>
                </c:pt>
                <c:pt idx="7">
                  <c:v>113003078.8</c:v>
                </c:pt>
                <c:pt idx="8">
                  <c:v>132907397.31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Stato_patrimoniale!$B$23:$J$23</c:f>
              <c:numCache>
                <c:formatCode>#,##0</c:formatCode>
                <c:ptCount val="9"/>
                <c:pt idx="0">
                  <c:v>0</c:v>
                </c:pt>
                <c:pt idx="1">
                  <c:v>32530223.280000001</c:v>
                </c:pt>
                <c:pt idx="2">
                  <c:v>34560496.350000001</c:v>
                </c:pt>
                <c:pt idx="3">
                  <c:v>22072957.899999999</c:v>
                </c:pt>
                <c:pt idx="4">
                  <c:v>21369400.559999999</c:v>
                </c:pt>
                <c:pt idx="5">
                  <c:v>24885590.739999998</c:v>
                </c:pt>
                <c:pt idx="6">
                  <c:v>24323862.289999999</c:v>
                </c:pt>
                <c:pt idx="7">
                  <c:v>40800926.25</c:v>
                </c:pt>
                <c:pt idx="8">
                  <c:v>38032843.030000001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Stato_patrimoniale!$B$24:$J$24</c:f>
              <c:numCache>
                <c:formatCode>#,##0</c:formatCode>
                <c:ptCount val="9"/>
                <c:pt idx="0">
                  <c:v>48085030.170000002</c:v>
                </c:pt>
                <c:pt idx="1">
                  <c:v>61684593.950000003</c:v>
                </c:pt>
                <c:pt idx="2">
                  <c:v>67817149.810000002</c:v>
                </c:pt>
                <c:pt idx="3">
                  <c:v>59571808.329999998</c:v>
                </c:pt>
                <c:pt idx="4">
                  <c:v>56255057.340000004</c:v>
                </c:pt>
                <c:pt idx="5">
                  <c:v>64372142.460000001</c:v>
                </c:pt>
                <c:pt idx="6">
                  <c:v>74559061.069999993</c:v>
                </c:pt>
                <c:pt idx="7">
                  <c:v>85226043.620000005</c:v>
                </c:pt>
                <c:pt idx="8">
                  <c:v>81256365.950000003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42944"/>
        <c:axId val="1446371168"/>
      </c:barChart>
      <c:catAx>
        <c:axId val="10645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1168"/>
        <c:crosses val="autoZero"/>
        <c:auto val="1"/>
        <c:lblAlgn val="ctr"/>
        <c:lblOffset val="100"/>
        <c:noMultiLvlLbl val="0"/>
      </c:catAx>
      <c:valAx>
        <c:axId val="1446371168"/>
        <c:scaling>
          <c:orientation val="minMax"/>
          <c:max val="7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064542944"/>
        <c:crosses val="autoZero"/>
        <c:crossBetween val="between"/>
        <c:majorUnit val="1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296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Stato_patrimoniale!$B$14:$J$14</c:f>
              <c:numCache>
                <c:formatCode>#,##0</c:formatCode>
                <c:ptCount val="9"/>
                <c:pt idx="0">
                  <c:v>1823428157.6700001</c:v>
                </c:pt>
                <c:pt idx="1">
                  <c:v>1856463171.6600001</c:v>
                </c:pt>
                <c:pt idx="2">
                  <c:v>906303902.97000003</c:v>
                </c:pt>
                <c:pt idx="3">
                  <c:v>906303902.97000003</c:v>
                </c:pt>
                <c:pt idx="4">
                  <c:v>906303902.97000003</c:v>
                </c:pt>
                <c:pt idx="5">
                  <c:v>906303902.97000003</c:v>
                </c:pt>
                <c:pt idx="6">
                  <c:v>906303902.97000003</c:v>
                </c:pt>
                <c:pt idx="7">
                  <c:v>906303902.97000003</c:v>
                </c:pt>
                <c:pt idx="8">
                  <c:v>906303902.97000003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Stato_patrimoniale!$B$15:$J$15</c:f>
              <c:numCache>
                <c:formatCode>#,##0</c:formatCode>
                <c:ptCount val="9"/>
                <c:pt idx="0">
                  <c:v>53655161.799999997</c:v>
                </c:pt>
                <c:pt idx="1">
                  <c:v>673849101.54999995</c:v>
                </c:pt>
                <c:pt idx="2">
                  <c:v>1812197024.3399999</c:v>
                </c:pt>
                <c:pt idx="3">
                  <c:v>1883857069.21</c:v>
                </c:pt>
                <c:pt idx="4">
                  <c:v>1891826551.71</c:v>
                </c:pt>
                <c:pt idx="5">
                  <c:v>1924622436.5</c:v>
                </c:pt>
                <c:pt idx="6">
                  <c:v>1950543132.8699999</c:v>
                </c:pt>
                <c:pt idx="7">
                  <c:v>1969277953.6700001</c:v>
                </c:pt>
                <c:pt idx="8">
                  <c:v>1869506928.29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Stato_patrimoniale!$B$17:$J$17</c:f>
              <c:numCache>
                <c:formatCode>#,##0</c:formatCode>
                <c:ptCount val="9"/>
                <c:pt idx="0">
                  <c:v>33035013.989999998</c:v>
                </c:pt>
                <c:pt idx="1">
                  <c:v>5059025.13</c:v>
                </c:pt>
                <c:pt idx="2">
                  <c:v>13616312.140000001</c:v>
                </c:pt>
                <c:pt idx="3">
                  <c:v>3949511.35</c:v>
                </c:pt>
                <c:pt idx="4">
                  <c:v>30665985.640000001</c:v>
                </c:pt>
                <c:pt idx="5">
                  <c:v>15703130.220000001</c:v>
                </c:pt>
                <c:pt idx="6">
                  <c:v>15569024.98</c:v>
                </c:pt>
                <c:pt idx="7">
                  <c:v>47416368.479999997</c:v>
                </c:pt>
                <c:pt idx="8">
                  <c:v>150600.73000000001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Stato_patrimoniale!$B$18:$J$18</c:f>
              <c:numCache>
                <c:formatCode>#,##0</c:formatCode>
                <c:ptCount val="9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D9-4367-9FE8-AC599BFF2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6369536"/>
        <c:axId val="1446371712"/>
      </c:barChart>
      <c:catAx>
        <c:axId val="144636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46371712"/>
        <c:crosses val="autoZero"/>
        <c:auto val="1"/>
        <c:lblAlgn val="ctr"/>
        <c:lblOffset val="100"/>
        <c:noMultiLvlLbl val="0"/>
      </c:catAx>
      <c:valAx>
        <c:axId val="1446371712"/>
        <c:scaling>
          <c:orientation val="minMax"/>
          <c:max val="3200000000"/>
          <c:min val="0"/>
        </c:scaling>
        <c:delete val="0"/>
        <c:axPos val="b"/>
        <c:numFmt formatCode="0.E+00" sourceLinked="0"/>
        <c:majorTickMark val="none"/>
        <c:minorTickMark val="none"/>
        <c:tickLblPos val="nextTo"/>
        <c:crossAx val="1446369536"/>
        <c:crosses val="autoZero"/>
        <c:crossBetween val="between"/>
        <c:majorUnit val="1000000000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178E-2"/>
          <c:w val="0.91226637907374686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83.4</c:v>
                </c:pt>
                <c:pt idx="1">
                  <c:v>74.510000000000005</c:v>
                </c:pt>
                <c:pt idx="2">
                  <c:v>80</c:v>
                </c:pt>
                <c:pt idx="3">
                  <c:v>76.7</c:v>
                </c:pt>
                <c:pt idx="4">
                  <c:v>69.95</c:v>
                </c:pt>
                <c:pt idx="5">
                  <c:v>73.653452340968911</c:v>
                </c:pt>
                <c:pt idx="6">
                  <c:v>76.057543636221013</c:v>
                </c:pt>
                <c:pt idx="7">
                  <c:v>69.725978316353945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77.485801149227669</c:v>
                </c:pt>
                <c:pt idx="1">
                  <c:v>73.811396721364133</c:v>
                </c:pt>
                <c:pt idx="2">
                  <c:v>81.251886559794642</c:v>
                </c:pt>
                <c:pt idx="3">
                  <c:v>74.501019315778962</c:v>
                </c:pt>
                <c:pt idx="4">
                  <c:v>71.844257861958894</c:v>
                </c:pt>
                <c:pt idx="5">
                  <c:v>69.329549205709213</c:v>
                </c:pt>
                <c:pt idx="6">
                  <c:v>67.428962851054735</c:v>
                </c:pt>
                <c:pt idx="7">
                  <c:v>58.532998253651094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60.705444551319665</c:v>
                </c:pt>
                <c:pt idx="1">
                  <c:v>55.949859681643396</c:v>
                </c:pt>
                <c:pt idx="2">
                  <c:v>63.533756129140343</c:v>
                </c:pt>
                <c:pt idx="3">
                  <c:v>60.637945947533922</c:v>
                </c:pt>
                <c:pt idx="4">
                  <c:v>61.056890122297311</c:v>
                </c:pt>
                <c:pt idx="5">
                  <c:v>60.0714337093479</c:v>
                </c:pt>
                <c:pt idx="6">
                  <c:v>64.882392548252284</c:v>
                </c:pt>
                <c:pt idx="7">
                  <c:v>55.465024001873452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72256"/>
        <c:axId val="1446372800"/>
      </c:lineChart>
      <c:catAx>
        <c:axId val="14463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46372800"/>
        <c:crosses val="autoZero"/>
        <c:auto val="1"/>
        <c:lblAlgn val="ctr"/>
        <c:lblOffset val="100"/>
        <c:noMultiLvlLbl val="0"/>
      </c:catAx>
      <c:valAx>
        <c:axId val="1446372800"/>
        <c:scaling>
          <c:orientation val="minMax"/>
          <c:max val="85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46372256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799"/>
          <c:w val="0.96177967444791346"/>
          <c:h val="0.1795680460155254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857E-2"/>
          <c:w val="0.9029842635309353"/>
          <c:h val="0.72316560467713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7.7286389008158016</c:v>
                </c:pt>
                <c:pt idx="1">
                  <c:v>6.433895645351118</c:v>
                </c:pt>
                <c:pt idx="2">
                  <c:v>8.475356978350991</c:v>
                </c:pt>
                <c:pt idx="3">
                  <c:v>9.2696629213483153</c:v>
                </c:pt>
                <c:pt idx="4">
                  <c:v>7.2962041070317367</c:v>
                </c:pt>
                <c:pt idx="5">
                  <c:v>8.1623616236162366</c:v>
                </c:pt>
                <c:pt idx="6">
                  <c:v>9.3784683684794672</c:v>
                </c:pt>
                <c:pt idx="7">
                  <c:v>8.8535754824063559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13.718334048948048</c:v>
                </c:pt>
                <c:pt idx="1">
                  <c:v>11.945861122008631</c:v>
                </c:pt>
                <c:pt idx="2">
                  <c:v>12.874251497005988</c:v>
                </c:pt>
                <c:pt idx="3">
                  <c:v>14.274770173646578</c:v>
                </c:pt>
                <c:pt idx="4">
                  <c:v>14.390168014934659</c:v>
                </c:pt>
                <c:pt idx="5">
                  <c:v>15.040590405904059</c:v>
                </c:pt>
                <c:pt idx="6">
                  <c:v>11.254162042175363</c:v>
                </c:pt>
                <c:pt idx="7">
                  <c:v>15.300794551645858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23.529411764705884</c:v>
                </c:pt>
                <c:pt idx="1">
                  <c:v>28.756375049038841</c:v>
                </c:pt>
                <c:pt idx="2">
                  <c:v>18.839244587747579</c:v>
                </c:pt>
                <c:pt idx="3">
                  <c:v>17.900919305413687</c:v>
                </c:pt>
                <c:pt idx="4">
                  <c:v>21.639701306782825</c:v>
                </c:pt>
                <c:pt idx="5">
                  <c:v>17.520295202952028</c:v>
                </c:pt>
                <c:pt idx="6">
                  <c:v>18.523862375138737</c:v>
                </c:pt>
                <c:pt idx="7">
                  <c:v>12.917139614074916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14.791756118505797</c:v>
                </c:pt>
                <c:pt idx="1">
                  <c:v>12.455865045115731</c:v>
                </c:pt>
                <c:pt idx="2">
                  <c:v>14.509442653155228</c:v>
                </c:pt>
                <c:pt idx="3">
                  <c:v>14.070480081716038</c:v>
                </c:pt>
                <c:pt idx="4">
                  <c:v>14.49906658369633</c:v>
                </c:pt>
                <c:pt idx="5">
                  <c:v>14.907749077490775</c:v>
                </c:pt>
                <c:pt idx="6">
                  <c:v>13.229744728079911</c:v>
                </c:pt>
                <c:pt idx="7">
                  <c:v>14.483541430192965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8428496"/>
        <c:axId val="1188433936"/>
      </c:barChart>
      <c:catAx>
        <c:axId val="118842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188433936"/>
        <c:crosses val="autoZero"/>
        <c:auto val="1"/>
        <c:lblAlgn val="ctr"/>
        <c:lblOffset val="100"/>
        <c:noMultiLvlLbl val="0"/>
      </c:catAx>
      <c:valAx>
        <c:axId val="1188433936"/>
        <c:scaling>
          <c:orientation val="minMax"/>
          <c:max val="62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18842849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4788290275053724"/>
          <c:w val="0.95561111111111163"/>
          <c:h val="0.1243395801465827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106680</xdr:rowOff>
    </xdr:from>
    <xdr:to>
      <xdr:col>16</xdr:col>
      <xdr:colOff>403860</xdr:colOff>
      <xdr:row>17</xdr:row>
      <xdr:rowOff>152400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541020</xdr:colOff>
      <xdr:row>102</xdr:row>
      <xdr:rowOff>118110</xdr:rowOff>
    </xdr:from>
    <xdr:to>
      <xdr:col>20</xdr:col>
      <xdr:colOff>403860</xdr:colOff>
      <xdr:row>122</xdr:row>
      <xdr:rowOff>106680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967739</xdr:colOff>
      <xdr:row>23</xdr:row>
      <xdr:rowOff>175259</xdr:rowOff>
    </xdr:from>
    <xdr:to>
      <xdr:col>8</xdr:col>
      <xdr:colOff>182880</xdr:colOff>
      <xdr:row>48</xdr:row>
      <xdr:rowOff>1905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1352551</xdr:colOff>
      <xdr:row>48</xdr:row>
      <xdr:rowOff>30480</xdr:rowOff>
    </xdr:from>
    <xdr:to>
      <xdr:col>8</xdr:col>
      <xdr:colOff>76201</xdr:colOff>
      <xdr:row>70</xdr:row>
      <xdr:rowOff>78105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32</xdr:row>
      <xdr:rowOff>91439</xdr:rowOff>
    </xdr:from>
    <xdr:to>
      <xdr:col>11</xdr:col>
      <xdr:colOff>137160</xdr:colOff>
      <xdr:row>54</xdr:row>
      <xdr:rowOff>139065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29</xdr:row>
      <xdr:rowOff>38100</xdr:rowOff>
    </xdr:from>
    <xdr:to>
      <xdr:col>8</xdr:col>
      <xdr:colOff>297180</xdr:colOff>
      <xdr:row>51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85724</xdr:rowOff>
    </xdr:from>
    <xdr:to>
      <xdr:col>9</xdr:col>
      <xdr:colOff>7620</xdr:colOff>
      <xdr:row>75</xdr:row>
      <xdr:rowOff>129539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544829</xdr:colOff>
      <xdr:row>199</xdr:row>
      <xdr:rowOff>1903</xdr:rowOff>
    </xdr:from>
    <xdr:to>
      <xdr:col>3</xdr:col>
      <xdr:colOff>78104</xdr:colOff>
      <xdr:row>216</xdr:row>
      <xdr:rowOff>165735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115</xdr:row>
      <xdr:rowOff>114300</xdr:rowOff>
    </xdr:from>
    <xdr:to>
      <xdr:col>3</xdr:col>
      <xdr:colOff>133350</xdr:colOff>
      <xdr:row>133</xdr:row>
      <xdr:rowOff>123825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95250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12</xdr:row>
      <xdr:rowOff>19049</xdr:rowOff>
    </xdr:from>
    <xdr:to>
      <xdr:col>11</xdr:col>
      <xdr:colOff>85724</xdr:colOff>
      <xdr:row>30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W3" sqref="W3:X55"/>
    </sheetView>
  </sheetViews>
  <sheetFormatPr defaultRowHeight="14.4" x14ac:dyDescent="0.3"/>
  <cols>
    <col min="1" max="1" width="60.6640625" bestFit="1" customWidth="1"/>
    <col min="2" max="3" width="14.33203125" bestFit="1" customWidth="1"/>
    <col min="4" max="4" width="6" bestFit="1" customWidth="1"/>
    <col min="5" max="6" width="14.33203125" bestFit="1" customWidth="1"/>
    <col min="7" max="7" width="6" bestFit="1" customWidth="1"/>
    <col min="8" max="9" width="14.33203125" bestFit="1" customWidth="1"/>
    <col min="10" max="10" width="6" bestFit="1" customWidth="1"/>
    <col min="11" max="12" width="14.33203125" bestFit="1" customWidth="1"/>
    <col min="13" max="13" width="6" bestFit="1" customWidth="1"/>
    <col min="14" max="15" width="14.33203125" bestFit="1" customWidth="1"/>
    <col min="16" max="16" width="6" bestFit="1" customWidth="1"/>
    <col min="17" max="18" width="14.33203125" bestFit="1" customWidth="1"/>
    <col min="19" max="19" width="6" bestFit="1" customWidth="1"/>
    <col min="20" max="21" width="14.33203125" bestFit="1" customWidth="1"/>
    <col min="22" max="22" width="6" bestFit="1" customWidth="1"/>
    <col min="23" max="24" width="14.33203125" bestFit="1" customWidth="1"/>
    <col min="25" max="25" width="6" bestFit="1" customWidth="1"/>
  </cols>
  <sheetData>
    <row r="1" spans="1:27" x14ac:dyDescent="0.3">
      <c r="B1" s="137">
        <v>2016</v>
      </c>
      <c r="C1" s="137"/>
      <c r="D1" s="138"/>
      <c r="E1" s="139">
        <v>2017</v>
      </c>
      <c r="F1" s="140"/>
      <c r="G1" s="141"/>
      <c r="H1" s="139">
        <v>2018</v>
      </c>
      <c r="I1" s="140"/>
      <c r="J1" s="141"/>
      <c r="K1" s="139">
        <v>2019</v>
      </c>
      <c r="L1" s="140"/>
      <c r="M1" s="141"/>
      <c r="N1" s="139">
        <v>2020</v>
      </c>
      <c r="O1" s="140"/>
      <c r="P1" s="141"/>
      <c r="Q1" s="139">
        <v>2021</v>
      </c>
      <c r="R1" s="140"/>
      <c r="S1" s="141"/>
      <c r="T1" s="139">
        <v>2022</v>
      </c>
      <c r="U1" s="140"/>
      <c r="V1" s="141"/>
      <c r="W1" s="139">
        <v>2023</v>
      </c>
      <c r="X1" s="140"/>
      <c r="Y1" s="141"/>
      <c r="Z1" s="136" t="s">
        <v>233</v>
      </c>
      <c r="AA1" s="136"/>
    </row>
    <row r="2" spans="1:27" x14ac:dyDescent="0.3">
      <c r="B2" s="17" t="s">
        <v>73</v>
      </c>
      <c r="C2" s="17" t="s">
        <v>74</v>
      </c>
      <c r="D2" s="18" t="s">
        <v>234</v>
      </c>
      <c r="E2" s="23" t="s">
        <v>73</v>
      </c>
      <c r="F2" s="17" t="s">
        <v>74</v>
      </c>
      <c r="G2" s="18" t="s">
        <v>234</v>
      </c>
      <c r="H2" s="23" t="s">
        <v>73</v>
      </c>
      <c r="I2" s="102" t="s">
        <v>74</v>
      </c>
      <c r="J2" s="103" t="s">
        <v>234</v>
      </c>
      <c r="K2" s="23" t="s">
        <v>73</v>
      </c>
      <c r="L2" s="107" t="s">
        <v>74</v>
      </c>
      <c r="M2" s="108" t="s">
        <v>234</v>
      </c>
      <c r="N2" s="23" t="s">
        <v>73</v>
      </c>
      <c r="O2" s="113" t="s">
        <v>74</v>
      </c>
      <c r="P2" s="114" t="s">
        <v>234</v>
      </c>
      <c r="Q2" s="23" t="s">
        <v>73</v>
      </c>
      <c r="R2" s="116" t="s">
        <v>74</v>
      </c>
      <c r="S2" s="117" t="s">
        <v>234</v>
      </c>
      <c r="T2" s="23" t="s">
        <v>73</v>
      </c>
      <c r="U2" s="133" t="s">
        <v>74</v>
      </c>
      <c r="V2" s="134" t="s">
        <v>234</v>
      </c>
      <c r="W2" s="23" t="s">
        <v>73</v>
      </c>
      <c r="X2" s="17" t="s">
        <v>74</v>
      </c>
      <c r="Y2" s="18" t="s">
        <v>234</v>
      </c>
      <c r="Z2" s="12" t="s">
        <v>73</v>
      </c>
      <c r="AA2" s="12" t="s">
        <v>74</v>
      </c>
    </row>
    <row r="3" spans="1:27" x14ac:dyDescent="0.3">
      <c r="A3" t="s">
        <v>20</v>
      </c>
      <c r="B3" s="28">
        <v>353172162.94</v>
      </c>
      <c r="C3" s="28">
        <v>317795715.38</v>
      </c>
      <c r="D3" s="20">
        <f>IF(B3&gt;0,C3/B3*100,"-")</f>
        <v>89.983228784084531</v>
      </c>
      <c r="E3" s="28">
        <v>362049792.08999997</v>
      </c>
      <c r="F3" s="28">
        <v>296972165.68000001</v>
      </c>
      <c r="G3" s="20">
        <f>IF(E3&gt;0,F3/E3*100,"-")</f>
        <v>82.025227515163806</v>
      </c>
      <c r="H3" s="28">
        <v>371457321.22000003</v>
      </c>
      <c r="I3" s="28">
        <v>335766123.69</v>
      </c>
      <c r="J3" s="20">
        <f>IF(H3&gt;0,I3/H3*100,"-")</f>
        <v>90.391575157873532</v>
      </c>
      <c r="K3" s="28">
        <v>377605377.37</v>
      </c>
      <c r="L3" s="28">
        <v>341798015.94</v>
      </c>
      <c r="M3" s="20">
        <f>IF(K3&gt;0,L3/K3*100,"-")</f>
        <v>90.517253308362228</v>
      </c>
      <c r="N3" s="28">
        <v>325383197.60000002</v>
      </c>
      <c r="O3" s="28">
        <v>282463219.93000001</v>
      </c>
      <c r="P3" s="20">
        <f>IF(N3&gt;0,O3/N3*100,"-")</f>
        <v>86.809405652604596</v>
      </c>
      <c r="Q3" s="28">
        <v>354156951.69</v>
      </c>
      <c r="R3" s="28">
        <v>306228253.52999997</v>
      </c>
      <c r="S3" s="20">
        <f>IF(Q3&gt;0,R3/Q3*100,"-")</f>
        <v>86.466819885565059</v>
      </c>
      <c r="T3" s="28">
        <v>393589601.11000001</v>
      </c>
      <c r="U3" s="28">
        <v>344447312.19999999</v>
      </c>
      <c r="V3" s="20">
        <f>IF(T3&gt;0,U3/T3*100,"-")</f>
        <v>87.514332499789347</v>
      </c>
      <c r="W3" s="1">
        <v>442229577.66000003</v>
      </c>
      <c r="X3" s="1">
        <v>354146493.63999999</v>
      </c>
      <c r="Y3" s="20">
        <f>IF(W3&gt;0,X3/W3*100,"-")</f>
        <v>80.082045962171918</v>
      </c>
      <c r="Z3" s="13">
        <f>IF(T3&gt;0,W3/T3*100-100,"-")</f>
        <v>12.358044118245431</v>
      </c>
      <c r="AA3" s="13">
        <f>IF(U3&gt;0,X3/U3*100-100,"-")</f>
        <v>2.8158679416166308</v>
      </c>
    </row>
    <row r="4" spans="1:27" x14ac:dyDescent="0.3">
      <c r="A4" t="s">
        <v>21</v>
      </c>
      <c r="B4" s="28">
        <v>75668055.409999996</v>
      </c>
      <c r="C4" s="28">
        <v>56526114.409999996</v>
      </c>
      <c r="D4" s="20">
        <f t="shared" ref="D4:D21" si="0">IF(B4&gt;0,C4/B4*100,"-")</f>
        <v>74.7027449082955</v>
      </c>
      <c r="E4" s="28">
        <v>62552787.850000001</v>
      </c>
      <c r="F4" s="28">
        <v>43413898.390000001</v>
      </c>
      <c r="G4" s="20">
        <f t="shared" ref="G4:G21" si="1">IF(E4&gt;0,F4/E4*100,"-")</f>
        <v>69.403618738952815</v>
      </c>
      <c r="H4" s="28">
        <v>43999188.640000001</v>
      </c>
      <c r="I4" s="28">
        <v>33248936.16</v>
      </c>
      <c r="J4" s="20">
        <f t="shared" ref="J4:J13" si="2">IF(H4&gt;0,I4/H4*100,"-")</f>
        <v>75.567157458383534</v>
      </c>
      <c r="K4" s="28">
        <v>69703949.090000004</v>
      </c>
      <c r="L4" s="28">
        <v>60946819.740000002</v>
      </c>
      <c r="M4" s="20">
        <f t="shared" ref="M4:M13" si="3">IF(K4&gt;0,L4/K4*100,"-")</f>
        <v>87.436681186179257</v>
      </c>
      <c r="N4" s="28">
        <v>177238011.40000001</v>
      </c>
      <c r="O4" s="28">
        <v>168629498.22</v>
      </c>
      <c r="P4" s="20">
        <f t="shared" ref="P4:P13" si="4">IF(N4&gt;0,O4/N4*100,"-")</f>
        <v>95.142964473590339</v>
      </c>
      <c r="Q4" s="28">
        <v>149509080.81</v>
      </c>
      <c r="R4" s="28">
        <v>134147098.61</v>
      </c>
      <c r="S4" s="20">
        <f t="shared" ref="S4:S13" si="5">IF(Q4&gt;0,R4/Q4*100,"-")</f>
        <v>89.725050734863117</v>
      </c>
      <c r="T4" s="28">
        <v>109883808.38</v>
      </c>
      <c r="U4" s="28">
        <v>87927721.290000007</v>
      </c>
      <c r="V4" s="20">
        <f t="shared" ref="V4:V13" si="6">IF(T4&gt;0,U4/T4*100,"-")</f>
        <v>80.018814952179767</v>
      </c>
      <c r="W4" s="1">
        <v>108667938.59999999</v>
      </c>
      <c r="X4" s="1">
        <v>75462473.299999997</v>
      </c>
      <c r="Y4" s="20">
        <f t="shared" ref="Y4:Y21" si="7">IF(W4&gt;0,X4/W4*100,"-")</f>
        <v>69.443181008312607</v>
      </c>
      <c r="Z4" s="13">
        <f t="shared" ref="Z4:AA55" si="8">IF(T4&gt;0,W4/T4*100-100,"-")</f>
        <v>-1.106504950934422</v>
      </c>
      <c r="AA4" s="13">
        <f t="shared" si="8"/>
        <v>-14.176698550946838</v>
      </c>
    </row>
    <row r="5" spans="1:27" x14ac:dyDescent="0.3">
      <c r="A5" t="s">
        <v>22</v>
      </c>
      <c r="B5" s="28">
        <v>228221275.34999999</v>
      </c>
      <c r="C5" s="28">
        <v>158428482.84</v>
      </c>
      <c r="D5" s="20">
        <f t="shared" si="0"/>
        <v>69.418805322612528</v>
      </c>
      <c r="E5" s="28">
        <v>238970420.13999999</v>
      </c>
      <c r="F5" s="28">
        <v>168887827.71000001</v>
      </c>
      <c r="G5" s="20">
        <f t="shared" si="1"/>
        <v>70.673109923419673</v>
      </c>
      <c r="H5" s="28">
        <v>233420282.55000001</v>
      </c>
      <c r="I5" s="28">
        <v>164795978.97999999</v>
      </c>
      <c r="J5" s="20">
        <f t="shared" si="2"/>
        <v>70.600539584515204</v>
      </c>
      <c r="K5" s="28">
        <v>238692081.22999999</v>
      </c>
      <c r="L5" s="28">
        <v>170503464.56999999</v>
      </c>
      <c r="M5" s="20">
        <f t="shared" si="3"/>
        <v>71.432392600282995</v>
      </c>
      <c r="N5" s="28">
        <v>171156986.30000001</v>
      </c>
      <c r="O5" s="28">
        <v>114593266.45</v>
      </c>
      <c r="P5" s="20">
        <f t="shared" si="4"/>
        <v>66.952140796136462</v>
      </c>
      <c r="Q5" s="28">
        <v>179861503.47</v>
      </c>
      <c r="R5" s="28">
        <v>117086812.37</v>
      </c>
      <c r="S5" s="20">
        <f t="shared" si="5"/>
        <v>65.098317378142838</v>
      </c>
      <c r="T5" s="28">
        <v>277497934.58999997</v>
      </c>
      <c r="U5" s="28">
        <v>177108145.69999999</v>
      </c>
      <c r="V5" s="20">
        <f t="shared" si="6"/>
        <v>63.823230238335015</v>
      </c>
      <c r="W5" s="1">
        <v>295230868.08999997</v>
      </c>
      <c r="X5" s="1">
        <v>178029818.11000001</v>
      </c>
      <c r="Y5" s="20">
        <f t="shared" si="7"/>
        <v>60.301898396250465</v>
      </c>
      <c r="Z5" s="13">
        <f t="shared" si="8"/>
        <v>6.3902938687454309</v>
      </c>
      <c r="AA5" s="13">
        <f t="shared" si="8"/>
        <v>0.52040091456957782</v>
      </c>
    </row>
    <row r="6" spans="1:27" x14ac:dyDescent="0.3">
      <c r="A6" t="s">
        <v>23</v>
      </c>
      <c r="B6" s="28">
        <v>167388.14000000001</v>
      </c>
      <c r="C6" s="28">
        <v>167388.14000000001</v>
      </c>
      <c r="D6" s="20">
        <f t="shared" si="0"/>
        <v>100</v>
      </c>
      <c r="E6" s="28">
        <v>245328.19</v>
      </c>
      <c r="F6" s="28">
        <v>245328.19</v>
      </c>
      <c r="G6" s="20">
        <f t="shared" si="1"/>
        <v>100</v>
      </c>
      <c r="H6" s="28">
        <v>115364.04</v>
      </c>
      <c r="I6" s="28">
        <v>115364.04</v>
      </c>
      <c r="J6" s="20">
        <f t="shared" si="2"/>
        <v>100</v>
      </c>
      <c r="K6" s="28">
        <v>194846.09</v>
      </c>
      <c r="L6" s="28">
        <v>194846.09</v>
      </c>
      <c r="M6" s="20">
        <f t="shared" si="3"/>
        <v>100</v>
      </c>
      <c r="N6" s="28">
        <v>286626.2</v>
      </c>
      <c r="O6" s="28">
        <v>286309.78000000003</v>
      </c>
      <c r="P6" s="20">
        <f t="shared" si="4"/>
        <v>99.889605346615213</v>
      </c>
      <c r="Q6" s="28">
        <v>230275.63</v>
      </c>
      <c r="R6" s="28">
        <v>222984.42</v>
      </c>
      <c r="S6" s="20">
        <f t="shared" si="5"/>
        <v>96.833703158254309</v>
      </c>
      <c r="T6" s="28">
        <v>231125.25</v>
      </c>
      <c r="U6" s="28">
        <v>231125.25</v>
      </c>
      <c r="V6" s="20">
        <f t="shared" si="6"/>
        <v>100</v>
      </c>
      <c r="W6" s="1">
        <v>100064.28</v>
      </c>
      <c r="X6" s="1">
        <v>100064.28</v>
      </c>
      <c r="Y6" s="20">
        <f t="shared" si="7"/>
        <v>100</v>
      </c>
      <c r="Z6" s="13">
        <f t="shared" si="8"/>
        <v>-56.705604428767522</v>
      </c>
      <c r="AA6" s="13">
        <f t="shared" si="8"/>
        <v>-56.705604428767522</v>
      </c>
    </row>
    <row r="7" spans="1:27" x14ac:dyDescent="0.3">
      <c r="A7" t="s">
        <v>24</v>
      </c>
      <c r="B7" s="28">
        <v>42109981.700000003</v>
      </c>
      <c r="C7" s="28">
        <v>19846969.91</v>
      </c>
      <c r="D7" s="20">
        <f t="shared" si="0"/>
        <v>47.131271752606814</v>
      </c>
      <c r="E7" s="28">
        <v>45038193.189999998</v>
      </c>
      <c r="F7" s="28">
        <v>28477082.260000002</v>
      </c>
      <c r="G7" s="20">
        <f t="shared" si="1"/>
        <v>63.228740415641006</v>
      </c>
      <c r="H7" s="28">
        <v>32679493.899999999</v>
      </c>
      <c r="I7" s="28">
        <v>18135975.600000001</v>
      </c>
      <c r="J7" s="20">
        <f t="shared" si="2"/>
        <v>55.496500819432839</v>
      </c>
      <c r="K7" s="28">
        <v>45486516.68</v>
      </c>
      <c r="L7" s="28">
        <v>12175748.390000001</v>
      </c>
      <c r="M7" s="20">
        <f t="shared" si="3"/>
        <v>26.767818858623581</v>
      </c>
      <c r="N7" s="28">
        <v>54622837.710000001</v>
      </c>
      <c r="O7" s="28">
        <v>20475433.260000002</v>
      </c>
      <c r="P7" s="20">
        <f t="shared" si="4"/>
        <v>37.485114502301826</v>
      </c>
      <c r="Q7" s="28">
        <v>67782975.209999993</v>
      </c>
      <c r="R7" s="28">
        <v>20449108.309999999</v>
      </c>
      <c r="S7" s="20">
        <f t="shared" si="5"/>
        <v>30.168502115237857</v>
      </c>
      <c r="T7" s="28">
        <v>117581209.52</v>
      </c>
      <c r="U7" s="28">
        <v>84855838.560000002</v>
      </c>
      <c r="V7" s="20">
        <f t="shared" si="6"/>
        <v>72.16785650224702</v>
      </c>
      <c r="W7" s="1">
        <v>98688603.680000007</v>
      </c>
      <c r="X7" s="1">
        <v>29069478.890000001</v>
      </c>
      <c r="Y7" s="20">
        <f t="shared" si="7"/>
        <v>29.455760651207946</v>
      </c>
      <c r="Z7" s="13">
        <f t="shared" si="8"/>
        <v>-16.067708366944842</v>
      </c>
      <c r="AA7" s="13">
        <f t="shared" si="8"/>
        <v>-65.742511790222295</v>
      </c>
    </row>
    <row r="8" spans="1:27" x14ac:dyDescent="0.3">
      <c r="A8" t="s">
        <v>25</v>
      </c>
      <c r="B8" s="28">
        <v>147645.6</v>
      </c>
      <c r="C8" s="28">
        <v>147645.6</v>
      </c>
      <c r="D8" s="20">
        <f t="shared" si="0"/>
        <v>100</v>
      </c>
      <c r="E8" s="28">
        <v>2100</v>
      </c>
      <c r="F8" s="28">
        <v>2100</v>
      </c>
      <c r="G8" s="20">
        <f t="shared" si="1"/>
        <v>100</v>
      </c>
      <c r="H8" s="28">
        <v>0</v>
      </c>
      <c r="I8" s="28">
        <v>0</v>
      </c>
      <c r="J8" s="20" t="str">
        <f t="shared" si="2"/>
        <v>-</v>
      </c>
      <c r="K8" s="28">
        <v>0</v>
      </c>
      <c r="L8" s="28">
        <v>0</v>
      </c>
      <c r="M8" s="20" t="str">
        <f t="shared" si="3"/>
        <v>-</v>
      </c>
      <c r="N8" s="28">
        <v>0</v>
      </c>
      <c r="O8" s="28">
        <v>0</v>
      </c>
      <c r="P8" s="20" t="str">
        <f t="shared" si="4"/>
        <v>-</v>
      </c>
      <c r="Q8" s="28">
        <v>0</v>
      </c>
      <c r="R8" s="28">
        <v>0</v>
      </c>
      <c r="S8" s="20" t="str">
        <f t="shared" si="5"/>
        <v>-</v>
      </c>
      <c r="T8" s="28">
        <v>0</v>
      </c>
      <c r="U8" s="28">
        <v>0</v>
      </c>
      <c r="V8" s="20" t="str">
        <f t="shared" si="6"/>
        <v>-</v>
      </c>
      <c r="W8" s="1">
        <v>0</v>
      </c>
      <c r="X8" s="1">
        <v>0</v>
      </c>
      <c r="Y8" s="20" t="str">
        <f t="shared" si="7"/>
        <v>-</v>
      </c>
      <c r="Z8" s="13" t="str">
        <f t="shared" si="8"/>
        <v>-</v>
      </c>
      <c r="AA8" s="13" t="str">
        <f t="shared" si="8"/>
        <v>-</v>
      </c>
    </row>
    <row r="9" spans="1:27" x14ac:dyDescent="0.3">
      <c r="A9" t="s">
        <v>26</v>
      </c>
      <c r="B9" s="28">
        <v>2580331.89</v>
      </c>
      <c r="C9" s="28">
        <v>2555065.4900000002</v>
      </c>
      <c r="D9" s="20">
        <f t="shared" si="0"/>
        <v>99.020808133328927</v>
      </c>
      <c r="E9" s="28">
        <v>11622041.5</v>
      </c>
      <c r="F9" s="28">
        <v>4177473.64</v>
      </c>
      <c r="G9" s="20">
        <f t="shared" si="1"/>
        <v>35.944404776045587</v>
      </c>
      <c r="H9" s="28">
        <v>3480542.88</v>
      </c>
      <c r="I9" s="28">
        <v>3473388.79</v>
      </c>
      <c r="J9" s="20">
        <f t="shared" si="2"/>
        <v>99.794454766205902</v>
      </c>
      <c r="K9" s="28">
        <v>15264221.539999999</v>
      </c>
      <c r="L9" s="28">
        <v>15258850.83</v>
      </c>
      <c r="M9" s="20">
        <f t="shared" si="3"/>
        <v>99.964815041593013</v>
      </c>
      <c r="N9" s="28">
        <v>653082.6</v>
      </c>
      <c r="O9" s="28">
        <v>639093.66</v>
      </c>
      <c r="P9" s="20">
        <f t="shared" si="4"/>
        <v>97.858013672390001</v>
      </c>
      <c r="Q9" s="28">
        <v>1570628.68</v>
      </c>
      <c r="R9" s="28">
        <v>1550888.68</v>
      </c>
      <c r="S9" s="20">
        <f t="shared" si="5"/>
        <v>98.743178432218613</v>
      </c>
      <c r="T9" s="28">
        <v>7827511.7000000002</v>
      </c>
      <c r="U9" s="28">
        <v>5286135.7</v>
      </c>
      <c r="V9" s="20">
        <f t="shared" si="6"/>
        <v>67.532772898953326</v>
      </c>
      <c r="W9" s="1">
        <v>3302567.84</v>
      </c>
      <c r="X9" s="1">
        <v>3302567.84</v>
      </c>
      <c r="Y9" s="20">
        <f t="shared" si="7"/>
        <v>100</v>
      </c>
      <c r="Z9" s="13">
        <f t="shared" si="8"/>
        <v>-57.808203084512797</v>
      </c>
      <c r="AA9" s="13">
        <f t="shared" si="8"/>
        <v>-37.523967839115443</v>
      </c>
    </row>
    <row r="10" spans="1:27" x14ac:dyDescent="0.3">
      <c r="A10" t="s">
        <v>27</v>
      </c>
      <c r="B10" s="28">
        <v>7667330.7300000004</v>
      </c>
      <c r="C10" s="28">
        <v>7645268.7300000004</v>
      </c>
      <c r="D10" s="20">
        <f t="shared" si="0"/>
        <v>99.712259705797251</v>
      </c>
      <c r="E10" s="28">
        <v>6982938.2199999997</v>
      </c>
      <c r="F10" s="28">
        <v>6959820.2000000002</v>
      </c>
      <c r="G10" s="20">
        <f t="shared" si="1"/>
        <v>99.668935636093892</v>
      </c>
      <c r="H10" s="28">
        <v>9190210.3499999996</v>
      </c>
      <c r="I10" s="28">
        <v>9181947.6199999992</v>
      </c>
      <c r="J10" s="20">
        <f t="shared" si="2"/>
        <v>99.910092047022616</v>
      </c>
      <c r="K10" s="28">
        <v>10367545.68</v>
      </c>
      <c r="L10" s="28">
        <v>10334460.68</v>
      </c>
      <c r="M10" s="20">
        <f t="shared" si="3"/>
        <v>99.680879149017656</v>
      </c>
      <c r="N10" s="28">
        <v>9648928.0700000003</v>
      </c>
      <c r="O10" s="28">
        <v>9641285.5700000003</v>
      </c>
      <c r="P10" s="20">
        <f t="shared" si="4"/>
        <v>99.920794310574649</v>
      </c>
      <c r="Q10" s="28">
        <v>19292532.789999999</v>
      </c>
      <c r="R10" s="28">
        <v>19288778.030000001</v>
      </c>
      <c r="S10" s="20">
        <f t="shared" si="5"/>
        <v>99.980537754991175</v>
      </c>
      <c r="T10" s="28">
        <v>17939726.920000002</v>
      </c>
      <c r="U10" s="28">
        <v>17671988.32</v>
      </c>
      <c r="V10" s="20">
        <f t="shared" si="6"/>
        <v>98.507565911153776</v>
      </c>
      <c r="W10" s="1">
        <v>18390929.739999998</v>
      </c>
      <c r="X10" s="1">
        <v>14871165.99</v>
      </c>
      <c r="Y10" s="20">
        <f t="shared" si="7"/>
        <v>80.861414840030818</v>
      </c>
      <c r="Z10" s="13">
        <f t="shared" si="8"/>
        <v>2.5151041708275699</v>
      </c>
      <c r="AA10" s="13">
        <f t="shared" si="8"/>
        <v>-15.848937195313852</v>
      </c>
    </row>
    <row r="11" spans="1:27" x14ac:dyDescent="0.3">
      <c r="A11" t="s">
        <v>28</v>
      </c>
      <c r="B11" s="28">
        <v>111089.60000000001</v>
      </c>
      <c r="C11" s="28">
        <v>50000</v>
      </c>
      <c r="D11" s="20">
        <f t="shared" si="0"/>
        <v>45.008713686969791</v>
      </c>
      <c r="E11" s="28">
        <v>111089.60000000001</v>
      </c>
      <c r="F11" s="28">
        <v>111089.60000000001</v>
      </c>
      <c r="G11" s="20">
        <f t="shared" si="1"/>
        <v>100</v>
      </c>
      <c r="H11" s="28">
        <v>111089.60000000001</v>
      </c>
      <c r="I11" s="28">
        <v>111089.60000000001</v>
      </c>
      <c r="J11" s="20">
        <f t="shared" si="2"/>
        <v>100</v>
      </c>
      <c r="K11" s="28">
        <v>226647.04000000001</v>
      </c>
      <c r="L11" s="28">
        <v>0</v>
      </c>
      <c r="M11" s="20">
        <f t="shared" si="3"/>
        <v>0</v>
      </c>
      <c r="N11" s="28">
        <v>73943.990000000005</v>
      </c>
      <c r="O11" s="28">
        <v>73943.990000000005</v>
      </c>
      <c r="P11" s="20">
        <f t="shared" si="4"/>
        <v>100</v>
      </c>
      <c r="Q11" s="28">
        <v>283065.19</v>
      </c>
      <c r="R11" s="28">
        <v>283065.19</v>
      </c>
      <c r="S11" s="20">
        <f t="shared" si="5"/>
        <v>100</v>
      </c>
      <c r="T11" s="28">
        <v>30134618</v>
      </c>
      <c r="U11" s="28">
        <v>0</v>
      </c>
      <c r="V11" s="20">
        <f t="shared" si="6"/>
        <v>0</v>
      </c>
      <c r="W11" s="1">
        <v>61122002</v>
      </c>
      <c r="X11" s="1">
        <v>0</v>
      </c>
      <c r="Y11" s="20">
        <f t="shared" si="7"/>
        <v>0</v>
      </c>
      <c r="Z11" s="13">
        <f t="shared" si="8"/>
        <v>102.829855019234</v>
      </c>
      <c r="AA11" s="13" t="str">
        <f t="shared" si="8"/>
        <v>-</v>
      </c>
    </row>
    <row r="12" spans="1:27" x14ac:dyDescent="0.3">
      <c r="A12" t="s">
        <v>29</v>
      </c>
      <c r="B12" s="28">
        <v>0</v>
      </c>
      <c r="C12" s="28">
        <v>0</v>
      </c>
      <c r="D12" s="20" t="str">
        <f t="shared" si="0"/>
        <v>-</v>
      </c>
      <c r="E12" s="28">
        <v>52365.5</v>
      </c>
      <c r="F12" s="28">
        <v>0</v>
      </c>
      <c r="G12" s="20">
        <f t="shared" si="1"/>
        <v>0</v>
      </c>
      <c r="H12" s="28">
        <v>87675.26</v>
      </c>
      <c r="I12" s="28">
        <v>0</v>
      </c>
      <c r="J12" s="20">
        <f t="shared" si="2"/>
        <v>0</v>
      </c>
      <c r="K12" s="28">
        <v>44625.120000000003</v>
      </c>
      <c r="L12" s="28">
        <v>44625.120000000003</v>
      </c>
      <c r="M12" s="20">
        <f t="shared" si="3"/>
        <v>100</v>
      </c>
      <c r="N12" s="28">
        <v>842132.41</v>
      </c>
      <c r="O12" s="28">
        <v>842132.41</v>
      </c>
      <c r="P12" s="20">
        <f t="shared" si="4"/>
        <v>100</v>
      </c>
      <c r="Q12" s="28">
        <v>1050135.8</v>
      </c>
      <c r="R12" s="28">
        <v>1050135.8</v>
      </c>
      <c r="S12" s="20">
        <f t="shared" si="5"/>
        <v>100</v>
      </c>
      <c r="T12" s="28">
        <v>1324331.3400000001</v>
      </c>
      <c r="U12" s="28">
        <v>1324331.3400000001</v>
      </c>
      <c r="V12" s="20">
        <f t="shared" si="6"/>
        <v>100</v>
      </c>
      <c r="W12" s="1">
        <v>1344196.32</v>
      </c>
      <c r="X12" s="1">
        <v>1344196.32</v>
      </c>
      <c r="Y12" s="20">
        <f t="shared" si="7"/>
        <v>100</v>
      </c>
      <c r="Z12" s="13">
        <f t="shared" si="8"/>
        <v>1.5000007475470625</v>
      </c>
      <c r="AA12" s="13">
        <f t="shared" si="8"/>
        <v>1.5000007475470625</v>
      </c>
    </row>
    <row r="13" spans="1:27" x14ac:dyDescent="0.3">
      <c r="A13" t="s">
        <v>30</v>
      </c>
      <c r="B13" s="28">
        <v>3552694.45</v>
      </c>
      <c r="C13" s="28">
        <v>300000</v>
      </c>
      <c r="D13" s="20">
        <f t="shared" si="0"/>
        <v>8.4442950054429815</v>
      </c>
      <c r="E13" s="28">
        <v>4665502.07</v>
      </c>
      <c r="F13" s="28">
        <v>0</v>
      </c>
      <c r="G13" s="20">
        <f t="shared" si="1"/>
        <v>0</v>
      </c>
      <c r="H13" s="28">
        <v>3427421.99</v>
      </c>
      <c r="I13" s="28">
        <v>1186750.1200000001</v>
      </c>
      <c r="J13" s="20">
        <f t="shared" si="2"/>
        <v>34.625153350317397</v>
      </c>
      <c r="K13" s="28">
        <v>6263728.6500000004</v>
      </c>
      <c r="L13" s="28">
        <v>1114273.5900000001</v>
      </c>
      <c r="M13" s="20">
        <f t="shared" si="3"/>
        <v>17.789301744417042</v>
      </c>
      <c r="N13" s="28">
        <v>6451534.6699999999</v>
      </c>
      <c r="O13" s="28">
        <v>5289601.29</v>
      </c>
      <c r="P13" s="20">
        <f t="shared" si="4"/>
        <v>81.989814215785657</v>
      </c>
      <c r="Q13" s="28">
        <v>2468957.61</v>
      </c>
      <c r="R13" s="28">
        <v>0</v>
      </c>
      <c r="S13" s="20">
        <f t="shared" si="5"/>
        <v>0</v>
      </c>
      <c r="T13" s="28">
        <v>2754800</v>
      </c>
      <c r="U13" s="28">
        <v>0</v>
      </c>
      <c r="V13" s="20">
        <f t="shared" si="6"/>
        <v>0</v>
      </c>
      <c r="W13" s="1">
        <v>1555147.96</v>
      </c>
      <c r="X13" s="1">
        <v>0</v>
      </c>
      <c r="Y13" s="20">
        <f t="shared" si="7"/>
        <v>0</v>
      </c>
      <c r="Z13" s="13">
        <f t="shared" si="8"/>
        <v>-43.54770001452011</v>
      </c>
      <c r="AA13" s="13" t="str">
        <f t="shared" si="8"/>
        <v>-</v>
      </c>
    </row>
    <row r="14" spans="1:27" x14ac:dyDescent="0.3">
      <c r="A14" t="s">
        <v>31</v>
      </c>
      <c r="B14" s="28">
        <f t="shared" ref="B14:C14" si="9">SUM(B3:B5)</f>
        <v>657061493.70000005</v>
      </c>
      <c r="C14" s="28">
        <f t="shared" si="9"/>
        <v>532750312.63</v>
      </c>
      <c r="D14" s="20">
        <f>IF(B14&gt;0,C14/B14*100,"-")</f>
        <v>81.080738673333698</v>
      </c>
      <c r="E14" s="28">
        <f t="shared" ref="E14:F14" si="10">SUM(E3:E5)</f>
        <v>663573000.07999992</v>
      </c>
      <c r="F14" s="28">
        <f t="shared" si="10"/>
        <v>509273891.77999997</v>
      </c>
      <c r="G14" s="20">
        <f>IF(E14&gt;0,F14/E14*100,"-")</f>
        <v>76.747229275242105</v>
      </c>
      <c r="H14" s="28">
        <f t="shared" ref="H14:I14" si="11">SUM(H3:H5)</f>
        <v>648876792.41000009</v>
      </c>
      <c r="I14" s="28">
        <f t="shared" si="11"/>
        <v>533811038.83000004</v>
      </c>
      <c r="J14" s="20">
        <f>IF(H14&gt;0,I14/H14*100,"-")</f>
        <v>82.266933426200509</v>
      </c>
      <c r="K14" s="28">
        <f t="shared" ref="K14:L14" si="12">SUM(K3:K5)</f>
        <v>686001407.69000006</v>
      </c>
      <c r="L14" s="28">
        <f t="shared" si="12"/>
        <v>573248300.25</v>
      </c>
      <c r="M14" s="20">
        <f>IF(K14&gt;0,L14/K14*100,"-")</f>
        <v>83.563720689775536</v>
      </c>
      <c r="N14" s="28">
        <f t="shared" ref="N14:O14" si="13">SUM(N3:N5)</f>
        <v>673778195.29999995</v>
      </c>
      <c r="O14" s="28">
        <f t="shared" si="13"/>
        <v>565685984.60000002</v>
      </c>
      <c r="P14" s="20">
        <f>IF(N14&gt;0,O14/N14*100,"-")</f>
        <v>83.957300569533587</v>
      </c>
      <c r="Q14" s="28">
        <f t="shared" ref="Q14:R14" si="14">SUM(Q3:Q5)</f>
        <v>683527535.97000003</v>
      </c>
      <c r="R14" s="28">
        <f t="shared" si="14"/>
        <v>557462164.50999999</v>
      </c>
      <c r="S14" s="20">
        <f>IF(Q14&gt;0,R14/Q14*100,"-")</f>
        <v>81.556650635720246</v>
      </c>
      <c r="T14" s="28">
        <f t="shared" ref="T14:U14" si="15">SUM(T3:T5)</f>
        <v>780971344.07999992</v>
      </c>
      <c r="U14" s="28">
        <f t="shared" si="15"/>
        <v>609483179.19000006</v>
      </c>
      <c r="V14" s="20">
        <f>IF(T14&gt;0,U14/T14*100,"-")</f>
        <v>78.041682810780159</v>
      </c>
      <c r="W14" s="28">
        <f t="shared" ref="W14:X14" si="16">SUM(W3:W5)</f>
        <v>846128384.3499999</v>
      </c>
      <c r="X14" s="28">
        <f t="shared" si="16"/>
        <v>607638785.04999995</v>
      </c>
      <c r="Y14" s="20">
        <f>IF(W14&gt;0,X14/W14*100,"-")</f>
        <v>71.814017386592127</v>
      </c>
      <c r="Z14" s="13">
        <f t="shared" si="8"/>
        <v>8.3430769597258632</v>
      </c>
      <c r="AA14" s="13">
        <f t="shared" si="8"/>
        <v>-0.30261608572222087</v>
      </c>
    </row>
    <row r="15" spans="1:27" x14ac:dyDescent="0.3">
      <c r="A15" t="s">
        <v>32</v>
      </c>
      <c r="B15" s="27">
        <f t="shared" ref="B15:C15" si="17">SUM(B6:B10)</f>
        <v>52672678.060000002</v>
      </c>
      <c r="C15" s="27">
        <f t="shared" si="17"/>
        <v>30362337.870000001</v>
      </c>
      <c r="D15" s="20">
        <f>IF(B15&gt;0,C15/B15*100,"-")</f>
        <v>57.643429171028558</v>
      </c>
      <c r="E15" s="27">
        <f t="shared" ref="E15:F15" si="18">SUM(E6:E10)</f>
        <v>63890601.099999994</v>
      </c>
      <c r="F15" s="27">
        <f t="shared" si="18"/>
        <v>39861804.290000007</v>
      </c>
      <c r="G15" s="20">
        <f>IF(E15&gt;0,F15/E15*100,"-")</f>
        <v>62.39071726310619</v>
      </c>
      <c r="H15" s="27">
        <f t="shared" ref="H15:I15" si="19">SUM(H6:H10)</f>
        <v>45465611.170000002</v>
      </c>
      <c r="I15" s="27">
        <f t="shared" si="19"/>
        <v>30906676.049999997</v>
      </c>
      <c r="J15" s="20">
        <f>IF(H15&gt;0,I15/H15*100,"-")</f>
        <v>67.978138321812423</v>
      </c>
      <c r="K15" s="27">
        <f t="shared" ref="K15:L15" si="20">SUM(K6:K10)</f>
        <v>71313129.99000001</v>
      </c>
      <c r="L15" s="27">
        <f t="shared" si="20"/>
        <v>37963905.990000002</v>
      </c>
      <c r="M15" s="20">
        <f>IF(K15&gt;0,L15/K15*100,"-")</f>
        <v>53.235506554436121</v>
      </c>
      <c r="N15" s="27">
        <f t="shared" ref="N15:O15" si="21">SUM(N6:N10)</f>
        <v>65211474.580000006</v>
      </c>
      <c r="O15" s="27">
        <f t="shared" si="21"/>
        <v>31042122.270000003</v>
      </c>
      <c r="P15" s="20">
        <f>IF(N15&gt;0,O15/N15*100,"-")</f>
        <v>47.602239437046016</v>
      </c>
      <c r="Q15" s="27">
        <f t="shared" ref="Q15:R15" si="22">SUM(Q6:Q10)</f>
        <v>88876412.310000002</v>
      </c>
      <c r="R15" s="27">
        <f t="shared" si="22"/>
        <v>41511759.439999998</v>
      </c>
      <c r="S15" s="20">
        <f>IF(Q15&gt;0,R15/Q15*100,"-")</f>
        <v>46.707285275205997</v>
      </c>
      <c r="T15" s="27">
        <f t="shared" ref="T15:U15" si="23">SUM(T6:T10)</f>
        <v>143579573.38999999</v>
      </c>
      <c r="U15" s="27">
        <f t="shared" si="23"/>
        <v>108045087.83000001</v>
      </c>
      <c r="V15" s="20">
        <f>IF(T15&gt;0,U15/T15*100,"-")</f>
        <v>75.251016059590214</v>
      </c>
      <c r="W15" s="27">
        <f t="shared" ref="W15:X15" si="24">SUM(W6:W10)</f>
        <v>120482165.54000001</v>
      </c>
      <c r="X15" s="27">
        <f t="shared" si="24"/>
        <v>47343277</v>
      </c>
      <c r="Y15" s="20">
        <f>IF(W15&gt;0,X15/W15*100,"-")</f>
        <v>39.294842342688518</v>
      </c>
      <c r="Z15" s="13">
        <f t="shared" si="8"/>
        <v>-16.086834153811921</v>
      </c>
      <c r="AA15" s="13">
        <f t="shared" si="8"/>
        <v>-56.181925573061939</v>
      </c>
    </row>
    <row r="16" spans="1:27" x14ac:dyDescent="0.3">
      <c r="A16" t="s">
        <v>33</v>
      </c>
      <c r="B16" s="28">
        <f t="shared" ref="B16:C16" si="25">SUM(B11:B13)</f>
        <v>3663784.0500000003</v>
      </c>
      <c r="C16" s="28">
        <f t="shared" si="25"/>
        <v>350000</v>
      </c>
      <c r="D16" s="20">
        <f t="shared" si="0"/>
        <v>9.5529647824085053</v>
      </c>
      <c r="E16" s="28">
        <f t="shared" ref="E16:F16" si="26">SUM(E11:E13)</f>
        <v>4828957.17</v>
      </c>
      <c r="F16" s="28">
        <f t="shared" si="26"/>
        <v>111089.60000000001</v>
      </c>
      <c r="G16" s="20">
        <f t="shared" si="1"/>
        <v>2.3004884095917548</v>
      </c>
      <c r="H16" s="28">
        <f t="shared" ref="H16:I16" si="27">SUM(H11:H13)</f>
        <v>3626186.85</v>
      </c>
      <c r="I16" s="28">
        <f t="shared" si="27"/>
        <v>1297839.7200000002</v>
      </c>
      <c r="J16" s="20">
        <f t="shared" ref="J16:J21" si="28">IF(H16&gt;0,I16/H16*100,"-")</f>
        <v>35.790756893842911</v>
      </c>
      <c r="K16" s="28">
        <f t="shared" ref="K16:L16" si="29">SUM(K11:K13)</f>
        <v>6535000.8100000005</v>
      </c>
      <c r="L16" s="28">
        <f t="shared" si="29"/>
        <v>1158898.7100000002</v>
      </c>
      <c r="M16" s="20">
        <f t="shared" ref="M16:M21" si="30">IF(K16&gt;0,L16/K16*100,"-")</f>
        <v>17.733719454581063</v>
      </c>
      <c r="N16" s="28">
        <f t="shared" ref="N16:O16" si="31">SUM(N11:N13)</f>
        <v>7367611.0700000003</v>
      </c>
      <c r="O16" s="28">
        <f t="shared" si="31"/>
        <v>6205677.6900000004</v>
      </c>
      <c r="P16" s="20">
        <f t="shared" ref="P16:P21" si="32">IF(N16&gt;0,O16/N16*100,"-")</f>
        <v>84.229170500988459</v>
      </c>
      <c r="Q16" s="28">
        <f t="shared" ref="Q16:R16" si="33">SUM(Q11:Q13)</f>
        <v>3802158.5999999996</v>
      </c>
      <c r="R16" s="28">
        <f t="shared" si="33"/>
        <v>1333200.99</v>
      </c>
      <c r="S16" s="20">
        <f t="shared" ref="S16:S21" si="34">IF(Q16&gt;0,R16/Q16*100,"-")</f>
        <v>35.06431820071893</v>
      </c>
      <c r="T16" s="28">
        <f t="shared" ref="T16:U16" si="35">SUM(T11:T13)</f>
        <v>34213749.340000004</v>
      </c>
      <c r="U16" s="28">
        <f t="shared" si="35"/>
        <v>1324331.3400000001</v>
      </c>
      <c r="V16" s="20">
        <f t="shared" ref="V16:V21" si="36">IF(T16&gt;0,U16/T16*100,"-")</f>
        <v>3.8707577086609941</v>
      </c>
      <c r="W16" s="28">
        <f t="shared" ref="W16:X16" si="37">SUM(W11:W13)</f>
        <v>64021346.280000001</v>
      </c>
      <c r="X16" s="28">
        <f t="shared" si="37"/>
        <v>1344196.32</v>
      </c>
      <c r="Y16" s="20">
        <f t="shared" si="7"/>
        <v>2.0996064564482944</v>
      </c>
      <c r="Z16" s="13">
        <f t="shared" si="8"/>
        <v>87.121690884522025</v>
      </c>
      <c r="AA16" s="13">
        <f t="shared" si="8"/>
        <v>1.5000007475470625</v>
      </c>
    </row>
    <row r="17" spans="1:27" x14ac:dyDescent="0.3">
      <c r="A17" t="s">
        <v>34</v>
      </c>
      <c r="B17" s="28">
        <v>33063380.16</v>
      </c>
      <c r="C17" s="28">
        <v>31813380.16</v>
      </c>
      <c r="D17" s="20">
        <f t="shared" si="0"/>
        <v>96.219382307704137</v>
      </c>
      <c r="E17" s="28">
        <v>52111725.049999997</v>
      </c>
      <c r="F17" s="28">
        <v>6520000</v>
      </c>
      <c r="G17" s="20">
        <f t="shared" si="1"/>
        <v>12.51157967567608</v>
      </c>
      <c r="H17" s="28">
        <v>32250006.68</v>
      </c>
      <c r="I17" s="28">
        <v>3992421.99</v>
      </c>
      <c r="J17" s="20">
        <f t="shared" si="28"/>
        <v>12.379600505558717</v>
      </c>
      <c r="K17" s="28">
        <v>42895195.530000001</v>
      </c>
      <c r="L17" s="28">
        <v>22323318.460000001</v>
      </c>
      <c r="M17" s="20">
        <f t="shared" si="30"/>
        <v>52.041535617637038</v>
      </c>
      <c r="N17" s="28">
        <v>37474932.75</v>
      </c>
      <c r="O17" s="28">
        <v>6451534.6699999999</v>
      </c>
      <c r="P17" s="20">
        <f t="shared" si="32"/>
        <v>17.215600393572419</v>
      </c>
      <c r="Q17" s="28">
        <v>48711931.189999998</v>
      </c>
      <c r="R17" s="28">
        <v>6201481.96</v>
      </c>
      <c r="S17" s="20">
        <f t="shared" si="34"/>
        <v>12.730930202317852</v>
      </c>
      <c r="T17" s="28">
        <v>46666531.200000003</v>
      </c>
      <c r="U17" s="28">
        <v>46666531.200000003</v>
      </c>
      <c r="V17" s="20">
        <f t="shared" si="36"/>
        <v>100</v>
      </c>
      <c r="W17" s="1">
        <v>23113754.460000001</v>
      </c>
      <c r="X17" s="1">
        <v>23113754.460000001</v>
      </c>
      <c r="Y17" s="20">
        <f t="shared" si="7"/>
        <v>100</v>
      </c>
      <c r="Z17" s="13">
        <f t="shared" si="8"/>
        <v>-50.470382379738567</v>
      </c>
      <c r="AA17" s="13">
        <f t="shared" si="8"/>
        <v>-50.470382379738567</v>
      </c>
    </row>
    <row r="18" spans="1:27" x14ac:dyDescent="0.3">
      <c r="A18" t="s">
        <v>35</v>
      </c>
      <c r="B18" s="28">
        <v>0</v>
      </c>
      <c r="C18" s="28">
        <v>0</v>
      </c>
      <c r="D18" s="20" t="str">
        <f t="shared" si="0"/>
        <v>-</v>
      </c>
      <c r="E18" s="28">
        <v>0</v>
      </c>
      <c r="F18" s="28">
        <v>0</v>
      </c>
      <c r="G18" s="20" t="str">
        <f t="shared" si="1"/>
        <v>-</v>
      </c>
      <c r="H18" s="28">
        <v>0</v>
      </c>
      <c r="I18" s="28">
        <v>0</v>
      </c>
      <c r="J18" s="20" t="str">
        <f t="shared" si="28"/>
        <v>-</v>
      </c>
      <c r="K18" s="28">
        <v>0</v>
      </c>
      <c r="L18" s="28">
        <v>0</v>
      </c>
      <c r="M18" s="20" t="str">
        <f t="shared" si="30"/>
        <v>-</v>
      </c>
      <c r="N18" s="28">
        <v>0</v>
      </c>
      <c r="O18" s="28">
        <v>0</v>
      </c>
      <c r="P18" s="20" t="str">
        <f t="shared" si="32"/>
        <v>-</v>
      </c>
      <c r="Q18" s="28">
        <v>0</v>
      </c>
      <c r="R18" s="28">
        <v>0</v>
      </c>
      <c r="S18" s="20" t="str">
        <f t="shared" si="34"/>
        <v>-</v>
      </c>
      <c r="T18" s="28">
        <v>0</v>
      </c>
      <c r="U18" s="28">
        <v>0</v>
      </c>
      <c r="V18" s="20" t="str">
        <f t="shared" si="36"/>
        <v>-</v>
      </c>
      <c r="W18" s="28">
        <v>0</v>
      </c>
      <c r="X18" s="28">
        <v>0</v>
      </c>
      <c r="Y18" s="20" t="str">
        <f t="shared" si="7"/>
        <v>-</v>
      </c>
      <c r="Z18" s="13" t="str">
        <f t="shared" si="8"/>
        <v>-</v>
      </c>
      <c r="AA18" s="13" t="str">
        <f t="shared" si="8"/>
        <v>-</v>
      </c>
    </row>
    <row r="19" spans="1:27" x14ac:dyDescent="0.3">
      <c r="A19" t="s">
        <v>36</v>
      </c>
      <c r="B19" s="28">
        <v>910712975.00999999</v>
      </c>
      <c r="C19" s="28">
        <v>907992124.25999999</v>
      </c>
      <c r="D19" s="20">
        <f t="shared" si="0"/>
        <v>99.701239487669525</v>
      </c>
      <c r="E19" s="28">
        <v>857843037.35000002</v>
      </c>
      <c r="F19" s="28">
        <v>855375552.63999999</v>
      </c>
      <c r="G19" s="20">
        <f t="shared" si="1"/>
        <v>99.712361748878621</v>
      </c>
      <c r="H19" s="28">
        <v>1187889698.0699999</v>
      </c>
      <c r="I19" s="28">
        <v>1187042811.6600001</v>
      </c>
      <c r="J19" s="20">
        <f t="shared" si="28"/>
        <v>99.928706645795828</v>
      </c>
      <c r="K19" s="28">
        <v>1280028975.03</v>
      </c>
      <c r="L19" s="28">
        <v>1124608592.9000001</v>
      </c>
      <c r="M19" s="20">
        <f t="shared" si="30"/>
        <v>87.858057500115777</v>
      </c>
      <c r="N19" s="28">
        <v>468325160.91000003</v>
      </c>
      <c r="O19" s="28">
        <v>467401216.81</v>
      </c>
      <c r="P19" s="20">
        <f t="shared" si="32"/>
        <v>99.802713119618701</v>
      </c>
      <c r="Q19" s="28">
        <v>371905455.17000002</v>
      </c>
      <c r="R19" s="28">
        <v>370955732.12</v>
      </c>
      <c r="S19" s="20">
        <f t="shared" si="34"/>
        <v>99.744633202660097</v>
      </c>
      <c r="T19" s="28">
        <v>116905709.45999999</v>
      </c>
      <c r="U19" s="28">
        <v>114821178.68000001</v>
      </c>
      <c r="V19" s="20">
        <f t="shared" si="36"/>
        <v>98.216912767025093</v>
      </c>
      <c r="W19" s="1">
        <v>110302499.06999999</v>
      </c>
      <c r="X19" s="1">
        <v>109424447.59</v>
      </c>
      <c r="Y19" s="20">
        <f t="shared" si="7"/>
        <v>99.203960483757697</v>
      </c>
      <c r="Z19" s="13">
        <f t="shared" si="8"/>
        <v>-5.6483215580324924</v>
      </c>
      <c r="AA19" s="13">
        <f t="shared" si="8"/>
        <v>-4.7001181768394673</v>
      </c>
    </row>
    <row r="20" spans="1:27" x14ac:dyDescent="0.3">
      <c r="A20" t="s">
        <v>37</v>
      </c>
      <c r="B20" s="28">
        <f t="shared" ref="B20:C20" si="38">B14+B15+B16+B17+B18+B19</f>
        <v>1657174310.98</v>
      </c>
      <c r="C20" s="28">
        <f t="shared" si="38"/>
        <v>1503268154.9200001</v>
      </c>
      <c r="D20" s="20">
        <f t="shared" si="0"/>
        <v>90.712735827470993</v>
      </c>
      <c r="E20" s="28">
        <f t="shared" ref="E20:F20" si="39">E14+E15+E16+E17+E18+E19</f>
        <v>1642247320.75</v>
      </c>
      <c r="F20" s="28">
        <f t="shared" si="39"/>
        <v>1411142338.3099999</v>
      </c>
      <c r="G20" s="20">
        <f t="shared" si="1"/>
        <v>85.927516548819426</v>
      </c>
      <c r="H20" s="28">
        <f t="shared" ref="H20:I20" si="40">H14+H15+H16+H17+H18+H19</f>
        <v>1918108295.1799998</v>
      </c>
      <c r="I20" s="28">
        <f t="shared" si="40"/>
        <v>1757050788.25</v>
      </c>
      <c r="J20" s="20">
        <f t="shared" si="28"/>
        <v>91.60331523852328</v>
      </c>
      <c r="K20" s="28">
        <f t="shared" ref="K20:L20" si="41">K14+K15+K16+K17+K18+K19</f>
        <v>2086773709.05</v>
      </c>
      <c r="L20" s="28">
        <f t="shared" si="41"/>
        <v>1759303016.3100002</v>
      </c>
      <c r="M20" s="20">
        <f t="shared" si="30"/>
        <v>84.307321329581058</v>
      </c>
      <c r="N20" s="28">
        <f t="shared" ref="N20:O20" si="42">N14+N15+N16+N17+N18+N19</f>
        <v>1252157374.6100001</v>
      </c>
      <c r="O20" s="28">
        <f t="shared" si="42"/>
        <v>1076786536.04</v>
      </c>
      <c r="P20" s="20">
        <f t="shared" si="32"/>
        <v>85.994504993861369</v>
      </c>
      <c r="Q20" s="28">
        <f t="shared" ref="Q20:R20" si="43">Q14+Q15+Q16+Q17+Q18+Q19</f>
        <v>1196823493.24</v>
      </c>
      <c r="R20" s="28">
        <f t="shared" si="43"/>
        <v>977464339.0200001</v>
      </c>
      <c r="S20" s="20">
        <f t="shared" si="34"/>
        <v>81.671553453036054</v>
      </c>
      <c r="T20" s="28">
        <f t="shared" ref="T20:U20" si="44">T14+T15+T16+T17+T18+T19</f>
        <v>1122336907.47</v>
      </c>
      <c r="U20" s="28">
        <f t="shared" si="44"/>
        <v>880340308.24000025</v>
      </c>
      <c r="V20" s="20">
        <f t="shared" si="36"/>
        <v>78.438150111670595</v>
      </c>
      <c r="W20" s="28">
        <f t="shared" ref="W20:X20" si="45">W14+W15+W16+W17+W18+W19</f>
        <v>1164048149.6999998</v>
      </c>
      <c r="X20" s="28">
        <f t="shared" si="45"/>
        <v>788864460.42000008</v>
      </c>
      <c r="Y20" s="20">
        <f t="shared" si="7"/>
        <v>67.769057544853922</v>
      </c>
      <c r="Z20" s="13">
        <f t="shared" si="8"/>
        <v>3.7164635638710593</v>
      </c>
      <c r="AA20" s="13">
        <f t="shared" si="8"/>
        <v>-10.390964376364991</v>
      </c>
    </row>
    <row r="21" spans="1:27" x14ac:dyDescent="0.3">
      <c r="A21" t="s">
        <v>38</v>
      </c>
      <c r="B21" s="28">
        <f t="shared" ref="B21:C21" si="46">B20-B19</f>
        <v>746461335.97000003</v>
      </c>
      <c r="C21" s="28">
        <f t="shared" si="46"/>
        <v>595276030.66000009</v>
      </c>
      <c r="D21" s="20">
        <f t="shared" si="0"/>
        <v>79.74639836991156</v>
      </c>
      <c r="E21" s="28">
        <f t="shared" ref="E21:F21" si="47">E20-E19</f>
        <v>784404283.39999998</v>
      </c>
      <c r="F21" s="28">
        <f t="shared" si="47"/>
        <v>555766785.66999996</v>
      </c>
      <c r="G21" s="20">
        <f t="shared" si="1"/>
        <v>70.852084496661476</v>
      </c>
      <c r="H21" s="28">
        <f t="shared" ref="H21:I21" si="48">H20-H19</f>
        <v>730218597.1099999</v>
      </c>
      <c r="I21" s="28">
        <f t="shared" si="48"/>
        <v>570007976.58999991</v>
      </c>
      <c r="J21" s="20">
        <f t="shared" si="28"/>
        <v>78.059909573096519</v>
      </c>
      <c r="K21" s="28">
        <f t="shared" ref="K21:L21" si="49">K20-K19</f>
        <v>806744734.01999998</v>
      </c>
      <c r="L21" s="28">
        <f t="shared" si="49"/>
        <v>634694423.41000009</v>
      </c>
      <c r="M21" s="20">
        <f t="shared" si="30"/>
        <v>78.673513026521405</v>
      </c>
      <c r="N21" s="28">
        <f t="shared" ref="N21:O21" si="50">N20-N19</f>
        <v>783832213.70000005</v>
      </c>
      <c r="O21" s="28">
        <f t="shared" si="50"/>
        <v>609385319.23000002</v>
      </c>
      <c r="P21" s="20">
        <f t="shared" si="32"/>
        <v>77.74435760345429</v>
      </c>
      <c r="Q21" s="28">
        <f t="shared" ref="Q21:R21" si="51">Q20-Q19</f>
        <v>824918038.06999993</v>
      </c>
      <c r="R21" s="28">
        <f t="shared" si="51"/>
        <v>606508606.9000001</v>
      </c>
      <c r="S21" s="20">
        <f t="shared" si="34"/>
        <v>73.523499173203149</v>
      </c>
      <c r="T21" s="28">
        <f t="shared" ref="T21:U21" si="52">T20-T19</f>
        <v>1005431198.01</v>
      </c>
      <c r="U21" s="28">
        <f t="shared" si="52"/>
        <v>765519129.56000018</v>
      </c>
      <c r="V21" s="20">
        <f t="shared" si="36"/>
        <v>76.138390282214658</v>
      </c>
      <c r="W21" s="28">
        <f t="shared" ref="W21:X21" si="53">W20-W19</f>
        <v>1053745650.6299999</v>
      </c>
      <c r="X21" s="28">
        <f t="shared" si="53"/>
        <v>679440012.83000004</v>
      </c>
      <c r="Y21" s="20">
        <f t="shared" si="7"/>
        <v>64.478559168788522</v>
      </c>
      <c r="Z21" s="13">
        <f t="shared" si="8"/>
        <v>4.8053464737941596</v>
      </c>
      <c r="AA21" s="13">
        <f t="shared" si="8"/>
        <v>-11.244541567429692</v>
      </c>
    </row>
    <row r="22" spans="1:27" x14ac:dyDescent="0.3">
      <c r="B22" s="12" t="s">
        <v>75</v>
      </c>
      <c r="C22" s="12" t="s">
        <v>76</v>
      </c>
      <c r="D22" s="18"/>
      <c r="E22" s="12" t="s">
        <v>75</v>
      </c>
      <c r="F22" s="12" t="s">
        <v>76</v>
      </c>
      <c r="G22" s="18"/>
      <c r="H22" s="12" t="s">
        <v>75</v>
      </c>
      <c r="I22" s="12" t="s">
        <v>76</v>
      </c>
      <c r="J22" s="103"/>
      <c r="K22" s="12" t="s">
        <v>75</v>
      </c>
      <c r="L22" s="12" t="s">
        <v>76</v>
      </c>
      <c r="M22" s="108"/>
      <c r="N22" s="12" t="s">
        <v>75</v>
      </c>
      <c r="O22" s="12" t="s">
        <v>76</v>
      </c>
      <c r="P22" s="114"/>
      <c r="Q22" s="12" t="s">
        <v>75</v>
      </c>
      <c r="R22" s="12" t="s">
        <v>76</v>
      </c>
      <c r="S22" s="117"/>
      <c r="T22" s="12" t="s">
        <v>75</v>
      </c>
      <c r="U22" s="12" t="s">
        <v>76</v>
      </c>
      <c r="V22" s="134"/>
      <c r="W22" s="12" t="s">
        <v>75</v>
      </c>
      <c r="X22" s="12" t="s">
        <v>76</v>
      </c>
      <c r="Y22" s="18"/>
    </row>
    <row r="23" spans="1:27" x14ac:dyDescent="0.3">
      <c r="A23" s="5" t="s">
        <v>39</v>
      </c>
      <c r="B23" s="27">
        <v>161848462.69999999</v>
      </c>
      <c r="C23" s="27">
        <v>153657655.06999999</v>
      </c>
      <c r="D23" s="20">
        <f>IF(B23&gt;0,C23/B23*100,"-")</f>
        <v>94.939211968183869</v>
      </c>
      <c r="E23" s="27">
        <v>157850758.69999999</v>
      </c>
      <c r="F23" s="27">
        <v>145433981.78999999</v>
      </c>
      <c r="G23" s="20">
        <f>IF(E23&gt;0,F23/E23*100,"-")</f>
        <v>92.133850345566941</v>
      </c>
      <c r="H23" s="27">
        <v>159069441.06</v>
      </c>
      <c r="I23" s="27">
        <v>147615434.03</v>
      </c>
      <c r="J23" s="20">
        <f>IF(H23&gt;0,I23/H23*100,"-")</f>
        <v>92.799366771094881</v>
      </c>
      <c r="K23" s="27">
        <v>157308565.44999999</v>
      </c>
      <c r="L23" s="27">
        <v>145888690.84999999</v>
      </c>
      <c r="M23" s="20">
        <f>IF(K23&gt;0,L23/K23*100,"-")</f>
        <v>92.740462309009004</v>
      </c>
      <c r="N23" s="27">
        <v>157776751.69999999</v>
      </c>
      <c r="O23" s="27">
        <v>143233722.13</v>
      </c>
      <c r="P23" s="20">
        <f>IF(N23&gt;0,O23/N23*100,"-")</f>
        <v>90.782526948170144</v>
      </c>
      <c r="Q23" s="1">
        <v>155035625.78999999</v>
      </c>
      <c r="R23" s="1">
        <v>141521354.27000001</v>
      </c>
      <c r="S23" s="20">
        <f>IF(Q23&gt;0,R23/Q23*100,"-")</f>
        <v>91.283118669572488</v>
      </c>
      <c r="T23" s="1">
        <v>164561139.30000001</v>
      </c>
      <c r="U23" s="1">
        <v>147852791.88999999</v>
      </c>
      <c r="V23" s="20">
        <f>IF(T23&gt;0,U23/T23*100,"-")</f>
        <v>89.846723545380797</v>
      </c>
      <c r="W23" s="1">
        <v>168696744.94999999</v>
      </c>
      <c r="X23" s="1">
        <v>152378888.46000001</v>
      </c>
      <c r="Y23" s="20">
        <f>IF(W23&gt;0,X23/W23*100,"-")</f>
        <v>90.327106492282098</v>
      </c>
      <c r="Z23" s="13">
        <f t="shared" si="8"/>
        <v>2.5131119458650772</v>
      </c>
      <c r="AA23" s="13">
        <f t="shared" si="8"/>
        <v>3.0612181969261485</v>
      </c>
    </row>
    <row r="24" spans="1:27" x14ac:dyDescent="0.3">
      <c r="A24" s="5" t="s">
        <v>40</v>
      </c>
      <c r="B24" s="27">
        <v>8800672.9199999999</v>
      </c>
      <c r="C24" s="27">
        <v>7239085.4800000004</v>
      </c>
      <c r="D24" s="20">
        <f t="shared" ref="D24:D55" si="54">IF(B24&gt;0,C24/B24*100,"-")</f>
        <v>82.256045029793029</v>
      </c>
      <c r="E24" s="27">
        <v>8569838.7300000004</v>
      </c>
      <c r="F24" s="27">
        <v>7135689.1799999997</v>
      </c>
      <c r="G24" s="20">
        <f t="shared" ref="G24:G55" si="55">IF(E24&gt;0,F24/E24*100,"-")</f>
        <v>83.265151245150676</v>
      </c>
      <c r="H24" s="27">
        <v>10760754.68</v>
      </c>
      <c r="I24" s="27">
        <v>9296379.4600000009</v>
      </c>
      <c r="J24" s="20">
        <f t="shared" ref="J24:J55" si="56">IF(H24&gt;0,I24/H24*100,"-")</f>
        <v>86.39151933533347</v>
      </c>
      <c r="K24" s="27">
        <v>9859290.9399999995</v>
      </c>
      <c r="L24" s="27">
        <v>8142076.8399999999</v>
      </c>
      <c r="M24" s="20">
        <f t="shared" ref="M24:M55" si="57">IF(K24&gt;0,L24/K24*100,"-")</f>
        <v>82.582782976480459</v>
      </c>
      <c r="N24" s="27">
        <v>9729330.9299999997</v>
      </c>
      <c r="O24" s="27">
        <v>7908565.0700000003</v>
      </c>
      <c r="P24" s="20">
        <f t="shared" ref="P24:P55" si="58">IF(N24&gt;0,O24/N24*100,"-")</f>
        <v>81.285806052852607</v>
      </c>
      <c r="Q24" s="1">
        <v>9561710.9600000009</v>
      </c>
      <c r="R24" s="1">
        <v>7760374.2400000002</v>
      </c>
      <c r="S24" s="20">
        <f t="shared" ref="S24:S55" si="59">IF(Q24&gt;0,R24/Q24*100,"-")</f>
        <v>81.160937330822634</v>
      </c>
      <c r="T24" s="1">
        <v>9144178.7300000004</v>
      </c>
      <c r="U24" s="1">
        <v>7884511.21</v>
      </c>
      <c r="V24" s="20">
        <f t="shared" ref="V24:V55" si="60">IF(T24&gt;0,U24/T24*100,"-")</f>
        <v>86.224377746824715</v>
      </c>
      <c r="W24" s="1">
        <v>11310668.4</v>
      </c>
      <c r="X24" s="1">
        <v>9483459.6999999993</v>
      </c>
      <c r="Y24" s="20">
        <f t="shared" ref="Y24:Y55" si="61">IF(W24&gt;0,X24/W24*100,"-")</f>
        <v>83.845263291424914</v>
      </c>
      <c r="Z24" s="13">
        <f t="shared" si="8"/>
        <v>23.692556039967073</v>
      </c>
      <c r="AA24" s="13">
        <f t="shared" si="8"/>
        <v>20.279614644621688</v>
      </c>
    </row>
    <row r="25" spans="1:27" x14ac:dyDescent="0.3">
      <c r="A25" s="5" t="s">
        <v>41</v>
      </c>
      <c r="B25" s="27">
        <v>347810078.25</v>
      </c>
      <c r="C25" s="27">
        <v>258922225.33000001</v>
      </c>
      <c r="D25" s="20">
        <f t="shared" si="54"/>
        <v>74.443566049828817</v>
      </c>
      <c r="E25" s="27">
        <v>339556397.01999998</v>
      </c>
      <c r="F25" s="27">
        <v>265627307.75</v>
      </c>
      <c r="G25" s="20">
        <f t="shared" si="55"/>
        <v>78.227743632924245</v>
      </c>
      <c r="H25" s="27">
        <v>330237521.56</v>
      </c>
      <c r="I25" s="27">
        <v>246587924.81999999</v>
      </c>
      <c r="J25" s="20">
        <f t="shared" si="56"/>
        <v>74.669869024921837</v>
      </c>
      <c r="K25" s="27">
        <v>344564851.06</v>
      </c>
      <c r="L25" s="27">
        <v>276558813.01999998</v>
      </c>
      <c r="M25" s="20">
        <f t="shared" si="57"/>
        <v>80.263210878651719</v>
      </c>
      <c r="N25" s="27">
        <v>338534232.23000002</v>
      </c>
      <c r="O25" s="27">
        <v>259816116.28999999</v>
      </c>
      <c r="P25" s="20">
        <f t="shared" si="58"/>
        <v>76.747368967248491</v>
      </c>
      <c r="Q25" s="1">
        <v>355617115.02999997</v>
      </c>
      <c r="R25" s="1">
        <v>280644659.63</v>
      </c>
      <c r="S25" s="20">
        <f t="shared" si="59"/>
        <v>78.917647033474395</v>
      </c>
      <c r="T25" s="1">
        <v>390203139.20999998</v>
      </c>
      <c r="U25" s="1">
        <v>305030442.22000003</v>
      </c>
      <c r="V25" s="20">
        <f t="shared" si="60"/>
        <v>78.172216358269324</v>
      </c>
      <c r="W25" s="1">
        <v>434484802.30000001</v>
      </c>
      <c r="X25" s="1">
        <v>324505972.22000003</v>
      </c>
      <c r="Y25" s="20">
        <f t="shared" si="61"/>
        <v>74.687531186864717</v>
      </c>
      <c r="Z25" s="13">
        <f t="shared" si="8"/>
        <v>11.348361568708071</v>
      </c>
      <c r="AA25" s="13">
        <f t="shared" si="8"/>
        <v>6.3847824034407381</v>
      </c>
    </row>
    <row r="26" spans="1:27" x14ac:dyDescent="0.3">
      <c r="A26" s="5" t="s">
        <v>42</v>
      </c>
      <c r="B26" s="27">
        <v>27531344.25</v>
      </c>
      <c r="C26" s="27">
        <v>13965593.720000001</v>
      </c>
      <c r="D26" s="20">
        <f t="shared" si="54"/>
        <v>50.726159947674923</v>
      </c>
      <c r="E26" s="27">
        <v>31410805.379999999</v>
      </c>
      <c r="F26" s="27">
        <v>13686458.82</v>
      </c>
      <c r="G26" s="20">
        <f t="shared" si="55"/>
        <v>43.572454301711382</v>
      </c>
      <c r="H26" s="27">
        <v>44252187.299999997</v>
      </c>
      <c r="I26" s="27">
        <v>31544717.579999998</v>
      </c>
      <c r="J26" s="20">
        <f t="shared" si="56"/>
        <v>71.283973752863517</v>
      </c>
      <c r="K26" s="27">
        <v>46749996.560000002</v>
      </c>
      <c r="L26" s="27">
        <v>35116213.57</v>
      </c>
      <c r="M26" s="20">
        <f t="shared" si="57"/>
        <v>75.11490086406971</v>
      </c>
      <c r="N26" s="27">
        <v>46545358.560000002</v>
      </c>
      <c r="O26" s="27">
        <v>30446512.949999999</v>
      </c>
      <c r="P26" s="20">
        <f t="shared" si="58"/>
        <v>65.412565058989628</v>
      </c>
      <c r="Q26" s="1">
        <v>45206066.939999998</v>
      </c>
      <c r="R26" s="1">
        <v>29221158.93</v>
      </c>
      <c r="S26" s="20">
        <f t="shared" si="59"/>
        <v>64.639905455132705</v>
      </c>
      <c r="T26" s="1">
        <v>47173899.079999998</v>
      </c>
      <c r="U26" s="1">
        <v>28043724.100000001</v>
      </c>
      <c r="V26" s="20">
        <f t="shared" si="60"/>
        <v>59.447543338408316</v>
      </c>
      <c r="W26" s="1">
        <v>46123796.109999999</v>
      </c>
      <c r="X26" s="1">
        <v>26940547.640000001</v>
      </c>
      <c r="Y26" s="20">
        <f t="shared" si="61"/>
        <v>58.409215875791887</v>
      </c>
      <c r="Z26" s="13">
        <f t="shared" si="8"/>
        <v>-2.2260253879357776</v>
      </c>
      <c r="AA26" s="13">
        <f t="shared" si="8"/>
        <v>-3.9337730469256798</v>
      </c>
    </row>
    <row r="27" spans="1:27" x14ac:dyDescent="0.3">
      <c r="A27" s="5" t="s">
        <v>43</v>
      </c>
      <c r="B27" s="27">
        <v>16914409.23</v>
      </c>
      <c r="C27" s="27">
        <v>16897645.489999998</v>
      </c>
      <c r="D27" s="20">
        <f t="shared" si="54"/>
        <v>99.900890774415757</v>
      </c>
      <c r="E27" s="27">
        <v>15831500.48</v>
      </c>
      <c r="F27" s="27">
        <v>15773711.24</v>
      </c>
      <c r="G27" s="20">
        <f t="shared" si="55"/>
        <v>99.63497307110589</v>
      </c>
      <c r="H27" s="27">
        <v>15115495</v>
      </c>
      <c r="I27" s="27">
        <v>15089156.949999999</v>
      </c>
      <c r="J27" s="20">
        <f t="shared" si="56"/>
        <v>99.825754631257524</v>
      </c>
      <c r="K27" s="27">
        <v>13928702.199999999</v>
      </c>
      <c r="L27" s="27">
        <v>13916411.65</v>
      </c>
      <c r="M27" s="20">
        <f t="shared" si="57"/>
        <v>99.911760982297409</v>
      </c>
      <c r="N27" s="27">
        <v>13486743.68</v>
      </c>
      <c r="O27" s="27">
        <v>13476308.220000001</v>
      </c>
      <c r="P27" s="20">
        <f t="shared" si="58"/>
        <v>99.922624317273318</v>
      </c>
      <c r="Q27" s="1">
        <v>12734213.539999999</v>
      </c>
      <c r="R27" s="1">
        <v>12723713.539999999</v>
      </c>
      <c r="S27" s="20">
        <f t="shared" si="59"/>
        <v>99.917544966817005</v>
      </c>
      <c r="T27" s="1">
        <v>12364003.609999999</v>
      </c>
      <c r="U27" s="1">
        <v>12270970.550000001</v>
      </c>
      <c r="V27" s="20">
        <f t="shared" si="60"/>
        <v>99.247549071202528</v>
      </c>
      <c r="W27" s="1">
        <v>17967807.41</v>
      </c>
      <c r="X27" s="1">
        <v>17919625.039999999</v>
      </c>
      <c r="Y27" s="20">
        <f t="shared" si="61"/>
        <v>99.731840569633519</v>
      </c>
      <c r="Z27" s="13">
        <f t="shared" si="8"/>
        <v>45.323537397446643</v>
      </c>
      <c r="AA27" s="13">
        <f t="shared" si="8"/>
        <v>46.03266275461803</v>
      </c>
    </row>
    <row r="28" spans="1:27" x14ac:dyDescent="0.3">
      <c r="A28" s="5" t="s">
        <v>44</v>
      </c>
      <c r="B28" s="27">
        <v>0</v>
      </c>
      <c r="C28" s="27">
        <v>0</v>
      </c>
      <c r="D28" s="20" t="str">
        <f t="shared" si="54"/>
        <v>-</v>
      </c>
      <c r="E28" s="27">
        <v>0</v>
      </c>
      <c r="F28" s="27">
        <v>0</v>
      </c>
      <c r="G28" s="20" t="str">
        <f t="shared" si="55"/>
        <v>-</v>
      </c>
      <c r="H28" s="27">
        <v>0</v>
      </c>
      <c r="I28" s="27">
        <v>0</v>
      </c>
      <c r="J28" s="20" t="str">
        <f t="shared" si="56"/>
        <v>-</v>
      </c>
      <c r="K28" s="27">
        <v>0</v>
      </c>
      <c r="L28" s="27">
        <v>0</v>
      </c>
      <c r="M28" s="20" t="str">
        <f t="shared" si="57"/>
        <v>-</v>
      </c>
      <c r="N28" s="27">
        <v>0</v>
      </c>
      <c r="O28" s="27">
        <v>0</v>
      </c>
      <c r="P28" s="20" t="str">
        <f t="shared" si="58"/>
        <v>-</v>
      </c>
      <c r="Q28" s="28">
        <v>0</v>
      </c>
      <c r="R28" s="28">
        <v>0</v>
      </c>
      <c r="S28" s="20" t="str">
        <f t="shared" si="59"/>
        <v>-</v>
      </c>
      <c r="T28" s="28">
        <v>0</v>
      </c>
      <c r="U28" s="28">
        <v>0</v>
      </c>
      <c r="V28" s="20" t="str">
        <f t="shared" si="60"/>
        <v>-</v>
      </c>
      <c r="W28" s="1">
        <v>0</v>
      </c>
      <c r="X28" s="1">
        <v>0</v>
      </c>
      <c r="Y28" s="20" t="str">
        <f t="shared" si="61"/>
        <v>-</v>
      </c>
      <c r="Z28" s="13" t="str">
        <f t="shared" si="8"/>
        <v>-</v>
      </c>
      <c r="AA28" s="13" t="str">
        <f t="shared" si="8"/>
        <v>-</v>
      </c>
    </row>
    <row r="29" spans="1:27" x14ac:dyDescent="0.3">
      <c r="A29" s="5" t="s">
        <v>45</v>
      </c>
      <c r="B29" s="27">
        <v>2745384.99</v>
      </c>
      <c r="C29" s="27">
        <v>2283712.87</v>
      </c>
      <c r="D29" s="20">
        <f t="shared" si="54"/>
        <v>83.183702042459259</v>
      </c>
      <c r="E29" s="27">
        <v>3543071</v>
      </c>
      <c r="F29" s="27">
        <v>2916648.59</v>
      </c>
      <c r="G29" s="20">
        <f t="shared" si="55"/>
        <v>82.319789527220877</v>
      </c>
      <c r="H29" s="27">
        <v>3255962.33</v>
      </c>
      <c r="I29" s="27">
        <v>2909321.88</v>
      </c>
      <c r="J29" s="20">
        <f t="shared" si="56"/>
        <v>89.353671361425114</v>
      </c>
      <c r="K29" s="27">
        <v>2956848.06</v>
      </c>
      <c r="L29" s="27">
        <v>2533673.62</v>
      </c>
      <c r="M29" s="20">
        <f t="shared" si="57"/>
        <v>85.688326508058722</v>
      </c>
      <c r="N29" s="27">
        <v>3816635.66</v>
      </c>
      <c r="O29" s="27">
        <v>2083580.79</v>
      </c>
      <c r="P29" s="20">
        <f t="shared" si="58"/>
        <v>54.592079926224869</v>
      </c>
      <c r="Q29" s="1">
        <v>2659911.69</v>
      </c>
      <c r="R29" s="1">
        <v>2244454.54</v>
      </c>
      <c r="S29" s="20">
        <f t="shared" si="59"/>
        <v>84.380791604400969</v>
      </c>
      <c r="T29" s="1">
        <v>2635275.7999999998</v>
      </c>
      <c r="U29" s="1">
        <v>1262724.4099999999</v>
      </c>
      <c r="V29" s="20">
        <f t="shared" si="60"/>
        <v>47.916214689938712</v>
      </c>
      <c r="W29" s="1">
        <v>2855129.42</v>
      </c>
      <c r="X29" s="1">
        <v>816691.55</v>
      </c>
      <c r="Y29" s="20">
        <f t="shared" si="61"/>
        <v>28.604361829594403</v>
      </c>
      <c r="Z29" s="13">
        <f t="shared" si="8"/>
        <v>8.3427176768367133</v>
      </c>
      <c r="AA29" s="13">
        <f t="shared" si="8"/>
        <v>-35.32305675471973</v>
      </c>
    </row>
    <row r="30" spans="1:27" x14ac:dyDescent="0.3">
      <c r="A30" s="5" t="s">
        <v>46</v>
      </c>
      <c r="B30" s="27">
        <v>11974857.810000001</v>
      </c>
      <c r="C30" s="27">
        <v>8544589.9000000004</v>
      </c>
      <c r="D30" s="20">
        <f t="shared" si="54"/>
        <v>71.354416357783876</v>
      </c>
      <c r="E30" s="27">
        <v>11700829.550000001</v>
      </c>
      <c r="F30" s="27">
        <v>9065396.4199999999</v>
      </c>
      <c r="G30" s="20">
        <f t="shared" si="55"/>
        <v>77.476527465524867</v>
      </c>
      <c r="H30" s="27">
        <v>10007955.92</v>
      </c>
      <c r="I30" s="27">
        <v>7451430.9199999999</v>
      </c>
      <c r="J30" s="20">
        <f t="shared" si="56"/>
        <v>74.455073339291843</v>
      </c>
      <c r="K30" s="27">
        <v>8330164.5999999996</v>
      </c>
      <c r="L30" s="27">
        <v>6926119.6299999999</v>
      </c>
      <c r="M30" s="20">
        <f t="shared" si="57"/>
        <v>83.145051299466516</v>
      </c>
      <c r="N30" s="27">
        <v>7054010.5099999998</v>
      </c>
      <c r="O30" s="27">
        <v>5703901.0999999996</v>
      </c>
      <c r="P30" s="20">
        <f t="shared" si="58"/>
        <v>80.860399795463294</v>
      </c>
      <c r="Q30" s="1">
        <v>8930102.4000000004</v>
      </c>
      <c r="R30" s="1">
        <v>5046492.41</v>
      </c>
      <c r="S30" s="20">
        <f t="shared" si="59"/>
        <v>56.511025114336874</v>
      </c>
      <c r="T30" s="1">
        <v>8856959.3599999994</v>
      </c>
      <c r="U30" s="1">
        <v>6038499.5199999996</v>
      </c>
      <c r="V30" s="20">
        <f t="shared" si="60"/>
        <v>68.178019956501188</v>
      </c>
      <c r="W30" s="1">
        <v>7997469.71</v>
      </c>
      <c r="X30" s="1">
        <v>6506291.4199999999</v>
      </c>
      <c r="Y30" s="20">
        <f t="shared" si="61"/>
        <v>81.354374019879856</v>
      </c>
      <c r="Z30" s="13">
        <f t="shared" si="8"/>
        <v>-9.7041164474757124</v>
      </c>
      <c r="AA30" s="13">
        <f t="shared" si="8"/>
        <v>7.7468235022729601</v>
      </c>
    </row>
    <row r="31" spans="1:27" x14ac:dyDescent="0.3">
      <c r="A31" s="5" t="s">
        <v>47</v>
      </c>
      <c r="B31" s="28">
        <v>0</v>
      </c>
      <c r="C31" s="28">
        <v>0</v>
      </c>
      <c r="D31" s="20" t="str">
        <f t="shared" si="54"/>
        <v>-</v>
      </c>
      <c r="E31" s="28">
        <v>0</v>
      </c>
      <c r="F31" s="28">
        <v>0</v>
      </c>
      <c r="G31" s="20" t="str">
        <f t="shared" si="55"/>
        <v>-</v>
      </c>
      <c r="H31" s="28">
        <v>0</v>
      </c>
      <c r="I31" s="28">
        <v>0</v>
      </c>
      <c r="J31" s="20" t="str">
        <f t="shared" si="56"/>
        <v>-</v>
      </c>
      <c r="K31" s="28">
        <v>0</v>
      </c>
      <c r="L31" s="28">
        <v>0</v>
      </c>
      <c r="M31" s="20" t="str">
        <f t="shared" si="57"/>
        <v>-</v>
      </c>
      <c r="N31" s="28">
        <v>0</v>
      </c>
      <c r="O31" s="28">
        <v>0</v>
      </c>
      <c r="P31" s="20" t="str">
        <f t="shared" si="58"/>
        <v>-</v>
      </c>
      <c r="Q31" s="28">
        <v>0</v>
      </c>
      <c r="R31" s="28">
        <v>0</v>
      </c>
      <c r="S31" s="20" t="str">
        <f t="shared" si="59"/>
        <v>-</v>
      </c>
      <c r="T31" s="28">
        <v>0</v>
      </c>
      <c r="U31" s="28">
        <v>0</v>
      </c>
      <c r="V31" s="20" t="str">
        <f t="shared" si="60"/>
        <v>-</v>
      </c>
      <c r="W31" s="1">
        <v>0</v>
      </c>
      <c r="X31" s="1">
        <v>0</v>
      </c>
      <c r="Y31" s="20" t="str">
        <f t="shared" si="61"/>
        <v>-</v>
      </c>
      <c r="Z31" s="13" t="str">
        <f t="shared" si="8"/>
        <v>-</v>
      </c>
      <c r="AA31" s="13" t="str">
        <f t="shared" si="8"/>
        <v>-</v>
      </c>
    </row>
    <row r="32" spans="1:27" x14ac:dyDescent="0.3">
      <c r="A32" s="5" t="s">
        <v>48</v>
      </c>
      <c r="B32" s="27">
        <v>70173756.879999995</v>
      </c>
      <c r="C32" s="27">
        <v>34393888.090000004</v>
      </c>
      <c r="D32" s="20">
        <f t="shared" si="54"/>
        <v>49.012465085509049</v>
      </c>
      <c r="E32" s="27">
        <v>94259103.829999998</v>
      </c>
      <c r="F32" s="27">
        <v>41977402.530000001</v>
      </c>
      <c r="G32" s="20">
        <f t="shared" si="55"/>
        <v>44.534056472367801</v>
      </c>
      <c r="H32" s="27">
        <v>111211253.11</v>
      </c>
      <c r="I32" s="27">
        <v>75685311.450000003</v>
      </c>
      <c r="J32" s="20">
        <f t="shared" si="56"/>
        <v>68.055443431735284</v>
      </c>
      <c r="K32" s="27">
        <v>87711319.400000006</v>
      </c>
      <c r="L32" s="27">
        <v>67628194.719999999</v>
      </c>
      <c r="M32" s="20">
        <f t="shared" si="57"/>
        <v>77.103155194356816</v>
      </c>
      <c r="N32" s="27">
        <v>93717912.620000005</v>
      </c>
      <c r="O32" s="27">
        <v>47836672.310000002</v>
      </c>
      <c r="P32" s="20">
        <f t="shared" si="58"/>
        <v>51.043254136447068</v>
      </c>
      <c r="Q32" s="1">
        <v>78622167.900000006</v>
      </c>
      <c r="R32" s="1">
        <v>53473127.68</v>
      </c>
      <c r="S32" s="20">
        <f t="shared" si="59"/>
        <v>68.012787116240276</v>
      </c>
      <c r="T32" s="1">
        <v>96171135.290000007</v>
      </c>
      <c r="U32" s="1">
        <v>60964339.170000002</v>
      </c>
      <c r="V32" s="20">
        <f t="shared" si="60"/>
        <v>63.391514497738441</v>
      </c>
      <c r="W32" s="1">
        <v>140018176.80000001</v>
      </c>
      <c r="X32" s="1">
        <v>106503357.29000001</v>
      </c>
      <c r="Y32" s="20">
        <f t="shared" si="61"/>
        <v>76.063950926977071</v>
      </c>
      <c r="Z32" s="13">
        <f t="shared" si="8"/>
        <v>45.592725278516355</v>
      </c>
      <c r="AA32" s="13">
        <f t="shared" si="8"/>
        <v>74.697796679159836</v>
      </c>
    </row>
    <row r="33" spans="1:27" x14ac:dyDescent="0.3">
      <c r="A33" s="5" t="s">
        <v>49</v>
      </c>
      <c r="B33" s="27">
        <v>32105717.920000002</v>
      </c>
      <c r="C33" s="27">
        <v>24080283.370000001</v>
      </c>
      <c r="D33" s="20">
        <f t="shared" si="54"/>
        <v>75.003098918399772</v>
      </c>
      <c r="E33" s="27">
        <v>28180481.800000001</v>
      </c>
      <c r="F33" s="27">
        <v>24205935.170000002</v>
      </c>
      <c r="G33" s="20">
        <f t="shared" si="55"/>
        <v>85.896101215700298</v>
      </c>
      <c r="H33" s="27">
        <v>4949153.78</v>
      </c>
      <c r="I33" s="27">
        <v>4401665.6100000003</v>
      </c>
      <c r="J33" s="20">
        <f t="shared" si="56"/>
        <v>88.937741797144156</v>
      </c>
      <c r="K33" s="27">
        <v>2366713.77</v>
      </c>
      <c r="L33" s="27">
        <v>971262.33</v>
      </c>
      <c r="M33" s="20">
        <f t="shared" si="57"/>
        <v>41.038436599792121</v>
      </c>
      <c r="N33" s="27">
        <v>5754726.8200000003</v>
      </c>
      <c r="O33" s="27">
        <v>3592731.53</v>
      </c>
      <c r="P33" s="20">
        <f t="shared" si="58"/>
        <v>62.430965749995401</v>
      </c>
      <c r="Q33" s="1">
        <v>4412709.43</v>
      </c>
      <c r="R33" s="1">
        <v>4354543</v>
      </c>
      <c r="S33" s="20">
        <f t="shared" si="59"/>
        <v>98.681843186760659</v>
      </c>
      <c r="T33" s="1">
        <v>25605549.210000001</v>
      </c>
      <c r="U33" s="1">
        <v>13031531.43</v>
      </c>
      <c r="V33" s="20">
        <f t="shared" si="60"/>
        <v>50.893387691565941</v>
      </c>
      <c r="W33" s="1">
        <v>7913606.4500000002</v>
      </c>
      <c r="X33" s="1">
        <v>1495108.11</v>
      </c>
      <c r="Y33" s="20">
        <f t="shared" si="61"/>
        <v>18.892879238390734</v>
      </c>
      <c r="Z33" s="13">
        <f t="shared" si="8"/>
        <v>-69.09417413741933</v>
      </c>
      <c r="AA33" s="13">
        <f t="shared" si="8"/>
        <v>-88.52699609381213</v>
      </c>
    </row>
    <row r="34" spans="1:27" x14ac:dyDescent="0.3">
      <c r="A34" s="5" t="s">
        <v>50</v>
      </c>
      <c r="B34" s="27">
        <v>0</v>
      </c>
      <c r="C34" s="27">
        <v>0</v>
      </c>
      <c r="D34" s="20" t="str">
        <f t="shared" si="54"/>
        <v>-</v>
      </c>
      <c r="E34" s="27">
        <v>0</v>
      </c>
      <c r="F34" s="27">
        <v>0</v>
      </c>
      <c r="G34" s="20" t="str">
        <f t="shared" si="55"/>
        <v>-</v>
      </c>
      <c r="H34" s="27">
        <v>0</v>
      </c>
      <c r="I34" s="27">
        <v>0</v>
      </c>
      <c r="J34" s="20" t="str">
        <f t="shared" si="56"/>
        <v>-</v>
      </c>
      <c r="K34" s="27">
        <v>0</v>
      </c>
      <c r="L34" s="27">
        <v>0</v>
      </c>
      <c r="M34" s="20" t="str">
        <f t="shared" si="57"/>
        <v>-</v>
      </c>
      <c r="N34" s="27">
        <v>0</v>
      </c>
      <c r="O34" s="27">
        <v>0</v>
      </c>
      <c r="P34" s="20" t="str">
        <f t="shared" si="58"/>
        <v>-</v>
      </c>
      <c r="Q34" s="27">
        <v>0</v>
      </c>
      <c r="R34" s="27">
        <v>0</v>
      </c>
      <c r="S34" s="20" t="str">
        <f t="shared" si="59"/>
        <v>-</v>
      </c>
      <c r="T34" s="28">
        <v>0</v>
      </c>
      <c r="U34" s="28">
        <v>0</v>
      </c>
      <c r="V34" s="20" t="str">
        <f t="shared" si="60"/>
        <v>-</v>
      </c>
      <c r="W34" s="1">
        <v>0</v>
      </c>
      <c r="X34" s="1">
        <v>0</v>
      </c>
      <c r="Y34" s="20" t="str">
        <f t="shared" si="61"/>
        <v>-</v>
      </c>
      <c r="Z34" s="13" t="str">
        <f t="shared" si="8"/>
        <v>-</v>
      </c>
      <c r="AA34" s="13" t="str">
        <f t="shared" si="8"/>
        <v>-</v>
      </c>
    </row>
    <row r="35" spans="1:27" x14ac:dyDescent="0.3">
      <c r="A35" s="5" t="s">
        <v>51</v>
      </c>
      <c r="B35" s="27">
        <v>3000</v>
      </c>
      <c r="C35" s="27">
        <v>3000</v>
      </c>
      <c r="D35" s="20">
        <f t="shared" si="54"/>
        <v>100</v>
      </c>
      <c r="E35" s="27">
        <v>0</v>
      </c>
      <c r="F35" s="27">
        <v>0</v>
      </c>
      <c r="G35" s="20" t="str">
        <f t="shared" si="55"/>
        <v>-</v>
      </c>
      <c r="H35" s="27">
        <v>0</v>
      </c>
      <c r="I35" s="27">
        <v>0</v>
      </c>
      <c r="J35" s="20" t="str">
        <f t="shared" si="56"/>
        <v>-</v>
      </c>
      <c r="K35" s="27">
        <v>0</v>
      </c>
      <c r="L35" s="27">
        <v>0</v>
      </c>
      <c r="M35" s="20" t="str">
        <f t="shared" si="57"/>
        <v>-</v>
      </c>
      <c r="N35" s="27">
        <v>0</v>
      </c>
      <c r="O35" s="27">
        <v>0</v>
      </c>
      <c r="P35" s="20" t="str">
        <f t="shared" si="58"/>
        <v>-</v>
      </c>
      <c r="Q35" s="27">
        <v>0</v>
      </c>
      <c r="R35" s="27">
        <v>0</v>
      </c>
      <c r="S35" s="20" t="str">
        <f t="shared" si="59"/>
        <v>-</v>
      </c>
      <c r="T35" s="28">
        <v>0</v>
      </c>
      <c r="U35" s="28">
        <v>0</v>
      </c>
      <c r="V35" s="20" t="str">
        <f t="shared" si="60"/>
        <v>-</v>
      </c>
      <c r="W35" s="1">
        <v>0</v>
      </c>
      <c r="X35" s="1">
        <v>0</v>
      </c>
      <c r="Y35" s="20" t="str">
        <f t="shared" si="61"/>
        <v>-</v>
      </c>
      <c r="Z35" s="13" t="str">
        <f t="shared" si="8"/>
        <v>-</v>
      </c>
      <c r="AA35" s="13" t="str">
        <f t="shared" si="8"/>
        <v>-</v>
      </c>
    </row>
    <row r="36" spans="1:27" x14ac:dyDescent="0.3">
      <c r="A36" s="5" t="s">
        <v>52</v>
      </c>
      <c r="B36" s="27">
        <v>58000</v>
      </c>
      <c r="C36" s="27">
        <v>58000</v>
      </c>
      <c r="D36" s="20">
        <f t="shared" si="54"/>
        <v>100</v>
      </c>
      <c r="E36" s="27">
        <v>7423582.6699999999</v>
      </c>
      <c r="F36" s="27">
        <v>0</v>
      </c>
      <c r="G36" s="20">
        <f t="shared" si="55"/>
        <v>0</v>
      </c>
      <c r="H36" s="27">
        <v>3000000</v>
      </c>
      <c r="I36" s="27">
        <v>3000000</v>
      </c>
      <c r="J36" s="20">
        <f t="shared" si="56"/>
        <v>100</v>
      </c>
      <c r="K36" s="27">
        <v>0</v>
      </c>
      <c r="L36" s="27">
        <v>0</v>
      </c>
      <c r="M36" s="20" t="str">
        <f t="shared" si="57"/>
        <v>-</v>
      </c>
      <c r="N36" s="27">
        <v>0</v>
      </c>
      <c r="O36" s="27">
        <v>0</v>
      </c>
      <c r="P36" s="20" t="str">
        <f t="shared" si="58"/>
        <v>-</v>
      </c>
      <c r="Q36" s="27">
        <v>0</v>
      </c>
      <c r="R36" s="27">
        <v>0</v>
      </c>
      <c r="S36" s="20" t="str">
        <f t="shared" si="59"/>
        <v>-</v>
      </c>
      <c r="T36" s="1">
        <v>32665648</v>
      </c>
      <c r="U36" s="28">
        <v>0</v>
      </c>
      <c r="V36" s="20">
        <f t="shared" si="60"/>
        <v>0</v>
      </c>
      <c r="W36" s="1">
        <v>61122002</v>
      </c>
      <c r="X36" s="1">
        <v>0</v>
      </c>
      <c r="Y36" s="20">
        <f t="shared" si="61"/>
        <v>0</v>
      </c>
      <c r="Z36" s="13">
        <f t="shared" si="8"/>
        <v>87.114004289766427</v>
      </c>
      <c r="AA36" s="13" t="str">
        <f t="shared" si="8"/>
        <v>-</v>
      </c>
    </row>
    <row r="37" spans="1:27" x14ac:dyDescent="0.3">
      <c r="A37" s="5" t="s">
        <v>263</v>
      </c>
      <c r="B37" s="27">
        <v>132407.6</v>
      </c>
      <c r="C37" s="27">
        <v>132407.6</v>
      </c>
      <c r="D37" s="20">
        <f t="shared" si="54"/>
        <v>100</v>
      </c>
      <c r="E37" s="27">
        <v>188471.28</v>
      </c>
      <c r="F37" s="27">
        <v>188471.28</v>
      </c>
      <c r="G37" s="20">
        <f t="shared" si="55"/>
        <v>100</v>
      </c>
      <c r="H37" s="27">
        <v>1000000</v>
      </c>
      <c r="I37" s="27">
        <v>1000000</v>
      </c>
      <c r="J37" s="20">
        <f t="shared" si="56"/>
        <v>100</v>
      </c>
      <c r="K37" s="27">
        <v>0</v>
      </c>
      <c r="L37" s="27">
        <v>0</v>
      </c>
      <c r="M37" s="20" t="str">
        <f t="shared" si="57"/>
        <v>-</v>
      </c>
      <c r="N37" s="27">
        <v>0</v>
      </c>
      <c r="O37" s="27">
        <v>0</v>
      </c>
      <c r="P37" s="20" t="str">
        <f t="shared" si="58"/>
        <v>-</v>
      </c>
      <c r="Q37" s="27">
        <v>0</v>
      </c>
      <c r="R37" s="27">
        <v>0</v>
      </c>
      <c r="S37" s="20" t="str">
        <f t="shared" si="59"/>
        <v>-</v>
      </c>
      <c r="T37" s="28">
        <v>0</v>
      </c>
      <c r="U37" s="28">
        <v>0</v>
      </c>
      <c r="V37" s="20" t="str">
        <f t="shared" si="60"/>
        <v>-</v>
      </c>
      <c r="W37" s="1">
        <v>0</v>
      </c>
      <c r="X37" s="1">
        <v>0</v>
      </c>
      <c r="Y37" s="20" t="str">
        <f t="shared" si="61"/>
        <v>-</v>
      </c>
      <c r="Z37" s="13" t="str">
        <f t="shared" si="8"/>
        <v>-</v>
      </c>
      <c r="AA37" s="13" t="str">
        <f t="shared" si="8"/>
        <v>-</v>
      </c>
    </row>
    <row r="38" spans="1:27" x14ac:dyDescent="0.3">
      <c r="A38" s="5" t="s">
        <v>53</v>
      </c>
      <c r="B38" s="27">
        <v>0</v>
      </c>
      <c r="C38" s="27">
        <v>0</v>
      </c>
      <c r="D38" s="20" t="str">
        <f t="shared" si="54"/>
        <v>-</v>
      </c>
      <c r="E38" s="27">
        <v>52365.5</v>
      </c>
      <c r="F38" s="27">
        <v>0</v>
      </c>
      <c r="G38" s="20">
        <f t="shared" si="55"/>
        <v>0</v>
      </c>
      <c r="H38" s="27">
        <v>1602236.81</v>
      </c>
      <c r="I38" s="27">
        <v>1602236.81</v>
      </c>
      <c r="J38" s="20">
        <f t="shared" si="56"/>
        <v>100</v>
      </c>
      <c r="K38" s="27">
        <v>0</v>
      </c>
      <c r="L38" s="27">
        <v>0</v>
      </c>
      <c r="M38" s="20" t="str">
        <f t="shared" si="57"/>
        <v>-</v>
      </c>
      <c r="N38" s="27">
        <v>241158.31</v>
      </c>
      <c r="O38" s="27">
        <v>0</v>
      </c>
      <c r="P38" s="20">
        <f t="shared" si="58"/>
        <v>0</v>
      </c>
      <c r="Q38" s="27">
        <v>0</v>
      </c>
      <c r="R38" s="27">
        <v>0</v>
      </c>
      <c r="S38" s="20" t="str">
        <f t="shared" si="59"/>
        <v>-</v>
      </c>
      <c r="T38" s="28">
        <v>0</v>
      </c>
      <c r="U38" s="28">
        <v>0</v>
      </c>
      <c r="V38" s="20" t="str">
        <f t="shared" si="60"/>
        <v>-</v>
      </c>
      <c r="W38" s="1">
        <v>0</v>
      </c>
      <c r="X38" s="1">
        <v>0</v>
      </c>
      <c r="Y38" s="20" t="str">
        <f t="shared" si="61"/>
        <v>-</v>
      </c>
      <c r="Z38" s="13" t="str">
        <f t="shared" si="8"/>
        <v>-</v>
      </c>
      <c r="AA38" s="13" t="str">
        <f t="shared" si="8"/>
        <v>-</v>
      </c>
    </row>
    <row r="39" spans="1:27" x14ac:dyDescent="0.3">
      <c r="A39" s="5" t="s">
        <v>54</v>
      </c>
      <c r="B39" s="27">
        <v>3552694.45</v>
      </c>
      <c r="C39" s="27">
        <v>3552694.45</v>
      </c>
      <c r="D39" s="20">
        <f t="shared" si="54"/>
        <v>100</v>
      </c>
      <c r="E39" s="27">
        <v>4665502.07</v>
      </c>
      <c r="F39" s="27">
        <v>2940000</v>
      </c>
      <c r="G39" s="20">
        <f t="shared" si="55"/>
        <v>63.015725979519274</v>
      </c>
      <c r="H39" s="27">
        <v>3427421.99</v>
      </c>
      <c r="I39" s="27">
        <v>2747421.99</v>
      </c>
      <c r="J39" s="20">
        <f t="shared" si="56"/>
        <v>80.160015253913912</v>
      </c>
      <c r="K39" s="27">
        <v>6263728.6500000004</v>
      </c>
      <c r="L39" s="27">
        <v>6263728.6500000004</v>
      </c>
      <c r="M39" s="20">
        <f t="shared" si="57"/>
        <v>100</v>
      </c>
      <c r="N39" s="27">
        <v>6451534.6699999999</v>
      </c>
      <c r="O39" s="27">
        <v>6451534.6699999999</v>
      </c>
      <c r="P39" s="20">
        <f t="shared" si="58"/>
        <v>100</v>
      </c>
      <c r="Q39" s="27">
        <v>2468957.61</v>
      </c>
      <c r="R39" s="27">
        <v>2468957.61</v>
      </c>
      <c r="S39" s="20">
        <f t="shared" si="59"/>
        <v>100</v>
      </c>
      <c r="T39" s="1">
        <v>2754800</v>
      </c>
      <c r="U39" s="1">
        <v>2754800</v>
      </c>
      <c r="V39" s="20">
        <f t="shared" si="60"/>
        <v>100</v>
      </c>
      <c r="W39" s="1">
        <v>1555147.96</v>
      </c>
      <c r="X39" s="1">
        <v>1555147.98</v>
      </c>
      <c r="Y39" s="20">
        <f t="shared" si="61"/>
        <v>100.00000128605126</v>
      </c>
      <c r="Z39" s="13">
        <f t="shared" si="8"/>
        <v>-43.54770001452011</v>
      </c>
      <c r="AA39" s="13">
        <f t="shared" si="8"/>
        <v>-43.547699288514593</v>
      </c>
    </row>
    <row r="40" spans="1:27" x14ac:dyDescent="0.3">
      <c r="A40" s="5" t="s">
        <v>55</v>
      </c>
      <c r="B40" s="27">
        <v>7176830.0800000001</v>
      </c>
      <c r="C40" s="27">
        <v>0</v>
      </c>
      <c r="D40" s="20">
        <f t="shared" si="54"/>
        <v>0</v>
      </c>
      <c r="E40" s="27">
        <v>6254874.1799999997</v>
      </c>
      <c r="F40" s="27">
        <v>0</v>
      </c>
      <c r="G40" s="20">
        <f t="shared" si="55"/>
        <v>0</v>
      </c>
      <c r="H40" s="27">
        <v>6377145.7800000003</v>
      </c>
      <c r="I40" s="27">
        <v>0</v>
      </c>
      <c r="J40" s="20">
        <f t="shared" si="56"/>
        <v>0</v>
      </c>
      <c r="K40" s="27">
        <v>6503265.8200000003</v>
      </c>
      <c r="L40" s="27">
        <v>6503265.8200000003</v>
      </c>
      <c r="M40" s="20">
        <f t="shared" si="57"/>
        <v>100</v>
      </c>
      <c r="N40" s="27">
        <v>6631651</v>
      </c>
      <c r="O40" s="27">
        <v>0</v>
      </c>
      <c r="P40" s="20">
        <f t="shared" si="58"/>
        <v>0</v>
      </c>
      <c r="Q40" s="27">
        <v>6761846.7599999998</v>
      </c>
      <c r="R40" s="27">
        <v>6761846.7599999998</v>
      </c>
      <c r="S40" s="20">
        <f t="shared" si="59"/>
        <v>100</v>
      </c>
      <c r="T40" s="27">
        <v>6896118.2400000002</v>
      </c>
      <c r="U40" s="27">
        <v>6896118.2400000002</v>
      </c>
      <c r="V40" s="20">
        <f t="shared" si="60"/>
        <v>100</v>
      </c>
      <c r="W40" s="1">
        <v>7032427.5800000001</v>
      </c>
      <c r="X40" s="27">
        <v>0</v>
      </c>
      <c r="Y40" s="20">
        <f t="shared" si="61"/>
        <v>0</v>
      </c>
      <c r="Z40" s="13">
        <f t="shared" si="8"/>
        <v>1.9766096701961544</v>
      </c>
      <c r="AA40" s="13">
        <f t="shared" si="8"/>
        <v>-100</v>
      </c>
    </row>
    <row r="41" spans="1:27" x14ac:dyDescent="0.3">
      <c r="A41" s="5" t="s">
        <v>56</v>
      </c>
      <c r="B41" s="27">
        <v>0</v>
      </c>
      <c r="C41" s="27">
        <v>0</v>
      </c>
      <c r="D41" s="20" t="str">
        <f t="shared" si="54"/>
        <v>-</v>
      </c>
      <c r="E41" s="27">
        <v>0</v>
      </c>
      <c r="F41" s="27">
        <v>0</v>
      </c>
      <c r="G41" s="20" t="str">
        <f t="shared" si="55"/>
        <v>-</v>
      </c>
      <c r="H41" s="27">
        <v>0</v>
      </c>
      <c r="I41" s="27">
        <v>0</v>
      </c>
      <c r="J41" s="20" t="str">
        <f t="shared" si="56"/>
        <v>-</v>
      </c>
      <c r="K41" s="27">
        <v>0</v>
      </c>
      <c r="L41" s="27">
        <v>0</v>
      </c>
      <c r="M41" s="20" t="str">
        <f t="shared" si="57"/>
        <v>-</v>
      </c>
      <c r="N41" s="27">
        <v>0</v>
      </c>
      <c r="O41" s="27">
        <v>0</v>
      </c>
      <c r="P41" s="20" t="str">
        <f t="shared" si="58"/>
        <v>-</v>
      </c>
      <c r="Q41" s="27">
        <v>0</v>
      </c>
      <c r="R41" s="27">
        <v>0</v>
      </c>
      <c r="S41" s="20" t="str">
        <f t="shared" si="59"/>
        <v>-</v>
      </c>
      <c r="T41" s="27">
        <v>0</v>
      </c>
      <c r="U41" s="27">
        <v>0</v>
      </c>
      <c r="V41" s="20" t="str">
        <f t="shared" si="60"/>
        <v>-</v>
      </c>
      <c r="W41" s="1">
        <v>0</v>
      </c>
      <c r="X41" s="27">
        <v>0</v>
      </c>
      <c r="Y41" s="20" t="str">
        <f t="shared" si="61"/>
        <v>-</v>
      </c>
      <c r="Z41" s="13" t="str">
        <f t="shared" si="8"/>
        <v>-</v>
      </c>
      <c r="AA41" s="13" t="str">
        <f t="shared" si="8"/>
        <v>-</v>
      </c>
    </row>
    <row r="42" spans="1:27" x14ac:dyDescent="0.3">
      <c r="A42" s="5" t="s">
        <v>57</v>
      </c>
      <c r="B42" s="27">
        <v>28241652.710000001</v>
      </c>
      <c r="C42" s="27">
        <v>0</v>
      </c>
      <c r="D42" s="20">
        <f t="shared" si="54"/>
        <v>0</v>
      </c>
      <c r="E42" s="27">
        <v>31357878.170000002</v>
      </c>
      <c r="F42" s="27">
        <v>0</v>
      </c>
      <c r="G42" s="20">
        <f t="shared" si="55"/>
        <v>0</v>
      </c>
      <c r="H42" s="27">
        <v>31621993.010000002</v>
      </c>
      <c r="I42" s="27">
        <v>0</v>
      </c>
      <c r="J42" s="20">
        <f t="shared" si="56"/>
        <v>0</v>
      </c>
      <c r="K42" s="27">
        <v>35481679.200000003</v>
      </c>
      <c r="L42" s="27">
        <v>35481679.200000003</v>
      </c>
      <c r="M42" s="20">
        <f t="shared" si="57"/>
        <v>100</v>
      </c>
      <c r="N42" s="27">
        <v>21527469.879999999</v>
      </c>
      <c r="O42" s="27">
        <v>0</v>
      </c>
      <c r="P42" s="20">
        <f t="shared" si="58"/>
        <v>0</v>
      </c>
      <c r="Q42" s="27">
        <v>35999433.479999997</v>
      </c>
      <c r="R42" s="27">
        <v>35999433.479999997</v>
      </c>
      <c r="S42" s="20">
        <f t="shared" si="59"/>
        <v>100</v>
      </c>
      <c r="T42" s="27">
        <v>38213778.950000003</v>
      </c>
      <c r="U42" s="27">
        <v>38212064.479999997</v>
      </c>
      <c r="V42" s="20">
        <f t="shared" si="60"/>
        <v>99.995513476952254</v>
      </c>
      <c r="W42" s="1">
        <v>38466708.049999997</v>
      </c>
      <c r="X42" s="27">
        <v>0</v>
      </c>
      <c r="Y42" s="20">
        <f t="shared" si="61"/>
        <v>0</v>
      </c>
      <c r="Z42" s="13">
        <f t="shared" si="8"/>
        <v>0.66187931931813182</v>
      </c>
      <c r="AA42" s="13">
        <f t="shared" si="8"/>
        <v>-100</v>
      </c>
    </row>
    <row r="43" spans="1:27" x14ac:dyDescent="0.3">
      <c r="A43" s="5" t="s">
        <v>58</v>
      </c>
      <c r="B43" s="27">
        <v>0</v>
      </c>
      <c r="C43" s="27">
        <v>0</v>
      </c>
      <c r="D43" s="20" t="str">
        <f t="shared" si="54"/>
        <v>-</v>
      </c>
      <c r="E43" s="27">
        <v>0</v>
      </c>
      <c r="F43" s="27">
        <v>0</v>
      </c>
      <c r="G43" s="20" t="str">
        <f t="shared" si="55"/>
        <v>-</v>
      </c>
      <c r="H43" s="27">
        <v>0</v>
      </c>
      <c r="I43" s="27">
        <v>0</v>
      </c>
      <c r="J43" s="20" t="str">
        <f t="shared" si="56"/>
        <v>-</v>
      </c>
      <c r="K43" s="27">
        <v>0</v>
      </c>
      <c r="L43" s="27">
        <v>0</v>
      </c>
      <c r="M43" s="20" t="str">
        <f t="shared" si="57"/>
        <v>-</v>
      </c>
      <c r="N43" s="27">
        <v>0</v>
      </c>
      <c r="O43" s="27">
        <v>0</v>
      </c>
      <c r="P43" s="20" t="str">
        <f t="shared" si="58"/>
        <v>-</v>
      </c>
      <c r="Q43" s="27">
        <v>0</v>
      </c>
      <c r="R43" s="27">
        <v>0</v>
      </c>
      <c r="S43" s="20" t="str">
        <f t="shared" si="59"/>
        <v>-</v>
      </c>
      <c r="T43" s="27">
        <v>0</v>
      </c>
      <c r="U43" s="27">
        <v>0</v>
      </c>
      <c r="V43" s="20" t="str">
        <f t="shared" si="60"/>
        <v>-</v>
      </c>
      <c r="W43" s="27">
        <v>0</v>
      </c>
      <c r="X43" s="27">
        <v>0</v>
      </c>
      <c r="Y43" s="20" t="str">
        <f t="shared" si="61"/>
        <v>-</v>
      </c>
      <c r="Z43" s="13" t="str">
        <f t="shared" si="8"/>
        <v>-</v>
      </c>
      <c r="AA43" s="13" t="str">
        <f t="shared" si="8"/>
        <v>-</v>
      </c>
    </row>
    <row r="44" spans="1:27" x14ac:dyDescent="0.3">
      <c r="A44" s="5" t="s">
        <v>59</v>
      </c>
      <c r="B44" s="27">
        <v>0</v>
      </c>
      <c r="C44" s="27">
        <v>0</v>
      </c>
      <c r="D44" s="20" t="str">
        <f t="shared" si="54"/>
        <v>-</v>
      </c>
      <c r="E44" s="27">
        <v>0</v>
      </c>
      <c r="F44" s="27">
        <v>0</v>
      </c>
      <c r="G44" s="20" t="str">
        <f t="shared" si="55"/>
        <v>-</v>
      </c>
      <c r="H44" s="27">
        <v>0</v>
      </c>
      <c r="I44" s="27">
        <v>0</v>
      </c>
      <c r="J44" s="20" t="str">
        <f t="shared" si="56"/>
        <v>-</v>
      </c>
      <c r="K44" s="27">
        <v>0</v>
      </c>
      <c r="L44" s="27">
        <v>0</v>
      </c>
      <c r="M44" s="20" t="str">
        <f t="shared" si="57"/>
        <v>-</v>
      </c>
      <c r="N44" s="27">
        <v>0</v>
      </c>
      <c r="O44" s="27">
        <v>0</v>
      </c>
      <c r="P44" s="20" t="str">
        <f t="shared" si="58"/>
        <v>-</v>
      </c>
      <c r="Q44" s="27">
        <v>0</v>
      </c>
      <c r="R44" s="27">
        <v>0</v>
      </c>
      <c r="S44" s="20" t="str">
        <f t="shared" si="59"/>
        <v>-</v>
      </c>
      <c r="T44" s="27">
        <v>0</v>
      </c>
      <c r="U44" s="27">
        <v>0</v>
      </c>
      <c r="V44" s="20" t="str">
        <f t="shared" si="60"/>
        <v>-</v>
      </c>
      <c r="W44" s="27">
        <v>0</v>
      </c>
      <c r="X44" s="27">
        <v>0</v>
      </c>
      <c r="Y44" s="20" t="str">
        <f t="shared" si="61"/>
        <v>-</v>
      </c>
      <c r="Z44" s="13" t="str">
        <f t="shared" si="8"/>
        <v>-</v>
      </c>
      <c r="AA44" s="13" t="str">
        <f t="shared" si="8"/>
        <v>-</v>
      </c>
    </row>
    <row r="45" spans="1:27" x14ac:dyDescent="0.3">
      <c r="A45" s="5" t="s">
        <v>60</v>
      </c>
      <c r="B45" s="27">
        <v>0</v>
      </c>
      <c r="C45" s="27">
        <v>0</v>
      </c>
      <c r="D45" s="20" t="str">
        <f t="shared" si="54"/>
        <v>-</v>
      </c>
      <c r="E45" s="27">
        <v>0</v>
      </c>
      <c r="F45" s="27">
        <v>0</v>
      </c>
      <c r="G45" s="20" t="str">
        <f t="shared" si="55"/>
        <v>-</v>
      </c>
      <c r="H45" s="27">
        <v>0</v>
      </c>
      <c r="I45" s="27">
        <v>0</v>
      </c>
      <c r="J45" s="20" t="str">
        <f t="shared" si="56"/>
        <v>-</v>
      </c>
      <c r="K45" s="27">
        <v>0</v>
      </c>
      <c r="L45" s="27">
        <v>0</v>
      </c>
      <c r="M45" s="20" t="str">
        <f t="shared" si="57"/>
        <v>-</v>
      </c>
      <c r="N45" s="27">
        <v>0</v>
      </c>
      <c r="O45" s="27">
        <v>0</v>
      </c>
      <c r="P45" s="20" t="str">
        <f t="shared" si="58"/>
        <v>-</v>
      </c>
      <c r="Q45" s="27">
        <v>0</v>
      </c>
      <c r="R45" s="27">
        <v>0</v>
      </c>
      <c r="S45" s="20" t="str">
        <f t="shared" si="59"/>
        <v>-</v>
      </c>
      <c r="T45" s="27">
        <v>0</v>
      </c>
      <c r="U45" s="27">
        <v>0</v>
      </c>
      <c r="V45" s="20" t="str">
        <f t="shared" si="60"/>
        <v>-</v>
      </c>
      <c r="W45" s="27">
        <v>0</v>
      </c>
      <c r="X45" s="27">
        <v>0</v>
      </c>
      <c r="Y45" s="20" t="str">
        <f t="shared" si="61"/>
        <v>-</v>
      </c>
      <c r="Z45" s="13" t="str">
        <f t="shared" si="8"/>
        <v>-</v>
      </c>
      <c r="AA45" s="13" t="str">
        <f t="shared" si="8"/>
        <v>-</v>
      </c>
    </row>
    <row r="46" spans="1:27" x14ac:dyDescent="0.3">
      <c r="A46" s="5" t="s">
        <v>61</v>
      </c>
      <c r="B46" s="27">
        <v>903071711.91999996</v>
      </c>
      <c r="C46" s="27">
        <v>0</v>
      </c>
      <c r="D46" s="20">
        <f t="shared" si="54"/>
        <v>0</v>
      </c>
      <c r="E46" s="27">
        <v>849750389.72000003</v>
      </c>
      <c r="F46" s="27">
        <v>0</v>
      </c>
      <c r="G46" s="20">
        <f t="shared" si="55"/>
        <v>0</v>
      </c>
      <c r="H46" s="27">
        <v>1079103321.3699999</v>
      </c>
      <c r="I46" s="27">
        <v>0</v>
      </c>
      <c r="J46" s="20">
        <f t="shared" si="56"/>
        <v>0</v>
      </c>
      <c r="K46" s="27">
        <v>1232050610.6400001</v>
      </c>
      <c r="L46" s="27">
        <v>0</v>
      </c>
      <c r="M46" s="20">
        <f t="shared" si="57"/>
        <v>0</v>
      </c>
      <c r="N46" s="27">
        <v>459682623.33999997</v>
      </c>
      <c r="O46" s="27">
        <v>0</v>
      </c>
      <c r="P46" s="20">
        <f t="shared" si="58"/>
        <v>0</v>
      </c>
      <c r="Q46" s="27">
        <v>364449307.54000002</v>
      </c>
      <c r="R46" s="27">
        <v>0</v>
      </c>
      <c r="S46" s="20">
        <f t="shared" si="59"/>
        <v>0</v>
      </c>
      <c r="T46" s="27">
        <v>100052948.06</v>
      </c>
      <c r="U46" s="27">
        <v>0</v>
      </c>
      <c r="V46" s="20">
        <f t="shared" si="60"/>
        <v>0</v>
      </c>
      <c r="W46" s="1">
        <v>98885075.510000005</v>
      </c>
      <c r="X46" s="27">
        <v>0</v>
      </c>
      <c r="Y46" s="20">
        <f t="shared" si="61"/>
        <v>0</v>
      </c>
      <c r="Z46" s="13">
        <f t="shared" si="8"/>
        <v>-1.1672545113809605</v>
      </c>
      <c r="AA46" s="13" t="str">
        <f t="shared" si="8"/>
        <v>-</v>
      </c>
    </row>
    <row r="47" spans="1:27" x14ac:dyDescent="0.3">
      <c r="A47" s="5" t="s">
        <v>62</v>
      </c>
      <c r="B47" s="27">
        <v>7641263.0899999999</v>
      </c>
      <c r="C47" s="27">
        <v>0</v>
      </c>
      <c r="D47" s="20">
        <f t="shared" si="54"/>
        <v>0</v>
      </c>
      <c r="E47" s="27">
        <v>8092647.6299999999</v>
      </c>
      <c r="F47" s="27">
        <v>0</v>
      </c>
      <c r="G47" s="20">
        <f t="shared" si="55"/>
        <v>0</v>
      </c>
      <c r="H47" s="27">
        <v>108786376.7</v>
      </c>
      <c r="I47" s="27">
        <v>0</v>
      </c>
      <c r="J47" s="20">
        <f t="shared" si="56"/>
        <v>0</v>
      </c>
      <c r="K47" s="27">
        <v>47978364.390000001</v>
      </c>
      <c r="L47" s="27">
        <v>0</v>
      </c>
      <c r="M47" s="20">
        <f t="shared" si="57"/>
        <v>0</v>
      </c>
      <c r="N47" s="27">
        <v>8642537.5700000003</v>
      </c>
      <c r="O47" s="27">
        <v>0</v>
      </c>
      <c r="P47" s="20">
        <f t="shared" si="58"/>
        <v>0</v>
      </c>
      <c r="Q47" s="27">
        <v>7456147.6299999999</v>
      </c>
      <c r="R47" s="27">
        <v>0</v>
      </c>
      <c r="S47" s="20">
        <f t="shared" si="59"/>
        <v>0</v>
      </c>
      <c r="T47" s="27">
        <v>16852761.399999999</v>
      </c>
      <c r="U47" s="27">
        <v>0</v>
      </c>
      <c r="V47" s="20">
        <f t="shared" si="60"/>
        <v>0</v>
      </c>
      <c r="W47" s="1">
        <v>11417423.560000001</v>
      </c>
      <c r="X47" s="27">
        <v>0</v>
      </c>
      <c r="Y47" s="20">
        <f t="shared" si="61"/>
        <v>0</v>
      </c>
      <c r="Z47" s="13">
        <f t="shared" si="8"/>
        <v>-32.251912377991644</v>
      </c>
      <c r="AA47" s="13" t="str">
        <f t="shared" si="8"/>
        <v>-</v>
      </c>
    </row>
    <row r="48" spans="1:27" x14ac:dyDescent="0.3">
      <c r="A48" s="5" t="s">
        <v>63</v>
      </c>
      <c r="B48" s="27">
        <f t="shared" ref="B48:C48" si="62">SUM(B23:B30)</f>
        <v>577625210.14999998</v>
      </c>
      <c r="C48" s="27">
        <f t="shared" si="62"/>
        <v>461510507.86000001</v>
      </c>
      <c r="D48" s="20">
        <f t="shared" si="54"/>
        <v>79.897916460424767</v>
      </c>
      <c r="E48" s="27">
        <f t="shared" ref="E48:F48" si="63">SUM(E23:E30)</f>
        <v>568463200.8599999</v>
      </c>
      <c r="F48" s="27">
        <f t="shared" si="63"/>
        <v>459639193.79000002</v>
      </c>
      <c r="G48" s="20">
        <f t="shared" si="55"/>
        <v>80.856455280594162</v>
      </c>
      <c r="H48" s="27">
        <f t="shared" ref="H48:I48" si="64">SUM(H23:H30)</f>
        <v>572699317.85000002</v>
      </c>
      <c r="I48" s="27">
        <f t="shared" si="64"/>
        <v>460494365.63999999</v>
      </c>
      <c r="J48" s="20">
        <f t="shared" si="56"/>
        <v>80.40770283589049</v>
      </c>
      <c r="K48" s="27">
        <f t="shared" ref="K48:L48" si="65">SUM(K23:K30)</f>
        <v>583698418.87</v>
      </c>
      <c r="L48" s="27">
        <f t="shared" si="65"/>
        <v>489081999.17999995</v>
      </c>
      <c r="M48" s="20">
        <f t="shared" si="57"/>
        <v>83.790187427067053</v>
      </c>
      <c r="N48" s="27">
        <f t="shared" ref="N48:O48" si="66">SUM(N23:N30)</f>
        <v>576943063.26999998</v>
      </c>
      <c r="O48" s="27">
        <f t="shared" si="66"/>
        <v>462668706.55000007</v>
      </c>
      <c r="P48" s="20">
        <f t="shared" si="58"/>
        <v>80.193131004589034</v>
      </c>
      <c r="Q48" s="27">
        <f t="shared" ref="Q48:R48" si="67">SUM(Q23:Q30)</f>
        <v>589744746.35000002</v>
      </c>
      <c r="R48" s="27">
        <f t="shared" si="67"/>
        <v>479162207.56000006</v>
      </c>
      <c r="S48" s="20">
        <f t="shared" si="59"/>
        <v>81.249084544727467</v>
      </c>
      <c r="T48" s="27">
        <f t="shared" ref="T48:U48" si="68">SUM(T23:T30)</f>
        <v>634938595.09000003</v>
      </c>
      <c r="U48" s="27">
        <f t="shared" si="68"/>
        <v>508383663.9000001</v>
      </c>
      <c r="V48" s="20">
        <f t="shared" si="60"/>
        <v>80.068162154788951</v>
      </c>
      <c r="W48" s="27">
        <f t="shared" ref="W48:X48" si="69">SUM(W23:W30)</f>
        <v>689436418.29999995</v>
      </c>
      <c r="X48" s="27">
        <f t="shared" si="69"/>
        <v>538551476.02999997</v>
      </c>
      <c r="Y48" s="20">
        <f t="shared" si="61"/>
        <v>78.114741509877092</v>
      </c>
      <c r="Z48" s="13">
        <f t="shared" si="8"/>
        <v>8.5831643613151414</v>
      </c>
      <c r="AA48" s="13">
        <f t="shared" si="8"/>
        <v>5.9340640292355999</v>
      </c>
    </row>
    <row r="49" spans="1:27" x14ac:dyDescent="0.3">
      <c r="A49" s="5" t="s">
        <v>64</v>
      </c>
      <c r="B49" s="27">
        <f t="shared" ref="B49:C49" si="70">SUM(B31:B35)</f>
        <v>102282474.8</v>
      </c>
      <c r="C49" s="27">
        <f t="shared" si="70"/>
        <v>58477171.460000008</v>
      </c>
      <c r="D49" s="20">
        <f t="shared" si="54"/>
        <v>57.172229723952682</v>
      </c>
      <c r="E49" s="27">
        <f t="shared" ref="E49:F49" si="71">SUM(E31:E35)</f>
        <v>122439585.63</v>
      </c>
      <c r="F49" s="27">
        <f t="shared" si="71"/>
        <v>66183337.700000003</v>
      </c>
      <c r="G49" s="20">
        <f t="shared" si="55"/>
        <v>54.053872658471199</v>
      </c>
      <c r="H49" s="27">
        <f t="shared" ref="H49:I49" si="72">SUM(H31:H35)</f>
        <v>116160406.89</v>
      </c>
      <c r="I49" s="27">
        <f t="shared" si="72"/>
        <v>80086977.060000002</v>
      </c>
      <c r="J49" s="20">
        <f t="shared" si="56"/>
        <v>68.945158857647314</v>
      </c>
      <c r="K49" s="27">
        <f t="shared" ref="K49:L49" si="73">SUM(K31:K35)</f>
        <v>90078033.170000002</v>
      </c>
      <c r="L49" s="27">
        <f t="shared" si="73"/>
        <v>68599457.049999997</v>
      </c>
      <c r="M49" s="20">
        <f t="shared" si="57"/>
        <v>76.155589366094944</v>
      </c>
      <c r="N49" s="27">
        <f t="shared" ref="N49:O49" si="74">SUM(N31:N35)</f>
        <v>99472639.439999998</v>
      </c>
      <c r="O49" s="27">
        <f t="shared" si="74"/>
        <v>51429403.840000004</v>
      </c>
      <c r="P49" s="20">
        <f t="shared" si="58"/>
        <v>51.702060113747393</v>
      </c>
      <c r="Q49" s="27">
        <f t="shared" ref="Q49:R49" si="75">SUM(Q31:Q35)</f>
        <v>83034877.330000013</v>
      </c>
      <c r="R49" s="27">
        <f t="shared" si="75"/>
        <v>57827670.68</v>
      </c>
      <c r="S49" s="20">
        <f t="shared" si="59"/>
        <v>69.64262794076194</v>
      </c>
      <c r="T49" s="27">
        <f t="shared" ref="T49:U49" si="76">SUM(T31:T35)</f>
        <v>121776684.5</v>
      </c>
      <c r="U49" s="27">
        <f t="shared" si="76"/>
        <v>73995870.599999994</v>
      </c>
      <c r="V49" s="20">
        <f t="shared" si="60"/>
        <v>60.763577940898848</v>
      </c>
      <c r="W49" s="27">
        <f t="shared" ref="W49:X49" si="77">SUM(W31:W35)</f>
        <v>147931783.25</v>
      </c>
      <c r="X49" s="27">
        <f t="shared" si="77"/>
        <v>107998465.40000001</v>
      </c>
      <c r="Y49" s="20">
        <f t="shared" si="61"/>
        <v>73.005586106865238</v>
      </c>
      <c r="Z49" s="13">
        <f t="shared" si="8"/>
        <v>21.477919896891279</v>
      </c>
      <c r="AA49" s="13">
        <f t="shared" si="8"/>
        <v>45.952016679157794</v>
      </c>
    </row>
    <row r="50" spans="1:27" x14ac:dyDescent="0.3">
      <c r="A50" s="5" t="s">
        <v>65</v>
      </c>
      <c r="B50" s="27">
        <f t="shared" ref="B50:C50" si="78">SUM(B36:B39)</f>
        <v>3743102.0500000003</v>
      </c>
      <c r="C50" s="27">
        <f t="shared" si="78"/>
        <v>3743102.0500000003</v>
      </c>
      <c r="D50" s="20">
        <f t="shared" si="54"/>
        <v>100</v>
      </c>
      <c r="E50" s="27">
        <f t="shared" ref="E50:F50" si="79">SUM(E36:E39)</f>
        <v>12329921.52</v>
      </c>
      <c r="F50" s="27">
        <f t="shared" si="79"/>
        <v>3128471.28</v>
      </c>
      <c r="G50" s="20">
        <f t="shared" si="55"/>
        <v>25.373002374146498</v>
      </c>
      <c r="H50" s="27">
        <f t="shared" ref="H50:I50" si="80">SUM(H36:H39)</f>
        <v>9029658.8000000007</v>
      </c>
      <c r="I50" s="27">
        <f t="shared" si="80"/>
        <v>8349658.8000000007</v>
      </c>
      <c r="J50" s="20">
        <f t="shared" si="56"/>
        <v>92.469261407751091</v>
      </c>
      <c r="K50" s="27">
        <f t="shared" ref="K50:L50" si="81">SUM(K36:K39)</f>
        <v>6263728.6500000004</v>
      </c>
      <c r="L50" s="27">
        <f t="shared" si="81"/>
        <v>6263728.6500000004</v>
      </c>
      <c r="M50" s="20">
        <f t="shared" si="57"/>
        <v>100</v>
      </c>
      <c r="N50" s="27">
        <f t="shared" ref="N50:O50" si="82">SUM(N36:N39)</f>
        <v>6692692.9799999995</v>
      </c>
      <c r="O50" s="27">
        <f t="shared" si="82"/>
        <v>6451534.6699999999</v>
      </c>
      <c r="P50" s="20">
        <f t="shared" si="58"/>
        <v>96.396692471615523</v>
      </c>
      <c r="Q50" s="27">
        <f t="shared" ref="Q50:R50" si="83">SUM(Q36:Q39)</f>
        <v>2468957.61</v>
      </c>
      <c r="R50" s="27">
        <f t="shared" si="83"/>
        <v>2468957.61</v>
      </c>
      <c r="S50" s="20">
        <f t="shared" si="59"/>
        <v>100</v>
      </c>
      <c r="T50" s="27">
        <f t="shared" ref="T50:U50" si="84">SUM(T36:T39)</f>
        <v>35420448</v>
      </c>
      <c r="U50" s="27">
        <f t="shared" si="84"/>
        <v>2754800</v>
      </c>
      <c r="V50" s="20">
        <f t="shared" si="60"/>
        <v>7.7774284503685553</v>
      </c>
      <c r="W50" s="27">
        <f t="shared" ref="W50:X50" si="85">SUM(W36:W39)</f>
        <v>62677149.960000001</v>
      </c>
      <c r="X50" s="27">
        <f t="shared" si="85"/>
        <v>1555147.98</v>
      </c>
      <c r="Y50" s="20">
        <f t="shared" si="61"/>
        <v>2.4812040448432668</v>
      </c>
      <c r="Z50" s="13">
        <f t="shared" si="8"/>
        <v>76.951883725468406</v>
      </c>
      <c r="AA50" s="13">
        <f t="shared" si="8"/>
        <v>-43.547699288514593</v>
      </c>
    </row>
    <row r="51" spans="1:27" x14ac:dyDescent="0.3">
      <c r="A51" s="5" t="s">
        <v>66</v>
      </c>
      <c r="B51" s="27">
        <f t="shared" ref="B51" si="86">SUM(B40:B44)</f>
        <v>35418482.789999999</v>
      </c>
      <c r="C51" s="29">
        <v>35235232.780000001</v>
      </c>
      <c r="D51" s="20">
        <f t="shared" si="54"/>
        <v>99.482614737942029</v>
      </c>
      <c r="E51" s="27">
        <f t="shared" ref="E51" si="87">SUM(E40:E44)</f>
        <v>37612752.350000001</v>
      </c>
      <c r="F51" s="29">
        <v>34172924.409999996</v>
      </c>
      <c r="G51" s="20">
        <f t="shared" si="55"/>
        <v>90.854623166124128</v>
      </c>
      <c r="H51" s="27">
        <f t="shared" ref="H51" si="88">SUM(H40:H44)</f>
        <v>37999138.789999999</v>
      </c>
      <c r="I51" s="29">
        <v>37916938.310000002</v>
      </c>
      <c r="J51" s="20">
        <f t="shared" si="56"/>
        <v>99.78367804477287</v>
      </c>
      <c r="K51" s="27">
        <f t="shared" ref="K51:L51" si="89">SUM(K40:K44)</f>
        <v>41984945.020000003</v>
      </c>
      <c r="L51" s="27">
        <f t="shared" si="89"/>
        <v>41984945.020000003</v>
      </c>
      <c r="M51" s="20">
        <f t="shared" si="57"/>
        <v>100</v>
      </c>
      <c r="N51" s="27">
        <f t="shared" ref="N51" si="90">SUM(N40:N44)</f>
        <v>28159120.879999999</v>
      </c>
      <c r="O51" s="29">
        <v>28151450.879999999</v>
      </c>
      <c r="P51" s="20">
        <f t="shared" si="58"/>
        <v>99.972761933752537</v>
      </c>
      <c r="Q51" s="27">
        <f t="shared" ref="Q51:R51" si="91">SUM(Q40:Q44)</f>
        <v>42761280.239999995</v>
      </c>
      <c r="R51" s="27">
        <f t="shared" si="91"/>
        <v>42761280.239999995</v>
      </c>
      <c r="S51" s="20">
        <f t="shared" si="59"/>
        <v>100</v>
      </c>
      <c r="T51" s="27">
        <f t="shared" ref="T51:U51" si="92">SUM(T40:T44)</f>
        <v>45109897.190000005</v>
      </c>
      <c r="U51" s="27">
        <f t="shared" si="92"/>
        <v>45108182.719999999</v>
      </c>
      <c r="V51" s="20">
        <f t="shared" si="60"/>
        <v>99.99619934846497</v>
      </c>
      <c r="W51" s="27">
        <f t="shared" ref="W51" si="93">SUM(W40:W44)</f>
        <v>45499135.629999995</v>
      </c>
      <c r="X51" s="29">
        <v>45495203.030000001</v>
      </c>
      <c r="Y51" s="20">
        <f t="shared" si="61"/>
        <v>99.991356758880045</v>
      </c>
      <c r="Z51" s="13">
        <f t="shared" si="8"/>
        <v>0.86286705190336477</v>
      </c>
      <c r="AA51" s="13">
        <f t="shared" si="8"/>
        <v>0.85798249156334805</v>
      </c>
    </row>
    <row r="52" spans="1:27" x14ac:dyDescent="0.3">
      <c r="A52" s="5" t="s">
        <v>67</v>
      </c>
      <c r="B52" s="27">
        <f t="shared" ref="B52:C52" si="94">B45</f>
        <v>0</v>
      </c>
      <c r="C52" s="99">
        <f t="shared" si="94"/>
        <v>0</v>
      </c>
      <c r="D52" s="20" t="str">
        <f t="shared" si="54"/>
        <v>-</v>
      </c>
      <c r="E52" s="27">
        <f t="shared" ref="E52:F52" si="95">E45</f>
        <v>0</v>
      </c>
      <c r="F52" s="27">
        <f t="shared" si="95"/>
        <v>0</v>
      </c>
      <c r="G52" s="20" t="str">
        <f t="shared" si="55"/>
        <v>-</v>
      </c>
      <c r="H52" s="27">
        <f t="shared" ref="H52:I52" si="96">H45</f>
        <v>0</v>
      </c>
      <c r="I52" s="27">
        <f t="shared" si="96"/>
        <v>0</v>
      </c>
      <c r="J52" s="20" t="str">
        <f t="shared" si="56"/>
        <v>-</v>
      </c>
      <c r="K52" s="27">
        <f t="shared" ref="K52:L52" si="97">K45</f>
        <v>0</v>
      </c>
      <c r="L52" s="27">
        <f t="shared" si="97"/>
        <v>0</v>
      </c>
      <c r="M52" s="20" t="str">
        <f t="shared" si="57"/>
        <v>-</v>
      </c>
      <c r="N52" s="27">
        <f t="shared" ref="N52:O52" si="98">N45</f>
        <v>0</v>
      </c>
      <c r="O52" s="27">
        <f t="shared" si="98"/>
        <v>0</v>
      </c>
      <c r="P52" s="20" t="str">
        <f t="shared" si="58"/>
        <v>-</v>
      </c>
      <c r="Q52" s="27">
        <f t="shared" ref="Q52:R52" si="99">Q45</f>
        <v>0</v>
      </c>
      <c r="R52" s="27">
        <f t="shared" si="99"/>
        <v>0</v>
      </c>
      <c r="S52" s="20" t="str">
        <f t="shared" si="59"/>
        <v>-</v>
      </c>
      <c r="T52" s="27">
        <f t="shared" ref="T52:U52" si="100">T45</f>
        <v>0</v>
      </c>
      <c r="U52" s="27">
        <f t="shared" si="100"/>
        <v>0</v>
      </c>
      <c r="V52" s="20" t="str">
        <f t="shared" si="60"/>
        <v>-</v>
      </c>
      <c r="W52" s="27">
        <f t="shared" ref="W52:X52" si="101">W45</f>
        <v>0</v>
      </c>
      <c r="X52" s="27">
        <f t="shared" si="101"/>
        <v>0</v>
      </c>
      <c r="Y52" s="20" t="str">
        <f t="shared" si="61"/>
        <v>-</v>
      </c>
      <c r="Z52" s="13" t="str">
        <f t="shared" si="8"/>
        <v>-</v>
      </c>
      <c r="AA52" s="13" t="str">
        <f t="shared" si="8"/>
        <v>-</v>
      </c>
    </row>
    <row r="53" spans="1:27" x14ac:dyDescent="0.3">
      <c r="A53" s="5" t="s">
        <v>68</v>
      </c>
      <c r="B53" s="27">
        <f>SUM(B46:B47)</f>
        <v>910712975.00999999</v>
      </c>
      <c r="C53" s="29">
        <v>896742242.80999994</v>
      </c>
      <c r="D53" s="20">
        <f t="shared" si="54"/>
        <v>98.465956609452434</v>
      </c>
      <c r="E53" s="27">
        <f>SUM(E46:E47)</f>
        <v>857843037.35000002</v>
      </c>
      <c r="F53" s="29">
        <v>846237867.40999997</v>
      </c>
      <c r="G53" s="20">
        <f t="shared" si="55"/>
        <v>98.647168603728474</v>
      </c>
      <c r="H53" s="27">
        <f>SUM(H46:H47)</f>
        <v>1187889698.0699999</v>
      </c>
      <c r="I53" s="29">
        <v>1177361387.5899999</v>
      </c>
      <c r="J53" s="20">
        <f t="shared" si="56"/>
        <v>99.113696288712177</v>
      </c>
      <c r="K53" s="27">
        <f>SUM(K46:K47)</f>
        <v>1280028975.0300002</v>
      </c>
      <c r="L53" s="29">
        <v>1116181414.0899999</v>
      </c>
      <c r="M53" s="20">
        <f t="shared" si="57"/>
        <v>87.19969905867481</v>
      </c>
      <c r="N53" s="27">
        <f>SUM(N46:N47)</f>
        <v>468325160.90999997</v>
      </c>
      <c r="O53" s="29">
        <v>458748879.04000002</v>
      </c>
      <c r="P53" s="20">
        <f t="shared" si="58"/>
        <v>97.955206623664566</v>
      </c>
      <c r="Q53" s="27">
        <f>SUM(Q46:Q47)</f>
        <v>371905455.17000002</v>
      </c>
      <c r="R53" s="29">
        <v>362049614.63</v>
      </c>
      <c r="S53" s="20">
        <f t="shared" si="59"/>
        <v>97.349906971519189</v>
      </c>
      <c r="T53" s="27">
        <f>SUM(T46:T47)</f>
        <v>116905709.46000001</v>
      </c>
      <c r="U53" s="29">
        <v>102771897.84</v>
      </c>
      <c r="V53" s="20">
        <f t="shared" si="60"/>
        <v>87.910075833519514</v>
      </c>
      <c r="W53" s="27">
        <f>SUM(W46:W47)</f>
        <v>110302499.07000001</v>
      </c>
      <c r="X53" s="29">
        <v>100714584.39</v>
      </c>
      <c r="Y53" s="20">
        <f t="shared" si="61"/>
        <v>91.307617904545083</v>
      </c>
      <c r="Z53" s="13">
        <f t="shared" si="8"/>
        <v>-5.6483215580324924</v>
      </c>
      <c r="AA53" s="13">
        <f t="shared" si="8"/>
        <v>-2.001824908597996</v>
      </c>
    </row>
    <row r="54" spans="1:27" x14ac:dyDescent="0.3">
      <c r="A54" s="5" t="s">
        <v>69</v>
      </c>
      <c r="B54" s="19">
        <f t="shared" ref="B54:C54" si="102">SUM(B48:B53)</f>
        <v>1629782244.7999997</v>
      </c>
      <c r="C54" s="19">
        <f t="shared" si="102"/>
        <v>1455708256.96</v>
      </c>
      <c r="D54" s="20">
        <f t="shared" si="54"/>
        <v>89.319187370251328</v>
      </c>
      <c r="E54" s="24">
        <f t="shared" ref="E54:F54" si="103">SUM(E48:E53)</f>
        <v>1598688497.71</v>
      </c>
      <c r="F54" s="19">
        <f t="shared" si="103"/>
        <v>1409361794.5899999</v>
      </c>
      <c r="G54" s="20">
        <f t="shared" si="55"/>
        <v>88.157373785374944</v>
      </c>
      <c r="H54" s="24">
        <f t="shared" ref="H54:I54" si="104">SUM(H48:H53)</f>
        <v>1923778220.3999999</v>
      </c>
      <c r="I54" s="19">
        <f t="shared" si="104"/>
        <v>1764209327.3999999</v>
      </c>
      <c r="J54" s="20">
        <f t="shared" si="56"/>
        <v>91.705442378549137</v>
      </c>
      <c r="K54" s="24">
        <f t="shared" ref="K54:L54" si="105">SUM(K48:K53)</f>
        <v>2002054100.7400002</v>
      </c>
      <c r="L54" s="19">
        <f t="shared" si="105"/>
        <v>1722111543.9899998</v>
      </c>
      <c r="M54" s="20">
        <f t="shared" si="57"/>
        <v>86.017233168348056</v>
      </c>
      <c r="N54" s="24">
        <f t="shared" ref="N54:O54" si="106">SUM(N48:N53)</f>
        <v>1179592677.48</v>
      </c>
      <c r="O54" s="19">
        <f t="shared" si="106"/>
        <v>1007449974.9800003</v>
      </c>
      <c r="P54" s="20">
        <f t="shared" si="58"/>
        <v>85.406597905664057</v>
      </c>
      <c r="Q54" s="24">
        <f t="shared" ref="Q54:R54" si="107">SUM(Q48:Q53)</f>
        <v>1089915316.7</v>
      </c>
      <c r="R54" s="19">
        <f t="shared" si="107"/>
        <v>944269730.72000003</v>
      </c>
      <c r="S54" s="20">
        <f t="shared" si="59"/>
        <v>86.636981447239435</v>
      </c>
      <c r="T54" s="24">
        <f t="shared" ref="T54:U54" si="108">SUM(T48:T53)</f>
        <v>954151334.24000013</v>
      </c>
      <c r="U54" s="19">
        <f t="shared" si="108"/>
        <v>733014415.06000018</v>
      </c>
      <c r="V54" s="20">
        <f t="shared" si="60"/>
        <v>76.823705921226875</v>
      </c>
      <c r="W54" s="28">
        <f t="shared" ref="W54:X54" si="109">SUM(W48:W53)</f>
        <v>1055846986.21</v>
      </c>
      <c r="X54" s="28">
        <f t="shared" si="109"/>
        <v>794314876.82999992</v>
      </c>
      <c r="Y54" s="20">
        <f t="shared" si="61"/>
        <v>75.230112620884697</v>
      </c>
      <c r="Z54" s="13">
        <f t="shared" si="8"/>
        <v>10.658230861355179</v>
      </c>
      <c r="AA54" s="13">
        <f t="shared" si="8"/>
        <v>8.3627907597126949</v>
      </c>
    </row>
    <row r="55" spans="1:27" x14ac:dyDescent="0.3">
      <c r="A55" s="14" t="s">
        <v>70</v>
      </c>
      <c r="B55" s="15">
        <f t="shared" ref="B55:F55" si="110">B54-B53</f>
        <v>719069269.78999972</v>
      </c>
      <c r="C55" s="15">
        <f t="shared" si="110"/>
        <v>558966014.1500001</v>
      </c>
      <c r="D55" s="21">
        <f t="shared" si="54"/>
        <v>77.734654731281054</v>
      </c>
      <c r="E55" s="25">
        <f t="shared" si="110"/>
        <v>740845460.36000001</v>
      </c>
      <c r="F55" s="15">
        <f t="shared" si="110"/>
        <v>563123927.17999995</v>
      </c>
      <c r="G55" s="21">
        <f t="shared" si="55"/>
        <v>76.010984383485379</v>
      </c>
      <c r="H55" s="25">
        <f t="shared" ref="H55:I55" si="111">H54-H53</f>
        <v>735888522.32999992</v>
      </c>
      <c r="I55" s="15">
        <f t="shared" si="111"/>
        <v>586847939.80999994</v>
      </c>
      <c r="J55" s="21">
        <f t="shared" si="56"/>
        <v>79.746853226069931</v>
      </c>
      <c r="K55" s="25">
        <f t="shared" ref="K55:L55" si="112">K54-K53</f>
        <v>722025125.71000004</v>
      </c>
      <c r="L55" s="15">
        <f t="shared" si="112"/>
        <v>605930129.89999986</v>
      </c>
      <c r="M55" s="21">
        <f t="shared" si="57"/>
        <v>83.920920245560879</v>
      </c>
      <c r="N55" s="25">
        <f t="shared" ref="N55:O55" si="113">N54-N53</f>
        <v>711267516.57000005</v>
      </c>
      <c r="O55" s="15">
        <f t="shared" si="113"/>
        <v>548701095.9400003</v>
      </c>
      <c r="P55" s="21">
        <f t="shared" si="58"/>
        <v>77.144124138558126</v>
      </c>
      <c r="Q55" s="25">
        <f t="shared" ref="Q55:R55" si="114">Q54-Q53</f>
        <v>718009861.52999997</v>
      </c>
      <c r="R55" s="15">
        <f t="shared" si="114"/>
        <v>582220116.09000003</v>
      </c>
      <c r="S55" s="21">
        <f t="shared" si="59"/>
        <v>81.088038937146777</v>
      </c>
      <c r="T55" s="25">
        <f t="shared" ref="T55:U55" si="115">T54-T53</f>
        <v>837245624.78000009</v>
      </c>
      <c r="U55" s="15">
        <f t="shared" si="115"/>
        <v>630242517.22000015</v>
      </c>
      <c r="V55" s="21">
        <f t="shared" si="60"/>
        <v>75.27570148671802</v>
      </c>
      <c r="W55" s="28">
        <f t="shared" ref="W55:X55" si="116">W54-W53</f>
        <v>945544487.13999999</v>
      </c>
      <c r="X55" s="28">
        <f t="shared" si="116"/>
        <v>693600292.43999994</v>
      </c>
      <c r="Y55" s="21">
        <f t="shared" si="61"/>
        <v>73.354591124309891</v>
      </c>
      <c r="Z55" s="16">
        <f t="shared" si="8"/>
        <v>12.935136255678529</v>
      </c>
      <c r="AA55" s="16">
        <f t="shared" si="8"/>
        <v>10.052919866382709</v>
      </c>
    </row>
    <row r="56" spans="1:27" x14ac:dyDescent="0.3">
      <c r="A56" s="5" t="s">
        <v>71</v>
      </c>
      <c r="B56" s="28">
        <f t="shared" ref="B56:C57" si="117">B14-B48</f>
        <v>79436283.550000072</v>
      </c>
      <c r="C56" s="28">
        <f t="shared" si="117"/>
        <v>71239804.769999981</v>
      </c>
      <c r="D56" s="22"/>
      <c r="E56" s="28">
        <f t="shared" ref="E56:F57" si="118">E14-E48</f>
        <v>95109799.220000029</v>
      </c>
      <c r="F56" s="28">
        <f t="shared" si="118"/>
        <v>49634697.98999995</v>
      </c>
      <c r="G56" s="22"/>
      <c r="H56" s="28">
        <f t="shared" ref="H56:I57" si="119">H14-H48</f>
        <v>76177474.560000062</v>
      </c>
      <c r="I56" s="28">
        <f t="shared" si="119"/>
        <v>73316673.190000057</v>
      </c>
      <c r="J56" s="22"/>
      <c r="K56" s="28">
        <f t="shared" ref="K56:L56" si="120">K14-K48</f>
        <v>102302988.82000005</v>
      </c>
      <c r="L56" s="28">
        <f t="shared" si="120"/>
        <v>84166301.070000052</v>
      </c>
      <c r="M56" s="22"/>
      <c r="N56" s="28">
        <f t="shared" ref="N56:O56" si="121">N14-N48</f>
        <v>96835132.029999971</v>
      </c>
      <c r="O56" s="28">
        <f t="shared" si="121"/>
        <v>103017278.04999995</v>
      </c>
      <c r="P56" s="22"/>
      <c r="Q56" s="28">
        <f t="shared" ref="Q56:R56" si="122">Q14-Q48</f>
        <v>93782789.620000005</v>
      </c>
      <c r="R56" s="28">
        <f t="shared" si="122"/>
        <v>78299956.949999928</v>
      </c>
      <c r="S56" s="22"/>
      <c r="T56" s="28">
        <f t="shared" ref="T56:U56" si="123">T14-T48</f>
        <v>146032748.98999989</v>
      </c>
      <c r="U56" s="28">
        <f t="shared" si="123"/>
        <v>101099515.28999996</v>
      </c>
      <c r="V56" s="22"/>
      <c r="W56" s="28">
        <f t="shared" ref="W56:X57" si="124">W14-W48</f>
        <v>156691966.04999995</v>
      </c>
      <c r="X56" s="28">
        <f t="shared" si="124"/>
        <v>69087309.019999981</v>
      </c>
      <c r="Y56" s="22"/>
      <c r="Z56" s="13">
        <f t="shared" ref="Z56:AA59" si="125">IF(T56&gt;0,W56/T56*100-100,"-")</f>
        <v>7.299196333508732</v>
      </c>
      <c r="AA56" s="13">
        <f t="shared" si="125"/>
        <v>-31.664055142276624</v>
      </c>
    </row>
    <row r="57" spans="1:27" x14ac:dyDescent="0.3">
      <c r="A57" s="5" t="s">
        <v>72</v>
      </c>
      <c r="B57" s="28">
        <f t="shared" si="117"/>
        <v>-49609796.739999995</v>
      </c>
      <c r="C57" s="28">
        <f t="shared" si="117"/>
        <v>-28114833.590000007</v>
      </c>
      <c r="D57" s="22"/>
      <c r="E57" s="28">
        <f t="shared" si="118"/>
        <v>-58548984.530000001</v>
      </c>
      <c r="F57" s="28">
        <f t="shared" si="118"/>
        <v>-26321533.409999996</v>
      </c>
      <c r="G57" s="22"/>
      <c r="H57" s="28">
        <f t="shared" si="119"/>
        <v>-70694795.719999999</v>
      </c>
      <c r="I57" s="28">
        <f t="shared" si="119"/>
        <v>-49180301.010000005</v>
      </c>
      <c r="J57" s="22"/>
      <c r="K57" s="28">
        <f t="shared" ref="K57:L57" si="126">K15-K49</f>
        <v>-18764903.179999992</v>
      </c>
      <c r="L57" s="28">
        <f t="shared" si="126"/>
        <v>-30635551.059999995</v>
      </c>
      <c r="M57" s="22"/>
      <c r="N57" s="28">
        <f t="shared" ref="N57:O57" si="127">N15-N49</f>
        <v>-34261164.859999992</v>
      </c>
      <c r="O57" s="28">
        <f t="shared" si="127"/>
        <v>-20387281.57</v>
      </c>
      <c r="P57" s="22"/>
      <c r="Q57" s="28">
        <f t="shared" ref="Q57:R57" si="128">Q15-Q49</f>
        <v>5841534.9799999893</v>
      </c>
      <c r="R57" s="28">
        <f t="shared" si="128"/>
        <v>-16315911.240000002</v>
      </c>
      <c r="S57" s="22"/>
      <c r="T57" s="28">
        <f t="shared" ref="T57:U57" si="129">T15-T49</f>
        <v>21802888.889999986</v>
      </c>
      <c r="U57" s="28">
        <f t="shared" si="129"/>
        <v>34049217.230000019</v>
      </c>
      <c r="V57" s="22"/>
      <c r="W57" s="28">
        <f t="shared" si="124"/>
        <v>-27449617.709999993</v>
      </c>
      <c r="X57" s="28">
        <f t="shared" si="124"/>
        <v>-60655188.400000006</v>
      </c>
      <c r="Y57" s="22"/>
      <c r="Z57" s="13">
        <f t="shared" si="125"/>
        <v>-225.89899369982072</v>
      </c>
      <c r="AA57" s="13">
        <f t="shared" si="125"/>
        <v>-278.13974397789696</v>
      </c>
    </row>
    <row r="58" spans="1:27" x14ac:dyDescent="0.3">
      <c r="A58" s="5" t="s">
        <v>357</v>
      </c>
      <c r="B58" s="28">
        <f t="shared" ref="B58:C58" si="130">SUM(B14:B16)-SUM(B48:B50)</f>
        <v>29747168.810000062</v>
      </c>
      <c r="C58" s="28">
        <f t="shared" si="130"/>
        <v>39731869.129999936</v>
      </c>
      <c r="D58" s="22"/>
      <c r="E58" s="28">
        <f t="shared" ref="E58:F58" si="131">SUM(E14:E16)-SUM(E48:E50)</f>
        <v>29059850.340000033</v>
      </c>
      <c r="F58" s="28">
        <f t="shared" si="131"/>
        <v>20295782.899999976</v>
      </c>
      <c r="G58" s="22"/>
      <c r="H58" s="28">
        <f t="shared" ref="H58:I58" si="132">SUM(H14:H16)-SUM(H48:H50)</f>
        <v>79206.890000104904</v>
      </c>
      <c r="I58" s="28">
        <f t="shared" si="132"/>
        <v>17084553.100000024</v>
      </c>
      <c r="J58" s="22"/>
      <c r="K58" s="28">
        <f t="shared" ref="K58:L58" si="133">SUM(K14:K16)-SUM(K48:K50)</f>
        <v>83809357.800000072</v>
      </c>
      <c r="L58" s="28">
        <f t="shared" si="133"/>
        <v>48425920.070000172</v>
      </c>
      <c r="M58" s="22"/>
      <c r="N58" s="28">
        <f t="shared" ref="N58:O58" si="134">SUM(N14:N16)-SUM(N48:N50)</f>
        <v>63248885.25999999</v>
      </c>
      <c r="O58" s="28">
        <f t="shared" si="134"/>
        <v>82384139.49999994</v>
      </c>
      <c r="P58" s="22"/>
      <c r="Q58" s="28">
        <f t="shared" ref="Q58:R58" si="135">SUM(Q14:Q16)-SUM(Q48:Q50)</f>
        <v>100957525.58999991</v>
      </c>
      <c r="R58" s="28">
        <f t="shared" si="135"/>
        <v>60848289.090000033</v>
      </c>
      <c r="S58" s="22"/>
      <c r="T58" s="28">
        <f t="shared" ref="T58:U58" si="136">SUM(T14:T16)-SUM(T48:T50)</f>
        <v>166628939.21999991</v>
      </c>
      <c r="U58" s="28">
        <f t="shared" si="136"/>
        <v>133718263.86000001</v>
      </c>
      <c r="V58" s="22"/>
      <c r="W58" s="28">
        <f t="shared" ref="W58:X58" si="137">SUM(W14:W16)-SUM(W48:W50)</f>
        <v>130586544.65999985</v>
      </c>
      <c r="X58" s="28">
        <f t="shared" si="137"/>
        <v>8221168.9600000381</v>
      </c>
      <c r="Y58" s="22"/>
      <c r="Z58" s="13">
        <f t="shared" si="125"/>
        <v>-21.630333079425867</v>
      </c>
      <c r="AA58" s="13">
        <f t="shared" si="125"/>
        <v>-93.851872793826118</v>
      </c>
    </row>
    <row r="59" spans="1:27" x14ac:dyDescent="0.3">
      <c r="A59" s="5" t="s">
        <v>358</v>
      </c>
      <c r="B59" s="28">
        <f t="shared" ref="B59:C59" si="138">B21-B55</f>
        <v>27392066.180000305</v>
      </c>
      <c r="C59" s="28">
        <f t="shared" si="138"/>
        <v>36310016.50999999</v>
      </c>
      <c r="D59" s="105"/>
      <c r="E59" s="28">
        <f t="shared" ref="E59:F59" si="139">E21-E55</f>
        <v>43558823.039999962</v>
      </c>
      <c r="F59" s="28">
        <f t="shared" si="139"/>
        <v>-7357141.5099999905</v>
      </c>
      <c r="G59" s="105"/>
      <c r="H59" s="28">
        <f t="shared" ref="H59:I59" si="140">H21-H55</f>
        <v>-5669925.2200000286</v>
      </c>
      <c r="I59" s="28">
        <f t="shared" si="140"/>
        <v>-16839963.220000029</v>
      </c>
      <c r="J59" s="105"/>
      <c r="K59" s="28">
        <f t="shared" ref="K59:L59" si="141">K21-K55</f>
        <v>84719608.309999943</v>
      </c>
      <c r="L59" s="28">
        <f t="shared" si="141"/>
        <v>28764293.510000229</v>
      </c>
      <c r="M59" s="105"/>
      <c r="N59" s="28">
        <f t="shared" ref="N59:O59" si="142">N21-N55</f>
        <v>72564697.129999995</v>
      </c>
      <c r="O59" s="28">
        <f t="shared" si="142"/>
        <v>60684223.289999723</v>
      </c>
      <c r="P59" s="105"/>
      <c r="Q59" s="28">
        <f t="shared" ref="Q59:R59" si="143">Q21-Q55</f>
        <v>106908176.53999996</v>
      </c>
      <c r="R59" s="28">
        <f t="shared" si="143"/>
        <v>24288490.810000062</v>
      </c>
      <c r="S59" s="105"/>
      <c r="T59" s="28">
        <f t="shared" ref="T59:U59" si="144">T21-T55</f>
        <v>168185573.2299999</v>
      </c>
      <c r="U59" s="28">
        <f t="shared" si="144"/>
        <v>135276612.34000003</v>
      </c>
      <c r="V59" s="105"/>
      <c r="W59" s="28">
        <f t="shared" ref="W59:X59" si="145">W21-W55</f>
        <v>108201163.48999989</v>
      </c>
      <c r="X59" s="28">
        <f t="shared" si="145"/>
        <v>-14160279.609999895</v>
      </c>
      <c r="Y59" s="105"/>
      <c r="Z59" s="13">
        <f t="shared" si="125"/>
        <v>-35.665609474107001</v>
      </c>
      <c r="AA59" s="13">
        <f t="shared" si="125"/>
        <v>-110.46764800290082</v>
      </c>
    </row>
    <row r="60" spans="1:27" x14ac:dyDescent="0.3">
      <c r="A60" s="5" t="s">
        <v>359</v>
      </c>
      <c r="C60" s="6">
        <f>SUM(C14:C16)/SUM(B14:B16)*100</f>
        <v>78.98293594915593</v>
      </c>
      <c r="D60" s="105"/>
      <c r="F60" s="6">
        <f>SUM(F14:F16)/SUM(E14:E16)*100</f>
        <v>75.003737154937326</v>
      </c>
      <c r="G60" s="105"/>
      <c r="I60" s="6">
        <f>SUM(I14:I16)/SUM(H14:H16)*100</f>
        <v>81.094702879293294</v>
      </c>
      <c r="J60" s="105"/>
      <c r="L60" s="6">
        <f>SUM(L14:L16)/SUM(K14:K16)*100</f>
        <v>80.169074417529018</v>
      </c>
      <c r="M60" s="105"/>
      <c r="O60" s="6">
        <f>SUM(O14:O16)/SUM(N14:N16)*100</f>
        <v>80.783533563517523</v>
      </c>
      <c r="P60" s="105"/>
      <c r="R60" s="6">
        <f>SUM(R14:R16)/SUM(Q14:Q16)*100</f>
        <v>77.338624318863609</v>
      </c>
      <c r="S60" s="105"/>
      <c r="U60" s="6">
        <f>SUM(U14:U16)/SUM(T14:T16)*100</f>
        <v>74.976959752987682</v>
      </c>
      <c r="V60" s="105"/>
      <c r="X60" s="6">
        <f>SUM(X14:X16)/SUM(W14:W16)*100</f>
        <v>63.681927641577751</v>
      </c>
      <c r="Y60" s="105"/>
    </row>
    <row r="61" spans="1:27" x14ac:dyDescent="0.3">
      <c r="A61" s="5" t="s">
        <v>360</v>
      </c>
      <c r="C61" s="6">
        <f>SUM(C48:C50)/SUM(B48:B50)*100</f>
        <v>76.607939510790061</v>
      </c>
      <c r="D61" s="105"/>
      <c r="F61" s="6">
        <f>SUM(F48:F50)/SUM(E48:E50)*100</f>
        <v>75.2170649551867</v>
      </c>
      <c r="G61" s="105"/>
      <c r="I61" s="6">
        <f>SUM(I48:I50)/SUM(H48:H50)*100</f>
        <v>78.655875049364127</v>
      </c>
      <c r="J61" s="105"/>
      <c r="L61" s="6">
        <f>SUM(L48:L50)/SUM(K48:K50)*100</f>
        <v>82.928215257485988</v>
      </c>
      <c r="M61" s="105"/>
      <c r="O61" s="6">
        <f>SUM(O48:O50)/SUM(N48:N50)*100</f>
        <v>76.203081142663862</v>
      </c>
      <c r="P61" s="105"/>
      <c r="R61" s="6">
        <f>SUM(R48:R50)/SUM(Q48:Q50)*100</f>
        <v>79.890406406987736</v>
      </c>
      <c r="S61" s="105"/>
      <c r="U61" s="6">
        <f>SUM(U48:U50)/SUM(T48:T50)*100</f>
        <v>73.867938803898852</v>
      </c>
      <c r="V61" s="105"/>
      <c r="X61" s="6">
        <f>SUM(X48:X50)/SUM(W48:W50)*100</f>
        <v>72.008048074764062</v>
      </c>
      <c r="Y61" s="105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pane xSplit="1" topLeftCell="C1" activePane="topRight" state="frozen"/>
      <selection pane="topRight" activeCell="J2" sqref="J2:J28"/>
    </sheetView>
  </sheetViews>
  <sheetFormatPr defaultRowHeight="14.4" x14ac:dyDescent="0.3"/>
  <cols>
    <col min="1" max="1" width="51.6640625" style="32" bestFit="1" customWidth="1"/>
    <col min="2" max="12" width="12.6640625" bestFit="1" customWidth="1"/>
  </cols>
  <sheetData>
    <row r="1" spans="1:10" x14ac:dyDescent="0.3">
      <c r="A1" s="73"/>
      <c r="B1" s="100">
        <v>2015</v>
      </c>
      <c r="C1" s="100">
        <v>2016</v>
      </c>
      <c r="D1" s="69">
        <v>2017</v>
      </c>
      <c r="E1" s="69">
        <v>2018</v>
      </c>
      <c r="F1" s="69">
        <v>2019</v>
      </c>
      <c r="G1" s="69">
        <v>2020</v>
      </c>
      <c r="H1" s="69">
        <v>2021</v>
      </c>
      <c r="I1" s="69">
        <v>2022</v>
      </c>
      <c r="J1" s="69">
        <v>2023</v>
      </c>
    </row>
    <row r="2" spans="1:10" x14ac:dyDescent="0.3">
      <c r="A2" s="32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3">
      <c r="A3" s="32" t="s">
        <v>213</v>
      </c>
      <c r="B3" s="1">
        <v>965409.18</v>
      </c>
      <c r="C3" s="1">
        <v>160794.51</v>
      </c>
      <c r="D3" s="1">
        <v>91314.06</v>
      </c>
      <c r="E3" s="1">
        <v>554679.62</v>
      </c>
      <c r="F3" s="1">
        <v>419886.96</v>
      </c>
      <c r="G3" s="1">
        <v>743037.62</v>
      </c>
      <c r="H3" s="1">
        <v>1013682.75</v>
      </c>
      <c r="I3" s="1">
        <v>782639.69</v>
      </c>
      <c r="J3" s="1">
        <v>5831064</v>
      </c>
    </row>
    <row r="4" spans="1:10" x14ac:dyDescent="0.3">
      <c r="A4" s="32" t="s">
        <v>214</v>
      </c>
      <c r="B4" s="1">
        <v>2192751361.71</v>
      </c>
      <c r="C4" s="1">
        <v>3265128186.5500002</v>
      </c>
      <c r="D4" s="1">
        <v>3503534147.9099998</v>
      </c>
      <c r="E4" s="1">
        <v>3622986951.1599998</v>
      </c>
      <c r="F4" s="1">
        <v>3667735400.8200002</v>
      </c>
      <c r="G4" s="1">
        <v>3693042766.6999998</v>
      </c>
      <c r="H4" s="1">
        <v>3661500956.4200001</v>
      </c>
      <c r="I4" s="1">
        <v>3722819983.02</v>
      </c>
      <c r="J4" s="1">
        <v>3541547446.5</v>
      </c>
    </row>
    <row r="5" spans="1:10" x14ac:dyDescent="0.3">
      <c r="A5" s="32" t="s">
        <v>228</v>
      </c>
      <c r="B5" s="1">
        <v>274422121.87</v>
      </c>
      <c r="C5" s="1">
        <v>185703208.22999999</v>
      </c>
      <c r="D5" s="1">
        <v>182814468.34</v>
      </c>
      <c r="E5" s="1">
        <v>173958485</v>
      </c>
      <c r="F5" s="1">
        <v>174022305.93000001</v>
      </c>
      <c r="G5" s="1">
        <v>174657269.90000001</v>
      </c>
      <c r="H5" s="1">
        <v>207652808.77000001</v>
      </c>
      <c r="I5" s="1">
        <v>235111947.77000001</v>
      </c>
      <c r="J5" s="1">
        <v>356719614.99000001</v>
      </c>
    </row>
    <row r="6" spans="1:10" x14ac:dyDescent="0.3">
      <c r="A6" s="32" t="s">
        <v>229</v>
      </c>
      <c r="B6" s="1">
        <v>0</v>
      </c>
      <c r="C6" s="1">
        <v>132407.6</v>
      </c>
      <c r="D6" s="1">
        <v>320878.88</v>
      </c>
      <c r="E6" s="1">
        <v>2835902.72</v>
      </c>
      <c r="F6" s="1">
        <v>2835752.72</v>
      </c>
      <c r="G6" s="1">
        <v>241158.31</v>
      </c>
      <c r="H6" s="1">
        <v>5006388.68</v>
      </c>
      <c r="I6" s="1">
        <v>2553624.37</v>
      </c>
      <c r="J6" s="1">
        <v>1209428.05</v>
      </c>
    </row>
    <row r="7" spans="1:10" x14ac:dyDescent="0.3">
      <c r="A7" s="32" t="s">
        <v>230</v>
      </c>
      <c r="B7" s="1">
        <v>0</v>
      </c>
      <c r="C7" s="1">
        <v>0</v>
      </c>
      <c r="D7" s="1">
        <v>7423582.6699999999</v>
      </c>
      <c r="E7" s="1">
        <v>7657998.1200000001</v>
      </c>
      <c r="F7" s="1">
        <v>7657998.1200000001</v>
      </c>
      <c r="G7" s="1">
        <v>7657998.1200000001</v>
      </c>
      <c r="H7" s="1">
        <v>7374932.9299999997</v>
      </c>
      <c r="I7" s="1">
        <v>7374932.9299999997</v>
      </c>
      <c r="J7" s="1">
        <v>7374932.9299999997</v>
      </c>
    </row>
    <row r="8" spans="1:10" x14ac:dyDescent="0.3">
      <c r="A8" s="32" t="s">
        <v>231</v>
      </c>
      <c r="B8" s="1">
        <v>642577.54</v>
      </c>
      <c r="C8" s="1">
        <v>590796.88</v>
      </c>
      <c r="D8" s="1">
        <v>432605.94</v>
      </c>
      <c r="E8" s="1">
        <v>766450.28</v>
      </c>
      <c r="F8" s="1">
        <v>727994.45</v>
      </c>
      <c r="G8" s="1">
        <v>832967.42</v>
      </c>
      <c r="H8" s="1">
        <v>1034868.96</v>
      </c>
      <c r="I8" s="1">
        <v>933824.39</v>
      </c>
      <c r="J8" s="1">
        <v>921415.03</v>
      </c>
    </row>
    <row r="9" spans="1:10" x14ac:dyDescent="0.3">
      <c r="A9" s="32" t="s">
        <v>215</v>
      </c>
      <c r="B9" s="1">
        <v>576229277.5</v>
      </c>
      <c r="C9" s="1">
        <v>280597378.35000002</v>
      </c>
      <c r="D9" s="1">
        <v>314620505.17000002</v>
      </c>
      <c r="E9" s="1">
        <v>218634689.27000001</v>
      </c>
      <c r="F9" s="1">
        <v>221605361.33000001</v>
      </c>
      <c r="G9" s="1">
        <v>234214621.13</v>
      </c>
      <c r="H9" s="1">
        <v>225347751.84</v>
      </c>
      <c r="I9" s="1">
        <v>209583203.61000001</v>
      </c>
      <c r="J9" s="1">
        <v>258877983.97999999</v>
      </c>
    </row>
    <row r="10" spans="1:10" x14ac:dyDescent="0.3">
      <c r="A10" s="32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3">
      <c r="A11" s="32" t="s">
        <v>216</v>
      </c>
      <c r="B11" s="1">
        <v>82546042.079999998</v>
      </c>
      <c r="C11" s="1">
        <v>99107645.670000002</v>
      </c>
      <c r="D11" s="1">
        <v>79210963.629999995</v>
      </c>
      <c r="E11" s="1">
        <v>119436320.34</v>
      </c>
      <c r="F11" s="1">
        <v>121719188.47</v>
      </c>
      <c r="G11" s="1">
        <v>210806625.19999999</v>
      </c>
      <c r="H11" s="1">
        <v>236356976.46000001</v>
      </c>
      <c r="I11" s="1">
        <v>402955270.55000001</v>
      </c>
      <c r="J11" s="1">
        <v>338071491.5</v>
      </c>
    </row>
    <row r="12" spans="1:10" x14ac:dyDescent="0.3">
      <c r="A12" s="32" t="s">
        <v>217</v>
      </c>
      <c r="B12" s="1">
        <v>51343.96</v>
      </c>
      <c r="C12" s="1">
        <v>51343.96</v>
      </c>
      <c r="D12" s="1">
        <v>89022.96</v>
      </c>
      <c r="E12" s="1">
        <v>0</v>
      </c>
      <c r="F12" s="1">
        <v>188467.3</v>
      </c>
      <c r="G12" s="1">
        <v>479788.3</v>
      </c>
      <c r="H12" s="1">
        <v>479788.3</v>
      </c>
      <c r="I12" s="1">
        <v>479788.3</v>
      </c>
      <c r="J12" s="1">
        <v>479788.3</v>
      </c>
    </row>
    <row r="13" spans="1:10" x14ac:dyDescent="0.3">
      <c r="A13" s="10" t="s">
        <v>218</v>
      </c>
      <c r="B13" s="11">
        <f t="shared" ref="B13:E13" si="0">SUM(B2:B12)</f>
        <v>3127608133.8399997</v>
      </c>
      <c r="C13" s="11">
        <f t="shared" si="0"/>
        <v>3831471761.7500005</v>
      </c>
      <c r="D13" s="11">
        <f t="shared" si="0"/>
        <v>4088537489.5600004</v>
      </c>
      <c r="E13" s="11">
        <f t="shared" si="0"/>
        <v>4146831476.5099998</v>
      </c>
      <c r="F13" s="11">
        <f t="shared" ref="F13:J13" si="1">SUM(F2:F12)</f>
        <v>4196912356.0999994</v>
      </c>
      <c r="G13" s="11">
        <f t="shared" ref="G13:I13" si="2">SUM(G2:G12)</f>
        <v>4322676232.6999998</v>
      </c>
      <c r="H13" s="11">
        <f t="shared" si="2"/>
        <v>4345768155.1099997</v>
      </c>
      <c r="I13" s="11">
        <f t="shared" si="2"/>
        <v>4582595214.6300001</v>
      </c>
      <c r="J13" s="11">
        <f t="shared" si="1"/>
        <v>4511033165.2799997</v>
      </c>
    </row>
    <row r="14" spans="1:10" x14ac:dyDescent="0.3">
      <c r="A14" s="32" t="s">
        <v>219</v>
      </c>
      <c r="B14" s="1">
        <v>1823428157.6700001</v>
      </c>
      <c r="C14" s="1">
        <v>1856463171.6600001</v>
      </c>
      <c r="D14" s="1">
        <v>906303902.97000003</v>
      </c>
      <c r="E14" s="1">
        <v>906303902.97000003</v>
      </c>
      <c r="F14" s="1">
        <v>906303902.97000003</v>
      </c>
      <c r="G14" s="1">
        <v>906303902.97000003</v>
      </c>
      <c r="H14" s="1">
        <v>906303902.97000003</v>
      </c>
      <c r="I14" s="1">
        <v>906303902.97000003</v>
      </c>
      <c r="J14" s="1">
        <v>906303902.97000003</v>
      </c>
    </row>
    <row r="15" spans="1:10" x14ac:dyDescent="0.3">
      <c r="A15" s="32" t="s">
        <v>220</v>
      </c>
      <c r="B15" s="1">
        <v>53655161.799999997</v>
      </c>
      <c r="C15" s="1">
        <v>673849101.54999995</v>
      </c>
      <c r="D15" s="1">
        <v>1812197024.3399999</v>
      </c>
      <c r="E15" s="1">
        <v>1883857069.21</v>
      </c>
      <c r="F15" s="1">
        <v>1891826551.71</v>
      </c>
      <c r="G15" s="1">
        <v>1924622436.5</v>
      </c>
      <c r="H15" s="1">
        <v>1950543132.8699999</v>
      </c>
      <c r="I15" s="1">
        <v>1969277953.6700001</v>
      </c>
      <c r="J15" s="1">
        <v>1869506928.29</v>
      </c>
    </row>
    <row r="16" spans="1:10" x14ac:dyDescent="0.3">
      <c r="A16" s="32" t="s">
        <v>235</v>
      </c>
      <c r="B16" s="1">
        <v>34504753.68</v>
      </c>
      <c r="C16" s="1">
        <v>36122100.57</v>
      </c>
      <c r="D16" s="1">
        <v>37839726.969999999</v>
      </c>
      <c r="E16" s="1">
        <v>41121383.119999997</v>
      </c>
      <c r="F16" s="1">
        <v>45141354.270000003</v>
      </c>
      <c r="G16" s="1">
        <v>47763022.439999998</v>
      </c>
      <c r="H16" s="1">
        <v>50445535.75</v>
      </c>
      <c r="I16" s="1">
        <v>53611331.57</v>
      </c>
      <c r="J16" s="1">
        <v>59905458.640000001</v>
      </c>
    </row>
    <row r="17" spans="1:12" x14ac:dyDescent="0.3">
      <c r="A17" s="32" t="s">
        <v>221</v>
      </c>
      <c r="B17" s="1">
        <v>33035013.989999998</v>
      </c>
      <c r="C17" s="1">
        <v>5059025.13</v>
      </c>
      <c r="D17" s="1">
        <v>13616312.140000001</v>
      </c>
      <c r="E17" s="1">
        <v>3949511.35</v>
      </c>
      <c r="F17" s="1">
        <v>30665985.640000001</v>
      </c>
      <c r="G17" s="1">
        <v>15703130.220000001</v>
      </c>
      <c r="H17" s="1">
        <v>15569024.98</v>
      </c>
      <c r="I17" s="1">
        <v>47416368.479999997</v>
      </c>
      <c r="J17" s="1">
        <v>150600.73000000001</v>
      </c>
    </row>
    <row r="18" spans="1:12" x14ac:dyDescent="0.3">
      <c r="A18" s="32" t="s">
        <v>361</v>
      </c>
      <c r="B18" s="1"/>
      <c r="C18" s="1"/>
      <c r="D18" s="1"/>
      <c r="E18" s="1"/>
      <c r="F18" s="1"/>
      <c r="G18" s="1">
        <v>0</v>
      </c>
      <c r="H18" s="1">
        <v>0</v>
      </c>
      <c r="I18" s="1">
        <v>0</v>
      </c>
      <c r="J18" s="1">
        <v>0</v>
      </c>
    </row>
    <row r="19" spans="1:12" x14ac:dyDescent="0.3">
      <c r="A19" s="32" t="s">
        <v>362</v>
      </c>
      <c r="B19" s="1"/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</row>
    <row r="20" spans="1:12" x14ac:dyDescent="0.3">
      <c r="A20" s="32" t="s">
        <v>222</v>
      </c>
      <c r="B20" s="1">
        <v>32569581.170000002</v>
      </c>
      <c r="C20" s="1">
        <v>3518658.27</v>
      </c>
      <c r="D20" s="1">
        <v>3484159.28</v>
      </c>
      <c r="E20" s="1">
        <v>3354024.03</v>
      </c>
      <c r="F20" s="1">
        <v>12880734.57</v>
      </c>
      <c r="G20" s="1">
        <v>16058167.35</v>
      </c>
      <c r="H20" s="1">
        <v>27918807.149999999</v>
      </c>
      <c r="I20" s="1">
        <v>27099414.48</v>
      </c>
      <c r="J20" s="1">
        <v>23707756.98</v>
      </c>
    </row>
    <row r="21" spans="1:12" x14ac:dyDescent="0.3">
      <c r="A21" s="32" t="s">
        <v>209</v>
      </c>
      <c r="B21" s="1">
        <v>474307947.63</v>
      </c>
      <c r="C21" s="1">
        <v>472477692.88</v>
      </c>
      <c r="D21" s="1">
        <v>490211110.80000001</v>
      </c>
      <c r="E21" s="1">
        <v>480936506.86000001</v>
      </c>
      <c r="F21" s="1">
        <v>482060382.57999998</v>
      </c>
      <c r="G21" s="1">
        <v>491290452.99000001</v>
      </c>
      <c r="H21" s="1">
        <v>454709666.00999999</v>
      </c>
      <c r="I21" s="1">
        <v>498832589.72000003</v>
      </c>
      <c r="J21" s="1">
        <v>476406518.81999999</v>
      </c>
    </row>
    <row r="22" spans="1:12" x14ac:dyDescent="0.3">
      <c r="A22" s="32" t="s">
        <v>223</v>
      </c>
      <c r="B22" s="1">
        <v>86392594.549999997</v>
      </c>
      <c r="C22" s="1">
        <v>114267007.16</v>
      </c>
      <c r="D22" s="1">
        <v>113383847.34999999</v>
      </c>
      <c r="E22" s="1">
        <v>114436942.40000001</v>
      </c>
      <c r="F22" s="1">
        <v>86237330.829999998</v>
      </c>
      <c r="G22" s="1">
        <v>126755163.31</v>
      </c>
      <c r="H22" s="1">
        <v>104820448.97</v>
      </c>
      <c r="I22" s="1">
        <v>113003078.8</v>
      </c>
      <c r="J22" s="1">
        <v>132907397.31</v>
      </c>
    </row>
    <row r="23" spans="1:12" x14ac:dyDescent="0.3">
      <c r="A23" s="32" t="s">
        <v>224</v>
      </c>
      <c r="B23" s="1">
        <v>0</v>
      </c>
      <c r="C23" s="1">
        <v>32530223.280000001</v>
      </c>
      <c r="D23" s="1">
        <v>34560496.350000001</v>
      </c>
      <c r="E23" s="1">
        <v>22072957.899999999</v>
      </c>
      <c r="F23" s="1">
        <v>21369400.559999999</v>
      </c>
      <c r="G23" s="1">
        <v>24885590.739999998</v>
      </c>
      <c r="H23" s="1">
        <v>24323862.289999999</v>
      </c>
      <c r="I23" s="1">
        <v>40800926.25</v>
      </c>
      <c r="J23" s="1">
        <v>38032843.030000001</v>
      </c>
    </row>
    <row r="24" spans="1:12" x14ac:dyDescent="0.3">
      <c r="A24" s="32" t="s">
        <v>225</v>
      </c>
      <c r="B24" s="1">
        <v>48085030.170000002</v>
      </c>
      <c r="C24" s="1">
        <v>61684593.950000003</v>
      </c>
      <c r="D24" s="1">
        <v>67817149.810000002</v>
      </c>
      <c r="E24" s="1">
        <v>59571808.329999998</v>
      </c>
      <c r="F24" s="1">
        <v>56255057.340000004</v>
      </c>
      <c r="G24" s="1">
        <v>64372142.460000001</v>
      </c>
      <c r="H24" s="1">
        <v>74559061.069999993</v>
      </c>
      <c r="I24" s="1">
        <v>85226043.620000005</v>
      </c>
      <c r="J24" s="1">
        <v>81256365.950000003</v>
      </c>
      <c r="K24" s="1"/>
      <c r="L24" s="1"/>
    </row>
    <row r="25" spans="1:12" x14ac:dyDescent="0.3">
      <c r="A25" s="32" t="s">
        <v>226</v>
      </c>
      <c r="B25" s="1">
        <v>576134646.86000001</v>
      </c>
      <c r="C25" s="1">
        <v>611622287.87</v>
      </c>
      <c r="D25" s="1">
        <v>646963486.51999998</v>
      </c>
      <c r="E25" s="1">
        <v>672348753.46000004</v>
      </c>
      <c r="F25" s="1">
        <v>709313009.88</v>
      </c>
      <c r="G25" s="1">
        <v>752685246.15999997</v>
      </c>
      <c r="H25" s="1">
        <v>787020248.79999995</v>
      </c>
      <c r="I25" s="1">
        <v>894634936.63999999</v>
      </c>
      <c r="J25" s="1">
        <v>982760851.23000002</v>
      </c>
    </row>
    <row r="26" spans="1:12" x14ac:dyDescent="0.3">
      <c r="A26" s="72" t="s">
        <v>227</v>
      </c>
      <c r="B26" s="3">
        <f>SUM(B14:B25)-B16</f>
        <v>3127608133.8400006</v>
      </c>
      <c r="C26" s="3">
        <f>SUM(C14:C25)-C16</f>
        <v>3831471761.75</v>
      </c>
      <c r="D26" s="3">
        <f t="shared" ref="D26:E26" si="3">SUM(D14:D25)-D16</f>
        <v>4088537489.5599999</v>
      </c>
      <c r="E26" s="3">
        <f t="shared" si="3"/>
        <v>4146831476.5100007</v>
      </c>
      <c r="F26" s="3">
        <f t="shared" ref="F26:J26" si="4">SUM(F14:F25)-F16</f>
        <v>4196912356.0800004</v>
      </c>
      <c r="G26" s="3">
        <f t="shared" ref="G26" si="5">SUM(G14:G25)-G16</f>
        <v>4322676232.7000008</v>
      </c>
      <c r="H26" s="3">
        <f t="shared" ref="H26" si="6">SUM(H14:H25)-H16</f>
        <v>4345768155.1100006</v>
      </c>
      <c r="I26" s="3">
        <f t="shared" ref="I26" si="7">SUM(I14:I25)-I16</f>
        <v>4582595214.6300011</v>
      </c>
      <c r="J26" s="3">
        <f t="shared" si="4"/>
        <v>4511033165.3100004</v>
      </c>
    </row>
    <row r="27" spans="1:12" x14ac:dyDescent="0.3">
      <c r="A27" s="10" t="s">
        <v>267</v>
      </c>
      <c r="B27" s="11">
        <f>B14+B15+B17+B18+B19</f>
        <v>1910118333.46</v>
      </c>
      <c r="C27" s="11">
        <f>C14+C15+C17+C18+C19</f>
        <v>2535371298.3400002</v>
      </c>
      <c r="D27" s="11">
        <f>D14+D15+D17+D18+D19</f>
        <v>2732117239.4499998</v>
      </c>
      <c r="E27" s="11">
        <f>E14+E15+E17+E18+E19</f>
        <v>2794110483.5300002</v>
      </c>
      <c r="F27" s="11">
        <f t="shared" ref="F27:J27" si="8">F14+F15+F17+F18+F19</f>
        <v>2828796440.3200002</v>
      </c>
      <c r="G27" s="11">
        <f t="shared" si="8"/>
        <v>2846629469.6900001</v>
      </c>
      <c r="H27" s="11">
        <f t="shared" ref="H27:I27" si="9">H14+H15+H17+H18+H19</f>
        <v>2872416060.8200002</v>
      </c>
      <c r="I27" s="11">
        <f t="shared" si="9"/>
        <v>2922998225.1200004</v>
      </c>
      <c r="J27" s="11">
        <f t="shared" si="8"/>
        <v>2775961431.9900002</v>
      </c>
    </row>
    <row r="28" spans="1:12" x14ac:dyDescent="0.3">
      <c r="B28" s="6">
        <f>B27/B26*100</f>
        <v>61.072815126452674</v>
      </c>
      <c r="C28" s="6">
        <f>C27/C26*100</f>
        <v>66.172255884824409</v>
      </c>
      <c r="D28" s="6">
        <f>D27/D26*100</f>
        <v>66.823827503756718</v>
      </c>
      <c r="E28" s="6">
        <f>E27/E26*100</f>
        <v>67.379407611749414</v>
      </c>
      <c r="F28" s="6">
        <f t="shared" ref="F28:J28" si="10">F27/F26*100</f>
        <v>67.401846889224828</v>
      </c>
      <c r="G28" s="6">
        <f t="shared" si="10"/>
        <v>65.853404614389959</v>
      </c>
      <c r="H28" s="6">
        <f t="shared" ref="H28:I28" si="11">H27/H26*100</f>
        <v>66.096854647951034</v>
      </c>
      <c r="I28" s="6">
        <f t="shared" si="11"/>
        <v>63.784778890971793</v>
      </c>
      <c r="J28" s="6">
        <f t="shared" si="10"/>
        <v>61.537154134384089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B75" workbookViewId="0">
      <selection activeCell="K89" sqref="K89:K93"/>
    </sheetView>
  </sheetViews>
  <sheetFormatPr defaultRowHeight="14.4" x14ac:dyDescent="0.3"/>
  <cols>
    <col min="2" max="2" width="83.33203125" bestFit="1" customWidth="1"/>
    <col min="3" max="3" width="11.88671875" customWidth="1"/>
  </cols>
  <sheetData>
    <row r="1" spans="1:11" x14ac:dyDescent="0.3">
      <c r="A1" s="142" t="s">
        <v>210</v>
      </c>
      <c r="B1" s="142"/>
      <c r="C1" s="2" t="s">
        <v>211</v>
      </c>
      <c r="D1" s="2">
        <v>2016</v>
      </c>
      <c r="E1" s="2">
        <v>2017</v>
      </c>
      <c r="F1" s="2">
        <v>2018</v>
      </c>
      <c r="G1" s="109">
        <v>2019</v>
      </c>
      <c r="H1" s="115">
        <v>2020</v>
      </c>
      <c r="I1" s="118">
        <v>2021</v>
      </c>
      <c r="J1" s="135">
        <v>2022</v>
      </c>
      <c r="K1" s="104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34.93</v>
      </c>
      <c r="E3" s="7">
        <v>33.729999999999997</v>
      </c>
      <c r="F3" s="7">
        <v>34.89</v>
      </c>
      <c r="G3" s="7">
        <v>35.28</v>
      </c>
      <c r="H3" s="7">
        <v>31.66</v>
      </c>
      <c r="I3" s="7">
        <v>32.770000000000003</v>
      </c>
      <c r="J3" s="7">
        <v>30.13</v>
      </c>
      <c r="K3" s="7">
        <v>29.33</v>
      </c>
    </row>
    <row r="4" spans="1:11" x14ac:dyDescent="0.3">
      <c r="A4" t="s">
        <v>80</v>
      </c>
      <c r="D4" s="7"/>
      <c r="E4" s="7"/>
      <c r="F4" s="7"/>
      <c r="G4" s="7"/>
      <c r="H4" s="7"/>
      <c r="I4" s="7"/>
      <c r="J4" s="7"/>
      <c r="K4" s="7"/>
    </row>
    <row r="5" spans="1:11" x14ac:dyDescent="0.3">
      <c r="A5" t="s">
        <v>81</v>
      </c>
      <c r="B5" t="s">
        <v>82</v>
      </c>
      <c r="D5" s="7">
        <v>98.96</v>
      </c>
      <c r="E5" s="7">
        <v>100.72</v>
      </c>
      <c r="F5" s="7">
        <v>93.58</v>
      </c>
      <c r="G5" s="7">
        <v>95.26</v>
      </c>
      <c r="H5" s="7">
        <v>92.36</v>
      </c>
      <c r="I5" s="7">
        <v>93.41</v>
      </c>
      <c r="J5" s="7">
        <v>104.99</v>
      </c>
      <c r="K5" s="7">
        <v>100.73</v>
      </c>
    </row>
    <row r="6" spans="1:11" x14ac:dyDescent="0.3">
      <c r="A6" t="s">
        <v>83</v>
      </c>
      <c r="B6" t="s">
        <v>84</v>
      </c>
      <c r="D6" s="7">
        <v>94.71</v>
      </c>
      <c r="E6" s="7">
        <v>95.58</v>
      </c>
      <c r="F6" s="7">
        <v>92.04</v>
      </c>
      <c r="G6" s="7">
        <v>95.48</v>
      </c>
      <c r="H6" s="7">
        <v>97.16</v>
      </c>
      <c r="I6" s="7">
        <v>95.83</v>
      </c>
      <c r="J6" s="7">
        <v>98.65</v>
      </c>
      <c r="K6" s="7">
        <v>97.74</v>
      </c>
    </row>
    <row r="7" spans="1:11" x14ac:dyDescent="0.3">
      <c r="A7" t="s">
        <v>85</v>
      </c>
      <c r="B7" t="s">
        <v>86</v>
      </c>
      <c r="D7" s="7">
        <v>77.95</v>
      </c>
      <c r="E7" s="7">
        <v>81.99</v>
      </c>
      <c r="F7" s="7">
        <v>78.53</v>
      </c>
      <c r="G7" s="7">
        <v>77.2</v>
      </c>
      <c r="H7" s="7">
        <v>59.89</v>
      </c>
      <c r="I7" s="7">
        <v>64.739999999999995</v>
      </c>
      <c r="J7" s="7">
        <v>82.08</v>
      </c>
      <c r="K7" s="7">
        <v>80.7</v>
      </c>
    </row>
    <row r="8" spans="1:11" x14ac:dyDescent="0.3">
      <c r="A8" t="s">
        <v>87</v>
      </c>
      <c r="B8" t="s">
        <v>88</v>
      </c>
      <c r="D8" s="7">
        <v>74.59</v>
      </c>
      <c r="E8" s="7">
        <v>77.81</v>
      </c>
      <c r="F8" s="7">
        <v>77.239999999999995</v>
      </c>
      <c r="G8" s="7">
        <v>77.38</v>
      </c>
      <c r="H8" s="7">
        <v>63</v>
      </c>
      <c r="I8" s="7">
        <v>66.42</v>
      </c>
      <c r="J8" s="7">
        <v>77.12</v>
      </c>
      <c r="K8" s="7">
        <v>78.31</v>
      </c>
    </row>
    <row r="9" spans="1:11" x14ac:dyDescent="0.3">
      <c r="A9" t="s">
        <v>89</v>
      </c>
      <c r="B9" t="s">
        <v>90</v>
      </c>
      <c r="D9" s="7">
        <v>70.34</v>
      </c>
      <c r="E9" s="7">
        <v>66.62</v>
      </c>
      <c r="F9" s="7">
        <v>66.47</v>
      </c>
      <c r="G9" s="7">
        <v>95.83</v>
      </c>
      <c r="H9" s="7">
        <v>67.23</v>
      </c>
      <c r="I9" s="7">
        <v>76.92</v>
      </c>
      <c r="J9" s="7">
        <v>75.37</v>
      </c>
      <c r="K9" s="7">
        <v>70.63</v>
      </c>
    </row>
    <row r="10" spans="1:11" x14ac:dyDescent="0.3">
      <c r="A10" t="s">
        <v>91</v>
      </c>
      <c r="B10" t="s">
        <v>92</v>
      </c>
      <c r="D10" s="7">
        <v>69.16</v>
      </c>
      <c r="E10" s="7">
        <v>70.08</v>
      </c>
      <c r="F10" s="7">
        <v>77.195999999999998</v>
      </c>
      <c r="G10" s="7">
        <v>72.040000000000006</v>
      </c>
      <c r="H10" s="7">
        <v>76.180000000000007</v>
      </c>
      <c r="I10" s="7">
        <v>81.569999999999993</v>
      </c>
      <c r="J10" s="7">
        <v>72.709999999999994</v>
      </c>
      <c r="K10" s="7">
        <v>70.459999999999994</v>
      </c>
    </row>
    <row r="11" spans="1:11" x14ac:dyDescent="0.3">
      <c r="A11" t="s">
        <v>93</v>
      </c>
      <c r="B11" t="s">
        <v>94</v>
      </c>
      <c r="D11" s="7">
        <v>55.55</v>
      </c>
      <c r="E11" s="7">
        <v>52.66</v>
      </c>
      <c r="F11" s="7">
        <v>54.99</v>
      </c>
      <c r="G11" s="7">
        <v>75.930000000000007</v>
      </c>
      <c r="H11" s="7">
        <v>41.99</v>
      </c>
      <c r="I11" s="7">
        <v>52.44</v>
      </c>
      <c r="J11" s="7">
        <v>57.57</v>
      </c>
      <c r="K11" s="7">
        <v>55.75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54.62</v>
      </c>
      <c r="E12" s="7">
        <v>55.4</v>
      </c>
      <c r="F12" s="7">
        <v>63.83</v>
      </c>
      <c r="G12" s="7">
        <v>57.08</v>
      </c>
      <c r="H12" s="7">
        <v>47.58</v>
      </c>
      <c r="I12" s="7">
        <v>55.61</v>
      </c>
      <c r="J12" s="7">
        <v>55.54</v>
      </c>
      <c r="K12" s="7">
        <v>55.62</v>
      </c>
    </row>
    <row r="13" spans="1:11" x14ac:dyDescent="0.3">
      <c r="A13" t="s">
        <v>97</v>
      </c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t="s">
        <v>98</v>
      </c>
      <c r="B14" t="s">
        <v>99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">
      <c r="A16" t="s">
        <v>102</v>
      </c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t="s">
        <v>103</v>
      </c>
      <c r="B17" t="s">
        <v>104</v>
      </c>
      <c r="D17" s="7">
        <v>31.35</v>
      </c>
      <c r="E17" s="7">
        <v>31.65</v>
      </c>
      <c r="F17" s="7">
        <v>31.67</v>
      </c>
      <c r="G17" s="7">
        <v>30.95</v>
      </c>
      <c r="H17" s="7">
        <v>31.12</v>
      </c>
      <c r="I17" s="7">
        <v>30.42</v>
      </c>
      <c r="J17" s="7">
        <v>30.48</v>
      </c>
      <c r="K17" s="7">
        <v>29.52</v>
      </c>
    </row>
    <row r="18" spans="1:11" x14ac:dyDescent="0.3">
      <c r="A18" t="s">
        <v>105</v>
      </c>
      <c r="B18" t="s">
        <v>106</v>
      </c>
      <c r="D18" s="7">
        <v>95.25</v>
      </c>
      <c r="E18" s="7">
        <v>17.39</v>
      </c>
      <c r="F18" s="7">
        <v>17.8</v>
      </c>
      <c r="G18" s="7">
        <v>16.260000000000002</v>
      </c>
      <c r="H18" s="7">
        <v>15.77</v>
      </c>
      <c r="I18" s="7">
        <v>15.91</v>
      </c>
      <c r="J18" s="7">
        <v>15.7</v>
      </c>
      <c r="K18" s="7">
        <v>16.420000000000002</v>
      </c>
    </row>
    <row r="19" spans="1:11" x14ac:dyDescent="0.3">
      <c r="A19" t="s">
        <v>107</v>
      </c>
      <c r="B19" t="s">
        <v>108</v>
      </c>
      <c r="D19" s="7">
        <v>4.93</v>
      </c>
      <c r="E19" s="7">
        <v>5.51</v>
      </c>
      <c r="F19" s="7">
        <v>5.37</v>
      </c>
      <c r="G19" s="7">
        <v>4.25</v>
      </c>
      <c r="H19" s="7">
        <v>3.99</v>
      </c>
      <c r="I19" s="7">
        <v>6.23</v>
      </c>
      <c r="J19" s="7">
        <v>6.82</v>
      </c>
      <c r="K19" s="7">
        <v>5.41</v>
      </c>
    </row>
    <row r="20" spans="1:11" x14ac:dyDescent="0.3">
      <c r="A20" t="s">
        <v>109</v>
      </c>
      <c r="B20" t="s">
        <v>110</v>
      </c>
      <c r="D20" s="7">
        <v>453.99</v>
      </c>
      <c r="E20" s="7">
        <v>436.56</v>
      </c>
      <c r="F20" s="7">
        <v>448.73</v>
      </c>
      <c r="G20" s="7">
        <v>440.15</v>
      </c>
      <c r="H20" s="7">
        <v>454.71</v>
      </c>
      <c r="I20" s="7">
        <v>446.21</v>
      </c>
      <c r="J20" s="7">
        <v>470.85</v>
      </c>
      <c r="K20" s="7">
        <v>488.06</v>
      </c>
    </row>
    <row r="21" spans="1:11" x14ac:dyDescent="0.3">
      <c r="A21" t="s">
        <v>111</v>
      </c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t="s">
        <v>112</v>
      </c>
      <c r="B22" t="s">
        <v>113</v>
      </c>
      <c r="D22" s="7">
        <v>28.76</v>
      </c>
      <c r="E22" s="7">
        <v>32.32</v>
      </c>
      <c r="F22" s="7">
        <v>29</v>
      </c>
      <c r="G22" s="7">
        <v>30.46</v>
      </c>
      <c r="H22" s="7">
        <v>32.409999999999997</v>
      </c>
      <c r="I22" s="7">
        <v>33.51</v>
      </c>
      <c r="J22" s="7">
        <v>32.43</v>
      </c>
      <c r="K22" s="7">
        <v>33.11</v>
      </c>
    </row>
    <row r="23" spans="1:11" x14ac:dyDescent="0.3">
      <c r="A23" t="s">
        <v>114</v>
      </c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t="s">
        <v>115</v>
      </c>
      <c r="B24" t="s">
        <v>116</v>
      </c>
      <c r="D24" s="7">
        <v>2.57</v>
      </c>
      <c r="E24" s="7">
        <v>2.39</v>
      </c>
      <c r="F24" s="7">
        <v>2.33</v>
      </c>
      <c r="G24" s="7">
        <v>2.0299999999999998</v>
      </c>
      <c r="H24" s="7">
        <v>2</v>
      </c>
      <c r="I24" s="7">
        <v>1.86</v>
      </c>
      <c r="J24" s="7">
        <v>1.58</v>
      </c>
      <c r="K24" s="7">
        <v>2.12</v>
      </c>
    </row>
    <row r="25" spans="1:11" x14ac:dyDescent="0.3">
      <c r="A25" t="s">
        <v>117</v>
      </c>
      <c r="B25" t="s">
        <v>118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">
      <c r="A27" t="s">
        <v>121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t="s">
        <v>122</v>
      </c>
      <c r="B28" t="s">
        <v>123</v>
      </c>
      <c r="D28" s="7">
        <v>15.04</v>
      </c>
      <c r="E28" s="7">
        <v>17.72</v>
      </c>
      <c r="F28" s="7">
        <v>16.86</v>
      </c>
      <c r="G28" s="7">
        <v>13.37</v>
      </c>
      <c r="H28" s="7">
        <v>14.71</v>
      </c>
      <c r="I28" s="7">
        <v>12.34</v>
      </c>
      <c r="J28" s="7">
        <v>16.09</v>
      </c>
      <c r="K28" s="7">
        <v>17.670000000000002</v>
      </c>
    </row>
    <row r="29" spans="1:11" x14ac:dyDescent="0.3">
      <c r="A29" t="s">
        <v>124</v>
      </c>
      <c r="B29" t="s">
        <v>125</v>
      </c>
      <c r="D29" s="7">
        <v>185.56</v>
      </c>
      <c r="E29" s="7">
        <v>249.61</v>
      </c>
      <c r="F29" s="7">
        <v>297.39999999999998</v>
      </c>
      <c r="G29" s="7">
        <v>232.95</v>
      </c>
      <c r="H29" s="7">
        <v>256.45</v>
      </c>
      <c r="I29" s="7">
        <v>215.22</v>
      </c>
      <c r="J29" s="7">
        <v>262.8</v>
      </c>
      <c r="K29" s="7">
        <v>381.33</v>
      </c>
    </row>
    <row r="30" spans="1:11" x14ac:dyDescent="0.3">
      <c r="A30" t="s">
        <v>126</v>
      </c>
      <c r="B30" t="s">
        <v>127</v>
      </c>
      <c r="D30" s="7">
        <v>84.9</v>
      </c>
      <c r="E30" s="7">
        <v>74.63</v>
      </c>
      <c r="F30" s="7">
        <v>13.23</v>
      </c>
      <c r="G30" s="7">
        <v>6.29</v>
      </c>
      <c r="H30" s="7">
        <v>15.75</v>
      </c>
      <c r="I30" s="7">
        <v>12.08</v>
      </c>
      <c r="J30" s="7">
        <v>69.97</v>
      </c>
      <c r="K30" s="7">
        <v>21.55</v>
      </c>
    </row>
    <row r="31" spans="1:11" x14ac:dyDescent="0.3">
      <c r="A31" t="s">
        <v>128</v>
      </c>
      <c r="B31" t="s">
        <v>129</v>
      </c>
      <c r="D31" s="7">
        <v>270.45999999999998</v>
      </c>
      <c r="E31" s="7">
        <v>324.24</v>
      </c>
      <c r="F31" s="7">
        <v>310.63</v>
      </c>
      <c r="G31" s="7">
        <v>239.23</v>
      </c>
      <c r="H31" s="7">
        <v>272.2</v>
      </c>
      <c r="I31" s="7">
        <v>227.3</v>
      </c>
      <c r="J31" s="7">
        <v>332.77</v>
      </c>
      <c r="K31" s="7">
        <v>402.88</v>
      </c>
    </row>
    <row r="32" spans="1:11" x14ac:dyDescent="0.3">
      <c r="A32" t="s">
        <v>130</v>
      </c>
      <c r="B32" t="s">
        <v>131</v>
      </c>
      <c r="D32" s="7">
        <v>1.7000000000000001E-2</v>
      </c>
      <c r="E32" s="7">
        <v>1.7000000000000001E-2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">
      <c r="A33" t="s">
        <v>132</v>
      </c>
      <c r="B33" t="s">
        <v>133</v>
      </c>
      <c r="D33" s="7">
        <v>-3.0000000000000001E-3</v>
      </c>
      <c r="E33" s="7">
        <v>0</v>
      </c>
      <c r="F33" s="7">
        <v>0</v>
      </c>
      <c r="G33" s="7">
        <v>0</v>
      </c>
      <c r="H33" s="7">
        <v>0.68</v>
      </c>
      <c r="I33" s="7">
        <v>1.61</v>
      </c>
      <c r="J33" s="7">
        <v>0.4</v>
      </c>
      <c r="K33" s="7">
        <v>0.35</v>
      </c>
    </row>
    <row r="34" spans="1:11" x14ac:dyDescent="0.3">
      <c r="A34" t="s">
        <v>134</v>
      </c>
      <c r="B34" t="s">
        <v>135</v>
      </c>
      <c r="D34" s="7">
        <v>1.4139999999999999</v>
      </c>
      <c r="E34" s="7">
        <v>20.62</v>
      </c>
      <c r="F34" s="7">
        <v>24.38</v>
      </c>
      <c r="G34" s="7">
        <v>15.88</v>
      </c>
      <c r="H34" s="7">
        <v>20.85</v>
      </c>
      <c r="I34" s="7">
        <v>47.41</v>
      </c>
      <c r="J34" s="7">
        <v>14.91</v>
      </c>
      <c r="K34" s="7">
        <v>5.94</v>
      </c>
    </row>
    <row r="35" spans="1:11" x14ac:dyDescent="0.3">
      <c r="A35" t="s">
        <v>136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t="s">
        <v>137</v>
      </c>
      <c r="B36" t="s">
        <v>138</v>
      </c>
      <c r="D36" s="7">
        <v>81.040000000000006</v>
      </c>
      <c r="E36" s="7">
        <v>82.83</v>
      </c>
      <c r="F36" s="7">
        <v>80.03</v>
      </c>
      <c r="G36" s="7">
        <v>78.36</v>
      </c>
      <c r="H36" s="7">
        <v>78.760000000000005</v>
      </c>
      <c r="I36" s="7">
        <v>76.11</v>
      </c>
      <c r="J36" s="7">
        <v>76.400000000000006</v>
      </c>
      <c r="K36" s="7">
        <v>79.81</v>
      </c>
    </row>
    <row r="37" spans="1:11" x14ac:dyDescent="0.3">
      <c r="A37" t="s">
        <v>139</v>
      </c>
      <c r="B37" t="s">
        <v>140</v>
      </c>
      <c r="D37" s="7">
        <v>89.63</v>
      </c>
      <c r="E37" s="7">
        <v>89.44</v>
      </c>
      <c r="F37" s="7">
        <v>83.7</v>
      </c>
      <c r="G37" s="7">
        <v>69.45</v>
      </c>
      <c r="H37" s="7">
        <v>82.65</v>
      </c>
      <c r="I37" s="7">
        <v>55.44</v>
      </c>
      <c r="J37" s="7">
        <v>83.52</v>
      </c>
      <c r="K37" s="7">
        <v>81.84</v>
      </c>
    </row>
    <row r="38" spans="1:11" x14ac:dyDescent="0.3">
      <c r="A38" t="s">
        <v>141</v>
      </c>
      <c r="B38" t="s">
        <v>142</v>
      </c>
      <c r="D38" s="7">
        <v>0</v>
      </c>
      <c r="E38" s="7">
        <v>99.89</v>
      </c>
      <c r="F38" s="7">
        <v>99.89</v>
      </c>
      <c r="G38" s="7">
        <v>0</v>
      </c>
      <c r="H38" s="7">
        <v>100</v>
      </c>
      <c r="I38" s="7">
        <v>0</v>
      </c>
      <c r="J38" s="7">
        <v>100</v>
      </c>
      <c r="K38" s="7">
        <v>96.02</v>
      </c>
    </row>
    <row r="39" spans="1:11" x14ac:dyDescent="0.3">
      <c r="A39" t="s">
        <v>143</v>
      </c>
      <c r="B39" t="s">
        <v>144</v>
      </c>
      <c r="D39" s="7">
        <v>38.69</v>
      </c>
      <c r="E39" s="7">
        <v>41.63</v>
      </c>
      <c r="F39" s="7">
        <v>33.159999999999997</v>
      </c>
      <c r="G39" s="7">
        <v>31.54</v>
      </c>
      <c r="H39" s="7">
        <v>31.6</v>
      </c>
      <c r="I39" s="7">
        <v>38.64</v>
      </c>
      <c r="J39" s="7">
        <v>49.8</v>
      </c>
      <c r="K39" s="7">
        <v>54.33</v>
      </c>
    </row>
    <row r="40" spans="1:11" x14ac:dyDescent="0.3">
      <c r="A40" t="s">
        <v>145</v>
      </c>
      <c r="B40" t="s">
        <v>146</v>
      </c>
      <c r="D40" s="7">
        <v>16.329999999999998</v>
      </c>
      <c r="E40" s="7">
        <v>20.399999999999999</v>
      </c>
      <c r="F40" s="7">
        <v>20.75</v>
      </c>
      <c r="G40" s="7">
        <v>35.43</v>
      </c>
      <c r="H40" s="7">
        <v>38.24</v>
      </c>
      <c r="I40" s="7">
        <v>42.93</v>
      </c>
      <c r="J40" s="7">
        <v>32.619999999999997</v>
      </c>
      <c r="K40" s="7">
        <v>49.24</v>
      </c>
    </row>
    <row r="41" spans="1:11" x14ac:dyDescent="0.3">
      <c r="A41" t="s">
        <v>147</v>
      </c>
      <c r="B41" t="s">
        <v>148</v>
      </c>
      <c r="D41" s="7">
        <v>100</v>
      </c>
      <c r="E41" s="7">
        <v>66.03</v>
      </c>
      <c r="F41" s="7">
        <v>38</v>
      </c>
      <c r="G41" s="7">
        <v>63.86</v>
      </c>
      <c r="H41" s="7">
        <v>18.09</v>
      </c>
      <c r="I41" s="7">
        <v>43.32</v>
      </c>
      <c r="J41" s="7">
        <v>89.63</v>
      </c>
      <c r="K41" s="7">
        <v>92.92</v>
      </c>
    </row>
    <row r="42" spans="1:11" x14ac:dyDescent="0.3">
      <c r="A42" t="s">
        <v>149</v>
      </c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t="s">
        <v>150</v>
      </c>
      <c r="B43" t="s">
        <v>151</v>
      </c>
      <c r="D43" s="7">
        <v>70.17</v>
      </c>
      <c r="E43" s="7">
        <v>70.91</v>
      </c>
      <c r="F43" s="7">
        <v>73</v>
      </c>
      <c r="G43" s="7">
        <v>79.62</v>
      </c>
      <c r="H43" s="7">
        <v>71.17</v>
      </c>
      <c r="I43" s="7">
        <v>76.94</v>
      </c>
      <c r="J43" s="7">
        <v>75.25</v>
      </c>
      <c r="K43" s="7">
        <v>75.02</v>
      </c>
    </row>
    <row r="44" spans="1:11" x14ac:dyDescent="0.3">
      <c r="A44" t="s">
        <v>152</v>
      </c>
      <c r="B44" t="s">
        <v>153</v>
      </c>
      <c r="D44" s="7">
        <v>80.8</v>
      </c>
      <c r="E44" s="7">
        <v>83.64</v>
      </c>
      <c r="F44" s="7">
        <v>81.52</v>
      </c>
      <c r="G44" s="7">
        <v>79.959999999999994</v>
      </c>
      <c r="H44" s="7">
        <v>75.95</v>
      </c>
      <c r="I44" s="7">
        <v>65.989999999999995</v>
      </c>
      <c r="J44" s="7">
        <v>68.150000000000006</v>
      </c>
      <c r="K44" s="7">
        <v>79.16</v>
      </c>
    </row>
    <row r="45" spans="1:11" x14ac:dyDescent="0.3">
      <c r="A45" t="s">
        <v>154</v>
      </c>
      <c r="B45" t="s">
        <v>155</v>
      </c>
      <c r="D45" s="7">
        <v>70.91</v>
      </c>
      <c r="E45" s="7">
        <v>55.23</v>
      </c>
      <c r="F45" s="7">
        <v>92.07</v>
      </c>
      <c r="G45" s="7">
        <v>93.42</v>
      </c>
      <c r="H45" s="7">
        <v>98.65</v>
      </c>
      <c r="I45" s="7">
        <v>89.43</v>
      </c>
      <c r="J45" s="7">
        <v>68.39</v>
      </c>
      <c r="K45" s="7">
        <v>79.59</v>
      </c>
    </row>
    <row r="46" spans="1:11" x14ac:dyDescent="0.3">
      <c r="A46" t="s">
        <v>156</v>
      </c>
      <c r="B46" t="s">
        <v>157</v>
      </c>
      <c r="D46" s="7">
        <v>5.82</v>
      </c>
      <c r="E46" s="7">
        <v>32.39</v>
      </c>
      <c r="F46" s="7">
        <v>57.44</v>
      </c>
      <c r="G46" s="7">
        <v>34.049999999999997</v>
      </c>
      <c r="H46" s="7">
        <v>26.31</v>
      </c>
      <c r="I46" s="7">
        <v>5.55</v>
      </c>
      <c r="J46" s="7">
        <v>38.79</v>
      </c>
      <c r="K46" s="7">
        <v>5.38</v>
      </c>
    </row>
    <row r="47" spans="1:11" x14ac:dyDescent="0.3">
      <c r="A47" t="s">
        <v>158</v>
      </c>
      <c r="B47" t="s">
        <v>159</v>
      </c>
      <c r="D47" s="7">
        <v>-9.3000000000000007</v>
      </c>
      <c r="E47" s="7">
        <v>-14.02</v>
      </c>
      <c r="F47" s="7">
        <v>-1.71</v>
      </c>
      <c r="G47" s="7">
        <v>-4.6500000000000004</v>
      </c>
      <c r="H47" s="7">
        <v>-11.73</v>
      </c>
      <c r="I47" s="7">
        <v>-12.57</v>
      </c>
      <c r="J47" s="7">
        <v>-11.21</v>
      </c>
      <c r="K47" s="7">
        <v>-10.83</v>
      </c>
    </row>
    <row r="48" spans="1:11" x14ac:dyDescent="0.3">
      <c r="A48" t="s">
        <v>160</v>
      </c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t="s">
        <v>161</v>
      </c>
      <c r="B49" t="s">
        <v>162</v>
      </c>
      <c r="D49" s="7">
        <v>0</v>
      </c>
      <c r="E49" s="7">
        <v>7.3000000000000001E-3</v>
      </c>
      <c r="F49" s="7">
        <v>7.3000000000000001E-3</v>
      </c>
      <c r="G49" s="7">
        <v>0.35</v>
      </c>
      <c r="H49" s="7">
        <v>0.35</v>
      </c>
      <c r="I49" s="7">
        <v>7.0000000000000007E-2</v>
      </c>
      <c r="J49" s="7">
        <v>0.11</v>
      </c>
      <c r="K49" s="7">
        <v>0</v>
      </c>
    </row>
    <row r="50" spans="1:11" x14ac:dyDescent="0.3">
      <c r="A50" t="s">
        <v>163</v>
      </c>
      <c r="B50" t="s">
        <v>164</v>
      </c>
      <c r="D50" s="7">
        <v>7.5</v>
      </c>
      <c r="E50" s="7">
        <v>7.1999999999999995E-2</v>
      </c>
      <c r="F50" s="7">
        <v>7.1999999999999995E-2</v>
      </c>
      <c r="G50" s="7">
        <v>8.3800000000000008</v>
      </c>
      <c r="H50" s="7">
        <v>0</v>
      </c>
      <c r="I50" s="7">
        <v>8.64</v>
      </c>
      <c r="J50" s="7">
        <v>9.81</v>
      </c>
      <c r="K50" s="7">
        <v>0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7.96</v>
      </c>
      <c r="E51" s="7">
        <v>8.0500000000000007</v>
      </c>
      <c r="F51" s="7">
        <v>8.19</v>
      </c>
      <c r="G51" s="7">
        <v>7.91</v>
      </c>
      <c r="H51" s="7">
        <v>6.18</v>
      </c>
      <c r="I51" s="7">
        <v>8.1199999999999992</v>
      </c>
      <c r="J51" s="7">
        <v>7.36</v>
      </c>
      <c r="K51" s="7">
        <v>7.5</v>
      </c>
    </row>
    <row r="52" spans="1:11" x14ac:dyDescent="0.3">
      <c r="A52" t="s">
        <v>167</v>
      </c>
      <c r="B52" t="s">
        <v>168</v>
      </c>
      <c r="D52" s="7">
        <v>1249.3699999999999</v>
      </c>
      <c r="E52" s="7">
        <v>1298.1400000000001</v>
      </c>
      <c r="F52" s="7">
        <v>1286.1099999999999</v>
      </c>
      <c r="G52" s="7">
        <v>1280.27</v>
      </c>
      <c r="H52" s="7">
        <v>1338.9324115968573</v>
      </c>
      <c r="I52" s="7">
        <v>1244.71</v>
      </c>
      <c r="J52" s="7">
        <v>1363.13</v>
      </c>
      <c r="K52" s="7">
        <v>1313.3481064227467</v>
      </c>
    </row>
    <row r="53" spans="1:11" x14ac:dyDescent="0.3">
      <c r="A53" t="s">
        <v>169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3">
      <c r="A54" t="s">
        <v>170</v>
      </c>
      <c r="B54" t="s">
        <v>171</v>
      </c>
      <c r="D54" s="7">
        <v>-116.6314727343797</v>
      </c>
      <c r="E54" s="7">
        <v>-69.947268164066884</v>
      </c>
      <c r="F54" s="7">
        <v>-57.662004626345755</v>
      </c>
      <c r="G54" s="7">
        <v>-41.28546229302065</v>
      </c>
      <c r="H54" s="7">
        <v>-22.804697427136585</v>
      </c>
      <c r="I54" s="7">
        <v>-16.904276474044604</v>
      </c>
      <c r="J54" s="7">
        <v>-7.8392820279025974</v>
      </c>
      <c r="K54" s="7">
        <v>-4.0149616939817241</v>
      </c>
    </row>
    <row r="55" spans="1:11" x14ac:dyDescent="0.3">
      <c r="A55" t="s">
        <v>172</v>
      </c>
      <c r="B55" t="s">
        <v>173</v>
      </c>
      <c r="D55" s="7">
        <v>12.467962957408739</v>
      </c>
      <c r="E55" s="7">
        <v>6.7063774411496553</v>
      </c>
      <c r="F55" s="7">
        <v>6.7020137262388202</v>
      </c>
      <c r="G55" s="7">
        <v>7.2007551698664223</v>
      </c>
      <c r="H55" s="7">
        <v>7.0124811602471722</v>
      </c>
      <c r="I55" s="7">
        <v>9.1529465497304905</v>
      </c>
      <c r="J55" s="7">
        <v>4.7840170862536624</v>
      </c>
      <c r="K55" s="7">
        <v>4.1832834771607832</v>
      </c>
    </row>
    <row r="56" spans="1:11" x14ac:dyDescent="0.3">
      <c r="A56" t="s">
        <v>174</v>
      </c>
      <c r="B56" t="s">
        <v>175</v>
      </c>
      <c r="D56" s="7">
        <v>146.79373233716649</v>
      </c>
      <c r="E56" s="7">
        <v>122.8407405039335</v>
      </c>
      <c r="F56" s="7">
        <v>122.90399040259756</v>
      </c>
      <c r="G56" s="7">
        <v>111.10168790587709</v>
      </c>
      <c r="H56" s="7">
        <v>93.853843548531202</v>
      </c>
      <c r="I56" s="7">
        <v>90.676749237220676</v>
      </c>
      <c r="J56" s="7">
        <v>79.230525684743469</v>
      </c>
      <c r="K56" s="7">
        <v>84.293855623562962</v>
      </c>
    </row>
    <row r="57" spans="1:11" x14ac:dyDescent="0.3">
      <c r="A57" t="s">
        <v>176</v>
      </c>
      <c r="B57" t="s">
        <v>177</v>
      </c>
      <c r="D57" s="7">
        <v>57.36977743980448</v>
      </c>
      <c r="E57" s="7">
        <v>40.40015021898374</v>
      </c>
      <c r="F57" s="7">
        <v>28.05600049750937</v>
      </c>
      <c r="G57" s="7">
        <v>22.98301921727715</v>
      </c>
      <c r="H57" s="7">
        <v>21.938372718358213</v>
      </c>
      <c r="I57" s="7">
        <v>17.074580687093434</v>
      </c>
      <c r="J57" s="7">
        <v>23.824739256905463</v>
      </c>
      <c r="K57" s="7">
        <v>15.53782259325798</v>
      </c>
    </row>
    <row r="58" spans="1:11" x14ac:dyDescent="0.3">
      <c r="A58" t="s">
        <v>178</v>
      </c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t="s">
        <v>179</v>
      </c>
      <c r="B59" t="s">
        <v>180</v>
      </c>
      <c r="D59" s="7">
        <v>3.7024784167203832</v>
      </c>
      <c r="E59" s="7">
        <v>0.14000000000000001</v>
      </c>
      <c r="F59" s="7">
        <v>4.1233939873417258</v>
      </c>
      <c r="G59" s="7">
        <v>11.49765811280882</v>
      </c>
      <c r="H59" s="7">
        <v>39.030019123120738</v>
      </c>
      <c r="I59" s="7">
        <v>26.49818761476422</v>
      </c>
      <c r="J59" s="7">
        <v>41.057198899207172</v>
      </c>
      <c r="K59" s="7">
        <v>39.19144908707915</v>
      </c>
    </row>
    <row r="60" spans="1:11" x14ac:dyDescent="0.3">
      <c r="A60" t="s">
        <v>181</v>
      </c>
      <c r="B60" t="s">
        <v>182</v>
      </c>
      <c r="D60" s="7">
        <v>-3.7024784167203832</v>
      </c>
      <c r="E60" s="7">
        <v>-0.14000000000000001</v>
      </c>
      <c r="F60" s="7">
        <v>-4.1233939873417258</v>
      </c>
      <c r="G60" s="7">
        <v>-11.49765811280882</v>
      </c>
      <c r="H60" s="7">
        <v>-39.030019123120738</v>
      </c>
      <c r="I60" s="7">
        <v>-26.49818761476422</v>
      </c>
      <c r="J60" s="7">
        <v>-41.057198899207172</v>
      </c>
      <c r="K60" s="7">
        <v>-39.19144908707915</v>
      </c>
    </row>
    <row r="61" spans="1:11" x14ac:dyDescent="0.3">
      <c r="A61" t="s">
        <v>183</v>
      </c>
      <c r="B61" t="s">
        <v>184</v>
      </c>
      <c r="D61" s="7">
        <v>6.0680960426084507</v>
      </c>
      <c r="E61" s="7">
        <v>4.890201360718188</v>
      </c>
      <c r="F61" s="7">
        <v>4.0903575386042137</v>
      </c>
      <c r="G61" s="7">
        <v>3.5756739639617812</v>
      </c>
      <c r="H61" s="7">
        <v>2.1664303281001258</v>
      </c>
      <c r="I61" s="7">
        <v>1.5780703839631018</v>
      </c>
      <c r="J61" s="7">
        <v>0.91406258992521927</v>
      </c>
      <c r="K61" s="7">
        <v>0.58526925780640682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0.84</v>
      </c>
      <c r="E62" s="7">
        <v>0.84</v>
      </c>
      <c r="F62" s="7">
        <v>0.84</v>
      </c>
      <c r="G62" s="7">
        <v>0.84</v>
      </c>
      <c r="H62" s="7">
        <v>0.82</v>
      </c>
      <c r="I62" s="7">
        <v>0.81</v>
      </c>
      <c r="J62" s="7">
        <v>0.71</v>
      </c>
      <c r="K62" s="7">
        <v>0.65</v>
      </c>
    </row>
    <row r="63" spans="1:11" x14ac:dyDescent="0.3">
      <c r="A63" t="s">
        <v>187</v>
      </c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8" t="s">
        <v>188</v>
      </c>
      <c r="B64" s="8" t="s">
        <v>189</v>
      </c>
      <c r="C64" s="9">
        <v>1</v>
      </c>
      <c r="D64" s="7">
        <v>7.0000000000000007E-2</v>
      </c>
      <c r="E64" s="7">
        <v>5.0000000000000001E-4</v>
      </c>
      <c r="F64" s="7">
        <v>0</v>
      </c>
      <c r="G64" s="7">
        <v>0</v>
      </c>
      <c r="H64" s="7">
        <v>0.06</v>
      </c>
      <c r="I64" s="7">
        <v>0.02</v>
      </c>
      <c r="J64" s="7">
        <v>0.6</v>
      </c>
      <c r="K64" s="7">
        <v>0.04</v>
      </c>
    </row>
    <row r="65" spans="1:11" x14ac:dyDescent="0.3">
      <c r="A65" s="8" t="s">
        <v>190</v>
      </c>
      <c r="B65" s="8" t="s">
        <v>191</v>
      </c>
      <c r="C65" s="9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290.14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3">
      <c r="A67" t="s">
        <v>194</v>
      </c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t="s">
        <v>195</v>
      </c>
      <c r="B68" t="s">
        <v>196</v>
      </c>
      <c r="D68" s="7">
        <v>35.90292558111922</v>
      </c>
      <c r="E68" s="7">
        <v>49.90586130862026</v>
      </c>
      <c r="F68" s="30">
        <v>50.731154318746306</v>
      </c>
      <c r="G68" s="30">
        <v>38.023481668206053</v>
      </c>
      <c r="H68" s="30">
        <v>36.193993318699583</v>
      </c>
      <c r="I68" s="30">
        <v>32.53</v>
      </c>
      <c r="J68" s="30">
        <v>42.38</v>
      </c>
      <c r="K68" s="30">
        <v>33.159999999999997</v>
      </c>
    </row>
    <row r="69" spans="1:11" x14ac:dyDescent="0.3">
      <c r="A69" t="s">
        <v>197</v>
      </c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t="s">
        <v>198</v>
      </c>
      <c r="B70" t="s">
        <v>199</v>
      </c>
      <c r="D70" s="7">
        <v>12.38</v>
      </c>
      <c r="E70" s="30">
        <v>12.29</v>
      </c>
      <c r="F70" s="7">
        <v>27.91</v>
      </c>
      <c r="G70" s="7">
        <v>17.5</v>
      </c>
      <c r="H70" s="7">
        <v>10.81</v>
      </c>
      <c r="I70" s="7">
        <v>10.64</v>
      </c>
      <c r="J70" s="7">
        <v>11.19</v>
      </c>
      <c r="K70" s="7">
        <v>10.78</v>
      </c>
    </row>
    <row r="71" spans="1:11" x14ac:dyDescent="0.3">
      <c r="A71" t="s">
        <v>200</v>
      </c>
      <c r="B71" t="s">
        <v>201</v>
      </c>
      <c r="D71" s="7">
        <v>14.09</v>
      </c>
      <c r="E71" s="30">
        <v>14.35</v>
      </c>
      <c r="F71" s="7">
        <v>31.62</v>
      </c>
      <c r="G71" s="7">
        <v>20.56</v>
      </c>
      <c r="H71" s="7">
        <v>12.63</v>
      </c>
      <c r="I71" s="7">
        <v>12.34</v>
      </c>
      <c r="J71" s="7">
        <v>13.77</v>
      </c>
      <c r="K71" s="7">
        <v>13.22</v>
      </c>
    </row>
    <row r="72" spans="1:11" x14ac:dyDescent="0.3">
      <c r="A72" t="s">
        <v>305</v>
      </c>
      <c r="D72" s="7"/>
      <c r="E72" s="7"/>
      <c r="F72" s="7"/>
      <c r="G72" s="7"/>
      <c r="H72" s="7"/>
      <c r="I72" s="7"/>
      <c r="J72" s="7"/>
      <c r="K72" s="7"/>
    </row>
    <row r="73" spans="1:11" x14ac:dyDescent="0.3">
      <c r="B73" t="s">
        <v>202</v>
      </c>
      <c r="D73" s="7">
        <v>83.4</v>
      </c>
      <c r="E73" s="7">
        <v>74.510000000000005</v>
      </c>
      <c r="F73" s="7">
        <v>80</v>
      </c>
      <c r="G73" s="7">
        <v>76.7</v>
      </c>
      <c r="H73" s="7">
        <v>69.95</v>
      </c>
      <c r="I73" s="7">
        <v>73.653452340968911</v>
      </c>
      <c r="J73" s="7">
        <v>76.057543636221013</v>
      </c>
      <c r="K73" s="7">
        <v>69.725978316353945</v>
      </c>
    </row>
    <row r="74" spans="1:11" x14ac:dyDescent="0.3">
      <c r="B74" t="s">
        <v>203</v>
      </c>
      <c r="D74" s="7">
        <v>89.98</v>
      </c>
      <c r="E74" s="7">
        <v>82.03</v>
      </c>
      <c r="F74" s="7">
        <v>90.9</v>
      </c>
      <c r="G74" s="7">
        <v>90.52</v>
      </c>
      <c r="H74" s="7">
        <v>86.81</v>
      </c>
      <c r="I74" s="7">
        <v>86.466819885565059</v>
      </c>
      <c r="J74" s="7">
        <v>87.514332499789347</v>
      </c>
      <c r="K74" s="7">
        <v>80.082045962171918</v>
      </c>
    </row>
    <row r="75" spans="1:11" x14ac:dyDescent="0.3">
      <c r="B75" t="s">
        <v>204</v>
      </c>
      <c r="D75" s="7">
        <v>55.68</v>
      </c>
      <c r="E75" s="7">
        <v>37.06</v>
      </c>
      <c r="F75" s="7">
        <v>45.27</v>
      </c>
      <c r="G75" s="7">
        <v>18.850000000000001</v>
      </c>
      <c r="H75" s="7">
        <v>17.14</v>
      </c>
      <c r="I75" s="7">
        <v>27.698607173070716</v>
      </c>
      <c r="J75" s="7">
        <v>27.718541134181869</v>
      </c>
      <c r="K75" s="7">
        <v>22.678811876233716</v>
      </c>
    </row>
    <row r="76" spans="1:11" x14ac:dyDescent="0.3">
      <c r="A76" s="8" t="s">
        <v>37</v>
      </c>
      <c r="B76" s="8"/>
      <c r="C76" s="9">
        <v>47</v>
      </c>
      <c r="D76" s="7">
        <v>77.485801149227669</v>
      </c>
      <c r="E76" s="7">
        <v>73.811396721364133</v>
      </c>
      <c r="F76" s="30">
        <v>81.251886559794642</v>
      </c>
      <c r="G76" s="30">
        <v>74.501019315778962</v>
      </c>
      <c r="H76" s="30">
        <v>71.844257861958894</v>
      </c>
      <c r="I76" s="30">
        <v>69.329549205709213</v>
      </c>
      <c r="J76" s="30">
        <v>67.428962851054735</v>
      </c>
      <c r="K76" s="30">
        <v>58.532998253651094</v>
      </c>
    </row>
    <row r="77" spans="1:11" x14ac:dyDescent="0.3">
      <c r="A77" s="31" t="s">
        <v>338</v>
      </c>
      <c r="B77" s="31"/>
      <c r="C77" s="63"/>
      <c r="D77" s="30">
        <v>60.705444551319665</v>
      </c>
      <c r="E77" s="30">
        <v>55.949859681643396</v>
      </c>
      <c r="F77" s="30">
        <v>63.533756129140343</v>
      </c>
      <c r="G77" s="30">
        <v>60.637945947533922</v>
      </c>
      <c r="H77" s="30">
        <v>61.056890122297311</v>
      </c>
      <c r="I77" s="30">
        <v>60.0714337093479</v>
      </c>
      <c r="J77" s="30">
        <v>64.882392548252284</v>
      </c>
      <c r="K77" s="30">
        <v>55.465024001873452</v>
      </c>
    </row>
    <row r="78" spans="1:11" x14ac:dyDescent="0.3">
      <c r="A78" t="s">
        <v>268</v>
      </c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>
        <v>4</v>
      </c>
      <c r="B79" t="s">
        <v>205</v>
      </c>
      <c r="D79" s="7">
        <v>7.7286389008158016</v>
      </c>
      <c r="E79" s="7">
        <v>6.433895645351118</v>
      </c>
      <c r="F79" s="30">
        <v>8.475356978350991</v>
      </c>
      <c r="G79" s="30">
        <v>9.2696629213483153</v>
      </c>
      <c r="H79" s="30">
        <v>7.2962041070317367</v>
      </c>
      <c r="I79" s="30">
        <v>8.1623616236162366</v>
      </c>
      <c r="J79" s="30">
        <v>9.3784683684794672</v>
      </c>
      <c r="K79" s="30">
        <v>8.8535754824063559</v>
      </c>
    </row>
    <row r="80" spans="1:11" x14ac:dyDescent="0.3">
      <c r="A80">
        <v>9</v>
      </c>
      <c r="B80" t="s">
        <v>350</v>
      </c>
      <c r="D80" s="7">
        <v>13.718334048948048</v>
      </c>
      <c r="E80" s="7">
        <v>11.945861122008631</v>
      </c>
      <c r="F80" s="30">
        <v>12.874251497005988</v>
      </c>
      <c r="G80" s="30">
        <v>14.274770173646578</v>
      </c>
      <c r="H80" s="30">
        <v>14.390168014934659</v>
      </c>
      <c r="I80" s="30">
        <v>15.040590405904059</v>
      </c>
      <c r="J80" s="30">
        <v>11.254162042175363</v>
      </c>
      <c r="K80" s="30">
        <v>15.300794551645858</v>
      </c>
    </row>
    <row r="81" spans="1:11" x14ac:dyDescent="0.3">
      <c r="A81">
        <v>10</v>
      </c>
      <c r="B81" t="s">
        <v>206</v>
      </c>
      <c r="D81" s="7">
        <v>23.529411764705884</v>
      </c>
      <c r="E81" s="7">
        <v>28.756375049038841</v>
      </c>
      <c r="F81" s="30">
        <v>18.839244587747579</v>
      </c>
      <c r="G81" s="30">
        <v>17.900919305413687</v>
      </c>
      <c r="H81" s="30">
        <v>21.639701306782825</v>
      </c>
      <c r="I81" s="30">
        <v>17.520295202952028</v>
      </c>
      <c r="J81" s="30">
        <v>18.523862375138737</v>
      </c>
      <c r="K81" s="30">
        <v>12.917139614074916</v>
      </c>
    </row>
    <row r="82" spans="1:11" x14ac:dyDescent="0.3">
      <c r="A82">
        <v>12</v>
      </c>
      <c r="B82" t="s">
        <v>207</v>
      </c>
      <c r="D82" s="7">
        <v>14.791756118505797</v>
      </c>
      <c r="E82" s="7">
        <v>12.455865045115731</v>
      </c>
      <c r="F82" s="30">
        <v>14.509442653155228</v>
      </c>
      <c r="G82" s="30">
        <v>14.070480081716038</v>
      </c>
      <c r="H82" s="30">
        <v>14.49906658369633</v>
      </c>
      <c r="I82" s="30">
        <v>14.907749077490775</v>
      </c>
      <c r="J82" s="30">
        <v>13.229744728079911</v>
      </c>
      <c r="K82" s="30">
        <v>14.483541430192965</v>
      </c>
    </row>
    <row r="83" spans="1:11" x14ac:dyDescent="0.3">
      <c r="A83" t="s">
        <v>208</v>
      </c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>
        <v>4</v>
      </c>
      <c r="B84" t="s">
        <v>205</v>
      </c>
      <c r="D84" s="7">
        <v>78.819999999999993</v>
      </c>
      <c r="E84" s="7">
        <v>81.42</v>
      </c>
      <c r="F84" s="7">
        <v>84.4</v>
      </c>
      <c r="G84" s="7">
        <v>86.75</v>
      </c>
      <c r="H84" s="7">
        <v>77.75</v>
      </c>
      <c r="I84" s="7">
        <v>80.73875943556817</v>
      </c>
      <c r="J84" s="7">
        <v>71.819700728340607</v>
      </c>
      <c r="K84" s="7">
        <v>75.018276508536118</v>
      </c>
    </row>
    <row r="85" spans="1:11" x14ac:dyDescent="0.3">
      <c r="A85">
        <v>9</v>
      </c>
      <c r="B85" t="s">
        <v>350</v>
      </c>
      <c r="D85" s="7">
        <v>85</v>
      </c>
      <c r="E85" s="7">
        <v>92.92</v>
      </c>
      <c r="F85" s="7">
        <v>84.75</v>
      </c>
      <c r="G85" s="7">
        <v>84.03</v>
      </c>
      <c r="H85" s="7">
        <v>84.74</v>
      </c>
      <c r="I85" s="7">
        <v>87.248564930002075</v>
      </c>
      <c r="J85" s="7">
        <v>85.609216426824275</v>
      </c>
      <c r="K85" s="7">
        <v>84.833606297577774</v>
      </c>
    </row>
    <row r="86" spans="1:11" x14ac:dyDescent="0.3">
      <c r="A86">
        <v>10</v>
      </c>
      <c r="B86" t="s">
        <v>206</v>
      </c>
      <c r="D86" s="7">
        <v>66.39</v>
      </c>
      <c r="E86" s="7">
        <v>70.19</v>
      </c>
      <c r="F86" s="7">
        <v>76.36</v>
      </c>
      <c r="G86" s="7">
        <v>87.766717193093683</v>
      </c>
      <c r="H86" s="7">
        <v>86.1</v>
      </c>
      <c r="I86" s="7">
        <v>79.361210218525741</v>
      </c>
      <c r="J86" s="7">
        <v>75.9606952320609</v>
      </c>
      <c r="K86" s="7">
        <v>69.715920938423153</v>
      </c>
    </row>
    <row r="87" spans="1:11" x14ac:dyDescent="0.3">
      <c r="A87">
        <v>12</v>
      </c>
      <c r="B87" t="s">
        <v>207</v>
      </c>
      <c r="D87" s="7">
        <v>81.28</v>
      </c>
      <c r="E87" s="7">
        <v>79.97</v>
      </c>
      <c r="F87" s="7">
        <v>77.89</v>
      </c>
      <c r="G87" s="7">
        <v>80.48</v>
      </c>
      <c r="H87" s="7">
        <v>75.069999999999993</v>
      </c>
      <c r="I87" s="7">
        <v>76.23939246980629</v>
      </c>
      <c r="J87" s="7">
        <v>75.568219363767014</v>
      </c>
      <c r="K87" s="7">
        <v>78.550093782961156</v>
      </c>
    </row>
    <row r="88" spans="1:11" x14ac:dyDescent="0.3">
      <c r="B88" s="68" t="s">
        <v>306</v>
      </c>
      <c r="D88" s="7"/>
      <c r="E88" s="7"/>
      <c r="F88" s="7"/>
      <c r="G88" s="7"/>
      <c r="H88" s="7"/>
      <c r="I88" s="7"/>
      <c r="J88" s="7"/>
      <c r="K88" s="7"/>
    </row>
    <row r="89" spans="1:11" x14ac:dyDescent="0.3">
      <c r="B89" t="s">
        <v>110</v>
      </c>
      <c r="D89" s="7">
        <v>367.13226833883101</v>
      </c>
      <c r="E89" s="7">
        <v>350.14826884227551</v>
      </c>
      <c r="F89" s="7">
        <v>362.58510068602214</v>
      </c>
      <c r="G89" s="7">
        <v>355.01394750014094</v>
      </c>
      <c r="H89" s="7">
        <v>354.72657825926274</v>
      </c>
      <c r="I89" s="7">
        <v>352.25227220007974</v>
      </c>
      <c r="J89" s="7">
        <v>369.77947768871218</v>
      </c>
      <c r="K89" s="7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7">
        <v>170.92035541980178</v>
      </c>
      <c r="G90" s="7">
        <v>180.492157874811</v>
      </c>
      <c r="H90" s="7">
        <v>204.57029658165237</v>
      </c>
      <c r="I90" s="7">
        <v>209.21258224469867</v>
      </c>
      <c r="J90" s="7">
        <v>229.38618194069946</v>
      </c>
      <c r="K90" s="7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7">
        <v>36.521612903225808</v>
      </c>
      <c r="G91" s="7">
        <v>24.474374999999998</v>
      </c>
      <c r="H91" s="7">
        <v>18.420312500000001</v>
      </c>
      <c r="I91" s="7">
        <v>10.619375</v>
      </c>
      <c r="J91" s="7">
        <v>3.849687499999999</v>
      </c>
      <c r="K91" s="7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7">
        <v>1723.4313709635639</v>
      </c>
      <c r="G92" s="7">
        <v>1688.3834954123995</v>
      </c>
      <c r="H92" s="7">
        <v>1744.0187221199872</v>
      </c>
      <c r="I92" s="7">
        <v>1744.7789254873785</v>
      </c>
      <c r="J92" s="7">
        <v>1726.9557160967668</v>
      </c>
      <c r="K92" s="7">
        <v>1697.0701833805592</v>
      </c>
    </row>
    <row r="93" spans="1:11" x14ac:dyDescent="0.3">
      <c r="D93" s="7"/>
      <c r="E93" s="7"/>
      <c r="F93" s="7"/>
      <c r="G93" s="7"/>
      <c r="H93" s="7"/>
      <c r="I93" s="7"/>
      <c r="J93" s="7"/>
      <c r="K93" s="7"/>
    </row>
    <row r="94" spans="1:11" x14ac:dyDescent="0.3">
      <c r="B94" s="39" t="s">
        <v>303</v>
      </c>
      <c r="D94" s="7"/>
      <c r="E94" s="7"/>
      <c r="F94" s="7"/>
      <c r="G94" s="7"/>
      <c r="H94" s="7"/>
      <c r="I94" s="7"/>
      <c r="J94" s="7"/>
      <c r="K94" s="7"/>
    </row>
    <row r="95" spans="1:11" x14ac:dyDescent="0.3">
      <c r="D95" s="7"/>
      <c r="E95" s="7"/>
      <c r="F95" s="7"/>
      <c r="G95" s="7"/>
      <c r="H95" s="7"/>
      <c r="I95" s="7"/>
      <c r="J95" s="7"/>
      <c r="K95" s="7"/>
    </row>
    <row r="96" spans="1:11" x14ac:dyDescent="0.3">
      <c r="D96" s="7"/>
      <c r="E96" s="7"/>
      <c r="F96" s="7"/>
      <c r="G96" s="7"/>
      <c r="H96" s="7"/>
      <c r="I96" s="7"/>
      <c r="J96" s="7"/>
      <c r="K96" s="7"/>
    </row>
    <row r="97" spans="4:11" x14ac:dyDescent="0.3">
      <c r="D97" s="7"/>
      <c r="E97" s="7"/>
      <c r="F97" s="7"/>
      <c r="G97" s="7"/>
      <c r="H97" s="7"/>
      <c r="I97" s="7"/>
      <c r="J97" s="7"/>
      <c r="K97" s="7"/>
    </row>
    <row r="98" spans="4:11" x14ac:dyDescent="0.3">
      <c r="D98" s="7"/>
      <c r="E98" s="7"/>
      <c r="F98" s="7"/>
      <c r="G98" s="7"/>
      <c r="H98" s="7"/>
      <c r="I98" s="7"/>
      <c r="J98" s="7"/>
      <c r="K98" s="7"/>
    </row>
    <row r="99" spans="4:11" x14ac:dyDescent="0.3">
      <c r="D99" s="7"/>
      <c r="E99" s="7"/>
      <c r="F99" s="7"/>
      <c r="G99" s="7"/>
      <c r="H99" s="7"/>
      <c r="I99" s="7"/>
      <c r="J99" s="7"/>
      <c r="K99" s="7"/>
    </row>
    <row r="100" spans="4:11" x14ac:dyDescent="0.3">
      <c r="D100" s="7"/>
      <c r="E100" s="7"/>
      <c r="F100" s="7"/>
      <c r="G100" s="7"/>
      <c r="H100" s="7"/>
      <c r="I100" s="7"/>
      <c r="J100" s="7"/>
      <c r="K100" s="7"/>
    </row>
    <row r="101" spans="4:11" x14ac:dyDescent="0.3">
      <c r="D101" s="7"/>
      <c r="E101" s="7"/>
      <c r="F101" s="7"/>
      <c r="G101" s="7"/>
      <c r="H101" s="7"/>
      <c r="I101" s="7"/>
      <c r="J101" s="7"/>
      <c r="K101" s="7"/>
    </row>
    <row r="102" spans="4:11" x14ac:dyDescent="0.3">
      <c r="D102" s="7"/>
      <c r="E102" s="7"/>
      <c r="F102" s="7"/>
      <c r="G102" s="7"/>
      <c r="H102" s="7"/>
      <c r="I102" s="7"/>
      <c r="J102" s="7"/>
      <c r="K102" s="7"/>
    </row>
    <row r="103" spans="4:11" x14ac:dyDescent="0.3">
      <c r="D103" s="7"/>
      <c r="E103" s="7"/>
      <c r="F103" s="7"/>
      <c r="G103" s="7"/>
      <c r="H103" s="7"/>
      <c r="I103" s="7"/>
      <c r="J103" s="7"/>
      <c r="K103" s="7"/>
    </row>
    <row r="104" spans="4:11" x14ac:dyDescent="0.3">
      <c r="D104" s="7"/>
      <c r="E104" s="7"/>
      <c r="F104" s="7"/>
      <c r="G104" s="7"/>
      <c r="H104" s="7"/>
      <c r="I104" s="7"/>
      <c r="J104" s="7"/>
      <c r="K104" s="7"/>
    </row>
    <row r="105" spans="4:11" x14ac:dyDescent="0.3">
      <c r="D105" s="7"/>
      <c r="E105" s="7"/>
      <c r="F105" s="7"/>
      <c r="G105" s="7"/>
      <c r="H105" s="7"/>
      <c r="I105" s="7"/>
      <c r="J105" s="7"/>
      <c r="K105" s="7"/>
    </row>
    <row r="106" spans="4:11" x14ac:dyDescent="0.3">
      <c r="D106" s="7"/>
      <c r="E106" s="7"/>
      <c r="F106" s="7"/>
      <c r="G106" s="7"/>
      <c r="H106" s="7"/>
      <c r="I106" s="7"/>
      <c r="J106" s="7"/>
      <c r="K106" s="7"/>
    </row>
    <row r="107" spans="4:11" x14ac:dyDescent="0.3">
      <c r="D107" s="7"/>
      <c r="E107" s="7"/>
      <c r="F107" s="7"/>
      <c r="G107" s="7"/>
      <c r="H107" s="7"/>
      <c r="I107" s="7"/>
      <c r="J107" s="7"/>
      <c r="K107" s="7"/>
    </row>
    <row r="108" spans="4:11" x14ac:dyDescent="0.3">
      <c r="D108" s="7"/>
      <c r="E108" s="7"/>
      <c r="F108" s="7"/>
      <c r="G108" s="7"/>
      <c r="H108" s="7"/>
      <c r="I108" s="7"/>
      <c r="J108" s="7"/>
      <c r="K108" s="7"/>
    </row>
    <row r="109" spans="4:11" x14ac:dyDescent="0.3">
      <c r="D109" s="7"/>
      <c r="E109" s="7"/>
      <c r="F109" s="7"/>
      <c r="G109" s="7"/>
      <c r="H109" s="7"/>
      <c r="I109" s="7"/>
      <c r="J109" s="7"/>
      <c r="K109" s="7"/>
    </row>
    <row r="110" spans="4:11" x14ac:dyDescent="0.3">
      <c r="D110" s="7"/>
      <c r="E110" s="7"/>
      <c r="F110" s="7"/>
      <c r="G110" s="7"/>
      <c r="H110" s="7"/>
      <c r="I110" s="7"/>
      <c r="J110" s="7"/>
      <c r="K110" s="7"/>
    </row>
    <row r="111" spans="4:11" x14ac:dyDescent="0.3">
      <c r="D111" s="7"/>
      <c r="E111" s="7"/>
      <c r="F111" s="7"/>
      <c r="G111" s="7"/>
      <c r="H111" s="7"/>
      <c r="I111" s="7"/>
      <c r="J111" s="7"/>
      <c r="K111" s="7"/>
    </row>
    <row r="112" spans="4:11" x14ac:dyDescent="0.3">
      <c r="D112" s="7"/>
      <c r="E112" s="7"/>
      <c r="F112" s="7"/>
      <c r="G112" s="7"/>
      <c r="H112" s="7"/>
      <c r="I112" s="7"/>
      <c r="J112" s="7"/>
      <c r="K112" s="7"/>
    </row>
    <row r="113" spans="2:11" x14ac:dyDescent="0.3">
      <c r="D113" s="7"/>
      <c r="E113" s="7"/>
      <c r="F113" s="7"/>
      <c r="G113" s="7"/>
      <c r="H113" s="7"/>
      <c r="I113" s="7"/>
      <c r="J113" s="7"/>
      <c r="K113" s="7"/>
    </row>
    <row r="114" spans="2:11" x14ac:dyDescent="0.3">
      <c r="D114" s="7"/>
      <c r="E114" s="7"/>
      <c r="F114" s="7"/>
      <c r="G114" s="7"/>
      <c r="H114" s="7"/>
      <c r="I114" s="7"/>
      <c r="J114" s="7"/>
      <c r="K114" s="7"/>
    </row>
    <row r="115" spans="2:11" x14ac:dyDescent="0.3">
      <c r="B115" s="39" t="s">
        <v>304</v>
      </c>
      <c r="D115" s="7"/>
      <c r="E115" s="7"/>
      <c r="F115" s="7"/>
      <c r="G115" s="7"/>
      <c r="H115" s="7"/>
      <c r="I115" s="7"/>
      <c r="J115" s="7"/>
      <c r="K115" s="7"/>
    </row>
    <row r="116" spans="2:11" x14ac:dyDescent="0.3">
      <c r="D116" s="7"/>
      <c r="E116" s="7"/>
      <c r="F116" s="7"/>
      <c r="G116" s="7"/>
      <c r="H116" s="7"/>
      <c r="I116" s="7"/>
      <c r="J116" s="7"/>
      <c r="K116" s="7"/>
    </row>
    <row r="117" spans="2:11" x14ac:dyDescent="0.3">
      <c r="D117" s="7"/>
      <c r="E117" s="7"/>
      <c r="F117" s="7"/>
      <c r="G117" s="7"/>
      <c r="H117" s="7"/>
      <c r="I117" s="7"/>
      <c r="J117" s="7"/>
      <c r="K117" s="7"/>
    </row>
    <row r="118" spans="2:11" x14ac:dyDescent="0.3">
      <c r="D118" s="7"/>
      <c r="E118" s="7"/>
      <c r="F118" s="7"/>
      <c r="G118" s="7"/>
      <c r="H118" s="7"/>
      <c r="I118" s="7"/>
      <c r="J118" s="7"/>
      <c r="K118" s="7"/>
    </row>
    <row r="119" spans="2:11" x14ac:dyDescent="0.3">
      <c r="D119" s="7"/>
      <c r="E119" s="7"/>
      <c r="F119" s="7"/>
      <c r="G119" s="7"/>
      <c r="H119" s="7"/>
      <c r="I119" s="7"/>
      <c r="J119" s="7"/>
      <c r="K119" s="7"/>
    </row>
    <row r="120" spans="2:11" x14ac:dyDescent="0.3">
      <c r="D120" s="7"/>
      <c r="E120" s="7"/>
      <c r="F120" s="7"/>
      <c r="G120" s="7"/>
      <c r="H120" s="7"/>
      <c r="I120" s="7"/>
      <c r="J120" s="7"/>
      <c r="K120" s="7"/>
    </row>
    <row r="121" spans="2:11" x14ac:dyDescent="0.3">
      <c r="D121" s="7"/>
      <c r="E121" s="7"/>
      <c r="F121" s="7"/>
      <c r="G121" s="7"/>
      <c r="H121" s="7"/>
      <c r="I121" s="7"/>
      <c r="J121" s="7"/>
      <c r="K121" s="7"/>
    </row>
    <row r="122" spans="2:11" x14ac:dyDescent="0.3">
      <c r="D122" s="7"/>
      <c r="E122" s="7"/>
      <c r="F122" s="7"/>
      <c r="G122" s="7"/>
      <c r="H122" s="7"/>
      <c r="I122" s="7"/>
      <c r="J122" s="7"/>
      <c r="K122" s="7"/>
    </row>
    <row r="123" spans="2:11" x14ac:dyDescent="0.3">
      <c r="D123" s="7"/>
      <c r="E123" s="7"/>
      <c r="F123" s="7"/>
      <c r="G123" s="7"/>
      <c r="H123" s="7"/>
      <c r="I123" s="7"/>
      <c r="J123" s="7"/>
      <c r="K123" s="7"/>
    </row>
    <row r="124" spans="2:11" x14ac:dyDescent="0.3">
      <c r="D124" s="7"/>
      <c r="E124" s="7"/>
      <c r="F124" s="7"/>
      <c r="G124" s="7"/>
      <c r="H124" s="7"/>
      <c r="I124" s="7"/>
      <c r="J124" s="7"/>
      <c r="K124" s="7"/>
    </row>
    <row r="125" spans="2:11" x14ac:dyDescent="0.3">
      <c r="D125" s="7"/>
      <c r="E125" s="7"/>
      <c r="F125" s="7"/>
      <c r="G125" s="7"/>
      <c r="H125" s="7"/>
      <c r="I125" s="7"/>
      <c r="J125" s="7"/>
      <c r="K125" s="7"/>
    </row>
    <row r="126" spans="2:11" x14ac:dyDescent="0.3">
      <c r="D126" s="7"/>
      <c r="E126" s="7"/>
      <c r="F126" s="7"/>
      <c r="G126" s="7"/>
      <c r="H126" s="7"/>
      <c r="I126" s="7"/>
      <c r="J126" s="7"/>
      <c r="K126" s="7"/>
    </row>
    <row r="127" spans="2:11" x14ac:dyDescent="0.3">
      <c r="D127" s="7"/>
      <c r="E127" s="7"/>
      <c r="F127" s="7"/>
      <c r="G127" s="7"/>
      <c r="H127" s="7"/>
      <c r="I127" s="7"/>
      <c r="J127" s="7"/>
      <c r="K127" s="7"/>
    </row>
    <row r="128" spans="2:11" x14ac:dyDescent="0.3">
      <c r="D128" s="7"/>
      <c r="E128" s="7"/>
      <c r="F128" s="7"/>
      <c r="G128" s="7"/>
      <c r="H128" s="7"/>
      <c r="I128" s="7"/>
      <c r="J128" s="7"/>
      <c r="K128" s="7"/>
    </row>
    <row r="129" spans="2:11" x14ac:dyDescent="0.3">
      <c r="D129" s="7"/>
      <c r="E129" s="7"/>
      <c r="F129" s="7"/>
      <c r="G129" s="7"/>
      <c r="H129" s="7"/>
      <c r="I129" s="7"/>
      <c r="J129" s="7"/>
      <c r="K129" s="7"/>
    </row>
    <row r="130" spans="2:11" x14ac:dyDescent="0.3">
      <c r="D130" s="7"/>
      <c r="E130" s="7"/>
      <c r="F130" s="7"/>
      <c r="G130" s="7"/>
      <c r="H130" s="7"/>
      <c r="I130" s="7"/>
      <c r="J130" s="7"/>
      <c r="K130" s="7"/>
    </row>
    <row r="131" spans="2:11" x14ac:dyDescent="0.3">
      <c r="D131" s="7"/>
      <c r="E131" s="7"/>
      <c r="F131" s="7"/>
      <c r="G131" s="7"/>
      <c r="H131" s="7"/>
      <c r="I131" s="7"/>
      <c r="J131" s="7"/>
      <c r="K131" s="7"/>
    </row>
    <row r="132" spans="2:11" x14ac:dyDescent="0.3">
      <c r="D132" s="7"/>
      <c r="E132" s="7"/>
      <c r="F132" s="7"/>
      <c r="G132" s="7"/>
      <c r="H132" s="7"/>
      <c r="I132" s="7"/>
      <c r="J132" s="7"/>
      <c r="K132" s="7"/>
    </row>
    <row r="133" spans="2:11" x14ac:dyDescent="0.3">
      <c r="D133" s="7"/>
      <c r="E133" s="7"/>
      <c r="F133" s="7"/>
      <c r="G133" s="7"/>
      <c r="H133" s="7"/>
      <c r="I133" s="7"/>
      <c r="J133" s="7"/>
      <c r="K133" s="7"/>
    </row>
    <row r="134" spans="2:11" x14ac:dyDescent="0.3">
      <c r="D134" s="7"/>
      <c r="E134" s="7"/>
      <c r="F134" s="7"/>
      <c r="G134" s="7"/>
      <c r="H134" s="7"/>
      <c r="I134" s="7"/>
      <c r="J134" s="7"/>
      <c r="K134" s="7"/>
    </row>
    <row r="135" spans="2:11" x14ac:dyDescent="0.3">
      <c r="D135" s="7"/>
      <c r="E135" s="7"/>
      <c r="F135" s="7"/>
      <c r="G135" s="7"/>
      <c r="H135" s="7"/>
      <c r="I135" s="7"/>
      <c r="J135" s="7"/>
      <c r="K135" s="7"/>
    </row>
    <row r="136" spans="2:11" x14ac:dyDescent="0.3">
      <c r="B136" s="39" t="s">
        <v>159</v>
      </c>
      <c r="D136" s="7"/>
      <c r="E136" s="7"/>
      <c r="F136" s="7"/>
      <c r="G136" s="7"/>
      <c r="H136" s="7"/>
      <c r="I136" s="7"/>
      <c r="J136" s="7"/>
      <c r="K136" s="7"/>
    </row>
    <row r="137" spans="2:11" x14ac:dyDescent="0.3">
      <c r="D137" s="7"/>
      <c r="E137" s="7"/>
      <c r="F137" s="7"/>
      <c r="G137" s="7"/>
      <c r="H137" s="7"/>
      <c r="I137" s="7"/>
      <c r="J137" s="7"/>
      <c r="K137" s="7"/>
    </row>
    <row r="138" spans="2:11" x14ac:dyDescent="0.3">
      <c r="D138" s="7"/>
      <c r="E138" s="7"/>
      <c r="F138" s="7"/>
      <c r="G138" s="7"/>
      <c r="H138" s="7"/>
      <c r="I138" s="7"/>
      <c r="J138" s="7"/>
      <c r="K138" s="7"/>
    </row>
    <row r="139" spans="2:11" x14ac:dyDescent="0.3">
      <c r="D139" s="7"/>
      <c r="E139" s="7"/>
      <c r="F139" s="7"/>
      <c r="G139" s="7"/>
      <c r="H139" s="7"/>
      <c r="I139" s="7"/>
      <c r="J139" s="7"/>
      <c r="K139" s="7"/>
    </row>
    <row r="140" spans="2:11" x14ac:dyDescent="0.3">
      <c r="D140" s="7"/>
      <c r="E140" s="7"/>
      <c r="F140" s="7"/>
      <c r="G140" s="7"/>
      <c r="H140" s="7"/>
      <c r="I140" s="7"/>
      <c r="J140" s="7"/>
      <c r="K140" s="7"/>
    </row>
    <row r="141" spans="2:11" x14ac:dyDescent="0.3">
      <c r="D141" s="7"/>
      <c r="E141" s="7"/>
      <c r="F141" s="7"/>
      <c r="G141" s="7"/>
      <c r="H141" s="7"/>
      <c r="I141" s="7"/>
      <c r="J141" s="7"/>
      <c r="K141" s="7"/>
    </row>
    <row r="142" spans="2:11" x14ac:dyDescent="0.3">
      <c r="D142" s="7"/>
      <c r="E142" s="7"/>
      <c r="F142" s="7"/>
      <c r="G142" s="7"/>
      <c r="H142" s="7"/>
      <c r="I142" s="7"/>
      <c r="J142" s="7"/>
      <c r="K142" s="7"/>
    </row>
    <row r="143" spans="2:11" x14ac:dyDescent="0.3">
      <c r="D143" s="7"/>
      <c r="E143" s="7"/>
      <c r="F143" s="7"/>
      <c r="G143" s="7"/>
      <c r="H143" s="7"/>
      <c r="I143" s="7"/>
      <c r="J143" s="7"/>
      <c r="K143" s="7"/>
    </row>
    <row r="144" spans="2:11" x14ac:dyDescent="0.3">
      <c r="D144" s="7"/>
      <c r="E144" s="7"/>
      <c r="F144" s="7"/>
      <c r="G144" s="7"/>
      <c r="H144" s="7"/>
      <c r="I144" s="7"/>
      <c r="J144" s="7"/>
      <c r="K144" s="7"/>
    </row>
    <row r="145" spans="2:11" x14ac:dyDescent="0.3">
      <c r="D145" s="7"/>
      <c r="E145" s="7"/>
      <c r="F145" s="7"/>
      <c r="G145" s="7"/>
      <c r="H145" s="7"/>
      <c r="I145" s="7"/>
      <c r="J145" s="7"/>
      <c r="K145" s="7"/>
    </row>
    <row r="146" spans="2:11" x14ac:dyDescent="0.3">
      <c r="D146" s="7"/>
      <c r="E146" s="7"/>
      <c r="F146" s="7"/>
      <c r="G146" s="7"/>
      <c r="H146" s="7"/>
      <c r="I146" s="7"/>
      <c r="J146" s="7"/>
      <c r="K146" s="7"/>
    </row>
    <row r="147" spans="2:11" x14ac:dyDescent="0.3">
      <c r="D147" s="7"/>
      <c r="E147" s="7"/>
      <c r="F147" s="7"/>
      <c r="G147" s="7"/>
      <c r="H147" s="7"/>
      <c r="I147" s="7"/>
      <c r="J147" s="7"/>
      <c r="K147" s="7"/>
    </row>
    <row r="148" spans="2:11" x14ac:dyDescent="0.3">
      <c r="D148" s="7"/>
      <c r="E148" s="7"/>
      <c r="F148" s="7"/>
      <c r="G148" s="7"/>
      <c r="H148" s="7"/>
      <c r="I148" s="7"/>
      <c r="J148" s="7"/>
      <c r="K148" s="7"/>
    </row>
    <row r="149" spans="2:11" x14ac:dyDescent="0.3">
      <c r="D149" s="7"/>
      <c r="E149" s="7"/>
      <c r="F149" s="7"/>
      <c r="G149" s="7"/>
      <c r="H149" s="7"/>
      <c r="I149" s="7"/>
      <c r="J149" s="7"/>
      <c r="K149" s="7"/>
    </row>
    <row r="150" spans="2:11" x14ac:dyDescent="0.3">
      <c r="D150" s="7"/>
      <c r="E150" s="7"/>
      <c r="F150" s="7"/>
      <c r="G150" s="7"/>
      <c r="H150" s="7"/>
      <c r="I150" s="7"/>
      <c r="J150" s="7"/>
      <c r="K150" s="7"/>
    </row>
    <row r="151" spans="2:11" x14ac:dyDescent="0.3">
      <c r="D151" s="7"/>
      <c r="E151" s="7"/>
      <c r="F151" s="7"/>
      <c r="G151" s="7"/>
      <c r="H151" s="7"/>
      <c r="I151" s="7"/>
      <c r="J151" s="7"/>
      <c r="K151" s="7"/>
    </row>
    <row r="152" spans="2:11" x14ac:dyDescent="0.3">
      <c r="D152" s="7"/>
      <c r="E152" s="7"/>
      <c r="F152" s="7"/>
      <c r="G152" s="7"/>
      <c r="H152" s="7"/>
      <c r="I152" s="7"/>
      <c r="J152" s="7"/>
      <c r="K152" s="7"/>
    </row>
    <row r="153" spans="2:11" x14ac:dyDescent="0.3">
      <c r="D153" s="7"/>
      <c r="E153" s="7"/>
      <c r="F153" s="7"/>
      <c r="G153" s="7"/>
      <c r="H153" s="7"/>
      <c r="I153" s="7"/>
      <c r="J153" s="7"/>
      <c r="K153" s="7"/>
    </row>
    <row r="154" spans="2:11" x14ac:dyDescent="0.3">
      <c r="D154" s="7"/>
      <c r="E154" s="7"/>
      <c r="F154" s="7"/>
      <c r="G154" s="7"/>
      <c r="H154" s="7"/>
      <c r="I154" s="7"/>
      <c r="J154" s="7"/>
      <c r="K154" s="7"/>
    </row>
    <row r="155" spans="2:11" x14ac:dyDescent="0.3">
      <c r="D155" s="7"/>
      <c r="E155" s="7"/>
      <c r="F155" s="7"/>
      <c r="G155" s="7"/>
      <c r="H155" s="7"/>
      <c r="I155" s="7"/>
      <c r="J155" s="7"/>
      <c r="K155" s="7"/>
    </row>
    <row r="156" spans="2:11" x14ac:dyDescent="0.3">
      <c r="D156" s="7"/>
      <c r="E156" s="7"/>
      <c r="F156" s="7"/>
      <c r="G156" s="7"/>
      <c r="H156" s="7"/>
      <c r="I156" s="7"/>
      <c r="J156" s="7"/>
      <c r="K156" s="7"/>
    </row>
    <row r="157" spans="2:11" x14ac:dyDescent="0.3">
      <c r="B157" s="39" t="s">
        <v>168</v>
      </c>
      <c r="D157" s="7"/>
      <c r="E157" s="7"/>
      <c r="F157" s="7"/>
      <c r="G157" s="7"/>
      <c r="H157" s="7"/>
      <c r="I157" s="7"/>
      <c r="J157" s="7"/>
      <c r="K157" s="7"/>
    </row>
    <row r="158" spans="2:11" x14ac:dyDescent="0.3">
      <c r="D158" s="7"/>
      <c r="E158" s="7"/>
      <c r="F158" s="7"/>
      <c r="G158" s="7"/>
      <c r="H158" s="7"/>
      <c r="I158" s="7"/>
      <c r="J158" s="7"/>
      <c r="K158" s="7"/>
    </row>
    <row r="159" spans="2:11" x14ac:dyDescent="0.3">
      <c r="D159" s="7"/>
      <c r="E159" s="7"/>
      <c r="F159" s="7"/>
      <c r="G159" s="7"/>
      <c r="H159" s="7"/>
      <c r="I159" s="7"/>
      <c r="J159" s="7"/>
      <c r="K159" s="7"/>
    </row>
    <row r="160" spans="2:11" x14ac:dyDescent="0.3">
      <c r="D160" s="7"/>
      <c r="E160" s="7"/>
      <c r="F160" s="7"/>
      <c r="G160" s="7"/>
      <c r="H160" s="7"/>
      <c r="I160" s="7"/>
      <c r="J160" s="7"/>
      <c r="K160" s="7"/>
    </row>
    <row r="161" spans="4:11" x14ac:dyDescent="0.3">
      <c r="D161" s="7"/>
      <c r="E161" s="7"/>
      <c r="F161" s="7"/>
      <c r="G161" s="7"/>
      <c r="H161" s="7"/>
      <c r="I161" s="7"/>
      <c r="J161" s="7"/>
      <c r="K161" s="7"/>
    </row>
    <row r="162" spans="4:11" x14ac:dyDescent="0.3">
      <c r="D162" s="7"/>
      <c r="E162" s="7"/>
      <c r="F162" s="7"/>
      <c r="G162" s="7"/>
      <c r="H162" s="7"/>
      <c r="I162" s="7"/>
      <c r="J162" s="7"/>
      <c r="K162" s="7"/>
    </row>
    <row r="163" spans="4:11" x14ac:dyDescent="0.3">
      <c r="D163" s="7"/>
      <c r="E163" s="7"/>
      <c r="F163" s="7"/>
      <c r="G163" s="7"/>
      <c r="H163" s="7"/>
      <c r="I163" s="7"/>
      <c r="J163" s="7"/>
      <c r="K163" s="7"/>
    </row>
    <row r="164" spans="4:11" x14ac:dyDescent="0.3">
      <c r="D164" s="7"/>
      <c r="E164" s="7"/>
      <c r="F164" s="7"/>
      <c r="G164" s="7"/>
      <c r="H164" s="7"/>
      <c r="I164" s="7"/>
      <c r="J164" s="7"/>
      <c r="K164" s="7"/>
    </row>
    <row r="165" spans="4:11" x14ac:dyDescent="0.3">
      <c r="D165" s="7"/>
      <c r="E165" s="7"/>
      <c r="F165" s="7"/>
      <c r="G165" s="7"/>
      <c r="H165" s="7"/>
      <c r="I165" s="7"/>
      <c r="J165" s="7"/>
      <c r="K165" s="7"/>
    </row>
    <row r="166" spans="4:11" x14ac:dyDescent="0.3">
      <c r="D166" s="7"/>
      <c r="E166" s="7"/>
      <c r="F166" s="7"/>
      <c r="G166" s="7"/>
      <c r="H166" s="7"/>
      <c r="I166" s="7"/>
      <c r="J166" s="7"/>
      <c r="K166" s="7"/>
    </row>
    <row r="167" spans="4:11" x14ac:dyDescent="0.3">
      <c r="D167" s="7"/>
      <c r="E167" s="7"/>
      <c r="F167" s="7"/>
      <c r="G167" s="7"/>
      <c r="H167" s="7"/>
      <c r="I167" s="7"/>
      <c r="J167" s="7"/>
      <c r="K167" s="7"/>
    </row>
    <row r="168" spans="4:11" x14ac:dyDescent="0.3">
      <c r="D168" s="7"/>
      <c r="E168" s="7"/>
      <c r="F168" s="7"/>
      <c r="G168" s="7"/>
      <c r="H168" s="7"/>
      <c r="I168" s="7"/>
      <c r="J168" s="7"/>
      <c r="K168" s="7"/>
    </row>
    <row r="169" spans="4:11" x14ac:dyDescent="0.3">
      <c r="D169" s="7"/>
      <c r="E169" s="7"/>
      <c r="F169" s="7"/>
      <c r="G169" s="7"/>
      <c r="H169" s="7"/>
      <c r="I169" s="7"/>
      <c r="J169" s="7"/>
      <c r="K169" s="7"/>
    </row>
    <row r="170" spans="4:11" x14ac:dyDescent="0.3">
      <c r="D170" s="7"/>
      <c r="E170" s="7"/>
      <c r="F170" s="7"/>
      <c r="G170" s="7"/>
      <c r="H170" s="7"/>
      <c r="I170" s="7"/>
      <c r="J170" s="7"/>
      <c r="K170" s="7"/>
    </row>
    <row r="171" spans="4:11" x14ac:dyDescent="0.3">
      <c r="D171" s="7"/>
      <c r="E171" s="7"/>
      <c r="F171" s="7"/>
      <c r="G171" s="7"/>
      <c r="H171" s="7"/>
      <c r="I171" s="7"/>
      <c r="J171" s="7"/>
      <c r="K171" s="7"/>
    </row>
    <row r="172" spans="4:11" x14ac:dyDescent="0.3">
      <c r="D172" s="7"/>
      <c r="E172" s="7"/>
      <c r="F172" s="7"/>
      <c r="G172" s="7"/>
      <c r="H172" s="7"/>
      <c r="I172" s="7"/>
      <c r="J172" s="7"/>
      <c r="K172" s="7"/>
    </row>
    <row r="173" spans="4:11" x14ac:dyDescent="0.3">
      <c r="D173" s="7"/>
      <c r="E173" s="7"/>
      <c r="F173" s="7"/>
      <c r="G173" s="7"/>
      <c r="H173" s="7"/>
      <c r="I173" s="7"/>
      <c r="J173" s="7"/>
      <c r="K173" s="7"/>
    </row>
    <row r="174" spans="4:11" x14ac:dyDescent="0.3">
      <c r="D174" s="7"/>
      <c r="E174" s="7"/>
      <c r="F174" s="7"/>
      <c r="G174" s="7"/>
      <c r="H174" s="7"/>
      <c r="I174" s="7"/>
      <c r="J174" s="7"/>
      <c r="K174" s="7"/>
    </row>
    <row r="175" spans="4:11" x14ac:dyDescent="0.3">
      <c r="D175" s="7"/>
      <c r="E175" s="7"/>
      <c r="F175" s="7"/>
      <c r="G175" s="7"/>
      <c r="H175" s="7"/>
      <c r="I175" s="7"/>
      <c r="J175" s="7"/>
      <c r="K175" s="7"/>
    </row>
    <row r="176" spans="4:11" x14ac:dyDescent="0.3">
      <c r="D176" s="7"/>
      <c r="E176" s="7"/>
      <c r="F176" s="7"/>
      <c r="G176" s="7"/>
      <c r="H176" s="7"/>
      <c r="I176" s="7"/>
      <c r="J176" s="7"/>
      <c r="K176" s="7"/>
    </row>
    <row r="177" spans="2:11" x14ac:dyDescent="0.3">
      <c r="D177" s="7"/>
      <c r="E177" s="7"/>
      <c r="F177" s="7"/>
      <c r="G177" s="7"/>
      <c r="H177" s="7"/>
      <c r="I177" s="7"/>
      <c r="J177" s="7"/>
      <c r="K177" s="7"/>
    </row>
    <row r="178" spans="2:11" x14ac:dyDescent="0.3">
      <c r="B178" s="39" t="s">
        <v>302</v>
      </c>
    </row>
    <row r="179" spans="2:11" x14ac:dyDescent="0.3">
      <c r="E179" s="31"/>
    </row>
    <row r="199" spans="2:2" x14ac:dyDescent="0.3">
      <c r="B199" s="39" t="s">
        <v>268</v>
      </c>
    </row>
    <row r="218" spans="2:2" x14ac:dyDescent="0.3">
      <c r="B218" s="39" t="s">
        <v>208</v>
      </c>
    </row>
  </sheetData>
  <mergeCells count="1">
    <mergeCell ref="A1:B1"/>
  </mergeCells>
  <conditionalFormatting sqref="D3">
    <cfRule type="cellIs" dxfId="72" priority="54" operator="greaterThan">
      <formula>$C3</formula>
    </cfRule>
  </conditionalFormatting>
  <conditionalFormatting sqref="D12">
    <cfRule type="cellIs" dxfId="71" priority="52" operator="lessThan">
      <formula>$C12</formula>
    </cfRule>
  </conditionalFormatting>
  <conditionalFormatting sqref="D15:G15 K15">
    <cfRule type="cellIs" dxfId="70" priority="50" operator="greaterThan">
      <formula>$C$15</formula>
    </cfRule>
  </conditionalFormatting>
  <conditionalFormatting sqref="E3:G3 K3">
    <cfRule type="cellIs" dxfId="69" priority="46" operator="greaterThan">
      <formula>$C3</formula>
    </cfRule>
  </conditionalFormatting>
  <conditionalFormatting sqref="D51:G51 K51">
    <cfRule type="cellIs" dxfId="68" priority="45" operator="greaterThan">
      <formula>$C51</formula>
    </cfRule>
  </conditionalFormatting>
  <conditionalFormatting sqref="D62:G62 K62">
    <cfRule type="cellIs" dxfId="67" priority="44" operator="greaterThan">
      <formula>$C62</formula>
    </cfRule>
  </conditionalFormatting>
  <conditionalFormatting sqref="D64:G64 K64">
    <cfRule type="cellIs" dxfId="66" priority="43" operator="greaterThan">
      <formula>$C64</formula>
    </cfRule>
  </conditionalFormatting>
  <conditionalFormatting sqref="E12:G12 K12">
    <cfRule type="cellIs" dxfId="65" priority="42" operator="lessThan">
      <formula>$C12</formula>
    </cfRule>
  </conditionalFormatting>
  <conditionalFormatting sqref="D76:E77">
    <cfRule type="cellIs" dxfId="64" priority="41" operator="lessThan">
      <formula>$C76</formula>
    </cfRule>
  </conditionalFormatting>
  <conditionalFormatting sqref="E76:G77 K76:K77">
    <cfRule type="cellIs" dxfId="63" priority="40" operator="lessThan">
      <formula>$C76</formula>
    </cfRule>
  </conditionalFormatting>
  <conditionalFormatting sqref="D65">
    <cfRule type="expression" dxfId="62" priority="31">
      <formula>D$65+D$66&gt;=$C$66</formula>
    </cfRule>
  </conditionalFormatting>
  <conditionalFormatting sqref="E65:G65 K65">
    <cfRule type="expression" dxfId="61" priority="30">
      <formula>E$65+E$66&gt;=$C$66</formula>
    </cfRule>
  </conditionalFormatting>
  <conditionalFormatting sqref="D66">
    <cfRule type="expression" dxfId="60" priority="29">
      <formula>D$65+D$66&gt;=$C$66</formula>
    </cfRule>
  </conditionalFormatting>
  <conditionalFormatting sqref="E66:G66 K66">
    <cfRule type="expression" dxfId="59" priority="28">
      <formula>E$65+E$66&gt;=$C$66</formula>
    </cfRule>
  </conditionalFormatting>
  <conditionalFormatting sqref="H15">
    <cfRule type="cellIs" dxfId="58" priority="27" operator="greaterThan">
      <formula>$C$15</formula>
    </cfRule>
  </conditionalFormatting>
  <conditionalFormatting sqref="H3">
    <cfRule type="cellIs" dxfId="57" priority="26" operator="greaterThan">
      <formula>$C3</formula>
    </cfRule>
  </conditionalFormatting>
  <conditionalFormatting sqref="H51">
    <cfRule type="cellIs" dxfId="56" priority="25" operator="greaterThan">
      <formula>$C51</formula>
    </cfRule>
  </conditionalFormatting>
  <conditionalFormatting sqref="H62">
    <cfRule type="cellIs" dxfId="55" priority="24" operator="greaterThan">
      <formula>$C62</formula>
    </cfRule>
  </conditionalFormatting>
  <conditionalFormatting sqref="H64">
    <cfRule type="cellIs" dxfId="54" priority="23" operator="greaterThan">
      <formula>$C64</formula>
    </cfRule>
  </conditionalFormatting>
  <conditionalFormatting sqref="H12">
    <cfRule type="cellIs" dxfId="53" priority="22" operator="lessThan">
      <formula>$C12</formula>
    </cfRule>
  </conditionalFormatting>
  <conditionalFormatting sqref="H76:H77">
    <cfRule type="cellIs" dxfId="52" priority="21" operator="lessThan">
      <formula>$C76</formula>
    </cfRule>
  </conditionalFormatting>
  <conditionalFormatting sqref="H65">
    <cfRule type="expression" dxfId="51" priority="20">
      <formula>H$65+H$66&gt;=$C$66</formula>
    </cfRule>
  </conditionalFormatting>
  <conditionalFormatting sqref="H66">
    <cfRule type="expression" dxfId="50" priority="19">
      <formula>H$65+H$66&gt;=$C$66</formula>
    </cfRule>
  </conditionalFormatting>
  <conditionalFormatting sqref="I15">
    <cfRule type="cellIs" dxfId="49" priority="18" operator="greaterThan">
      <formula>$C$15</formula>
    </cfRule>
  </conditionalFormatting>
  <conditionalFormatting sqref="I3">
    <cfRule type="cellIs" dxfId="48" priority="17" operator="greaterThan">
      <formula>$C3</formula>
    </cfRule>
  </conditionalFormatting>
  <conditionalFormatting sqref="I51">
    <cfRule type="cellIs" dxfId="47" priority="16" operator="greaterThan">
      <formula>$C51</formula>
    </cfRule>
  </conditionalFormatting>
  <conditionalFormatting sqref="I62">
    <cfRule type="cellIs" dxfId="46" priority="15" operator="greaterThan">
      <formula>$C62</formula>
    </cfRule>
  </conditionalFormatting>
  <conditionalFormatting sqref="I64">
    <cfRule type="cellIs" dxfId="45" priority="14" operator="greaterThan">
      <formula>$C64</formula>
    </cfRule>
  </conditionalFormatting>
  <conditionalFormatting sqref="I12">
    <cfRule type="cellIs" dxfId="44" priority="13" operator="lessThan">
      <formula>$C12</formula>
    </cfRule>
  </conditionalFormatting>
  <conditionalFormatting sqref="I76:I77">
    <cfRule type="cellIs" dxfId="43" priority="12" operator="lessThan">
      <formula>$C76</formula>
    </cfRule>
  </conditionalFormatting>
  <conditionalFormatting sqref="I65">
    <cfRule type="expression" dxfId="42" priority="11">
      <formula>I$65+I$66&gt;=$C$66</formula>
    </cfRule>
  </conditionalFormatting>
  <conditionalFormatting sqref="I66">
    <cfRule type="expression" dxfId="41" priority="10">
      <formula>I$65+I$66&gt;=$C$66</formula>
    </cfRule>
  </conditionalFormatting>
  <conditionalFormatting sqref="J15">
    <cfRule type="cellIs" dxfId="40" priority="9" operator="greaterThan">
      <formula>$C$15</formula>
    </cfRule>
  </conditionalFormatting>
  <conditionalFormatting sqref="J3">
    <cfRule type="cellIs" dxfId="39" priority="8" operator="greaterThan">
      <formula>$C3</formula>
    </cfRule>
  </conditionalFormatting>
  <conditionalFormatting sqref="J51">
    <cfRule type="cellIs" dxfId="38" priority="7" operator="greaterThan">
      <formula>$C51</formula>
    </cfRule>
  </conditionalFormatting>
  <conditionalFormatting sqref="J62">
    <cfRule type="cellIs" dxfId="37" priority="6" operator="greaterThan">
      <formula>$C62</formula>
    </cfRule>
  </conditionalFormatting>
  <conditionalFormatting sqref="J64">
    <cfRule type="cellIs" dxfId="36" priority="5" operator="greaterThan">
      <formula>$C64</formula>
    </cfRule>
  </conditionalFormatting>
  <conditionalFormatting sqref="J12">
    <cfRule type="cellIs" dxfId="35" priority="4" operator="lessThan">
      <formula>$C12</formula>
    </cfRule>
  </conditionalFormatting>
  <conditionalFormatting sqref="J76:J77">
    <cfRule type="cellIs" dxfId="34" priority="3" operator="lessThan">
      <formula>$C76</formula>
    </cfRule>
  </conditionalFormatting>
  <conditionalFormatting sqref="J65">
    <cfRule type="expression" dxfId="33" priority="2">
      <formula>J$65+J$66&gt;=$C$66</formula>
    </cfRule>
  </conditionalFormatting>
  <conditionalFormatting sqref="J66">
    <cfRule type="expression" dxfId="32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sqref="A1:L9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12" width="7.5546875" customWidth="1"/>
  </cols>
  <sheetData>
    <row r="1" spans="1:12" ht="23.25" customHeight="1" x14ac:dyDescent="0.3">
      <c r="A1" s="74" t="s">
        <v>311</v>
      </c>
      <c r="B1" s="74" t="s">
        <v>312</v>
      </c>
      <c r="C1" s="74" t="s">
        <v>322</v>
      </c>
      <c r="D1" s="42" t="s">
        <v>211</v>
      </c>
      <c r="E1" s="42">
        <v>2016</v>
      </c>
      <c r="F1" s="42">
        <v>2017</v>
      </c>
      <c r="G1" s="42">
        <v>2018</v>
      </c>
      <c r="H1" s="42">
        <v>2019</v>
      </c>
      <c r="I1" s="42">
        <v>2020</v>
      </c>
      <c r="J1" s="42">
        <v>2021</v>
      </c>
      <c r="K1" s="42">
        <v>2022</v>
      </c>
      <c r="L1" s="42">
        <v>2023</v>
      </c>
    </row>
    <row r="2" spans="1:12" ht="29.25" customHeight="1" x14ac:dyDescent="0.3">
      <c r="A2" s="75" t="s">
        <v>313</v>
      </c>
      <c r="B2" s="75" t="s">
        <v>78</v>
      </c>
      <c r="C2" s="77" t="s">
        <v>321</v>
      </c>
      <c r="D2" s="88" t="s">
        <v>328</v>
      </c>
      <c r="E2" s="82">
        <f>Piano_indicatori!D3</f>
        <v>34.93</v>
      </c>
      <c r="F2" s="82">
        <f>Piano_indicatori!E3</f>
        <v>33.729999999999997</v>
      </c>
      <c r="G2" s="82">
        <f>Piano_indicatori!F3</f>
        <v>34.89</v>
      </c>
      <c r="H2" s="82">
        <f>Piano_indicatori!G3</f>
        <v>35.28</v>
      </c>
      <c r="I2" s="82">
        <f>Piano_indicatori!H3</f>
        <v>31.66</v>
      </c>
      <c r="J2" s="82">
        <f>Piano_indicatori!I3</f>
        <v>32.770000000000003</v>
      </c>
      <c r="K2" s="82">
        <f>Piano_indicatori!J3</f>
        <v>30.13</v>
      </c>
      <c r="L2" s="82">
        <f>Piano_indicatori!K3</f>
        <v>29.33</v>
      </c>
    </row>
    <row r="3" spans="1:12" ht="29.25" customHeight="1" x14ac:dyDescent="0.3">
      <c r="A3" s="76" t="s">
        <v>314</v>
      </c>
      <c r="B3" s="76" t="s">
        <v>95</v>
      </c>
      <c r="C3" s="78" t="s">
        <v>96</v>
      </c>
      <c r="D3" s="89" t="s">
        <v>329</v>
      </c>
      <c r="E3" s="83">
        <f>Piano_indicatori!D12</f>
        <v>54.62</v>
      </c>
      <c r="F3" s="83">
        <f>Piano_indicatori!E12</f>
        <v>55.4</v>
      </c>
      <c r="G3" s="83">
        <f>Piano_indicatori!F12</f>
        <v>63.83</v>
      </c>
      <c r="H3" s="83">
        <f>Piano_indicatori!G12</f>
        <v>57.08</v>
      </c>
      <c r="I3" s="83">
        <f>Piano_indicatori!H12</f>
        <v>47.58</v>
      </c>
      <c r="J3" s="83">
        <f>Piano_indicatori!I12</f>
        <v>55.61</v>
      </c>
      <c r="K3" s="83">
        <f>Piano_indicatori!J12</f>
        <v>55.54</v>
      </c>
      <c r="L3" s="83">
        <f>Piano_indicatori!K12</f>
        <v>55.62</v>
      </c>
    </row>
    <row r="4" spans="1:12" ht="29.25" customHeight="1" x14ac:dyDescent="0.3">
      <c r="A4" s="75" t="s">
        <v>315</v>
      </c>
      <c r="B4" s="75" t="s">
        <v>100</v>
      </c>
      <c r="C4" s="79" t="s">
        <v>324</v>
      </c>
      <c r="D4" s="88" t="s">
        <v>330</v>
      </c>
      <c r="E4" s="84">
        <f>Piano_indicatori!D15</f>
        <v>0</v>
      </c>
      <c r="F4" s="84">
        <f>Piano_indicatori!E15</f>
        <v>0</v>
      </c>
      <c r="G4" s="84">
        <f>Piano_indicatori!F15</f>
        <v>0</v>
      </c>
      <c r="H4" s="84">
        <f>Piano_indicatori!G15</f>
        <v>0</v>
      </c>
      <c r="I4" s="84">
        <f>Piano_indicatori!H15</f>
        <v>0</v>
      </c>
      <c r="J4" s="84">
        <f>Piano_indicatori!I15</f>
        <v>0</v>
      </c>
      <c r="K4" s="84">
        <f>Piano_indicatori!J15</f>
        <v>0</v>
      </c>
      <c r="L4" s="84">
        <f>Piano_indicatori!K15</f>
        <v>0</v>
      </c>
    </row>
    <row r="5" spans="1:12" ht="29.25" customHeight="1" x14ac:dyDescent="0.3">
      <c r="A5" s="76" t="s">
        <v>316</v>
      </c>
      <c r="B5" s="76" t="s">
        <v>165</v>
      </c>
      <c r="C5" s="80" t="s">
        <v>325</v>
      </c>
      <c r="D5" s="90" t="s">
        <v>331</v>
      </c>
      <c r="E5" s="85">
        <f>Piano_indicatori!D51</f>
        <v>7.96</v>
      </c>
      <c r="F5" s="85">
        <f>Piano_indicatori!E51</f>
        <v>8.0500000000000007</v>
      </c>
      <c r="G5" s="85">
        <f>Piano_indicatori!F51</f>
        <v>8.19</v>
      </c>
      <c r="H5" s="85">
        <f>Piano_indicatori!G51</f>
        <v>7.91</v>
      </c>
      <c r="I5" s="85">
        <f>Piano_indicatori!H51</f>
        <v>6.18</v>
      </c>
      <c r="J5" s="85">
        <f>Piano_indicatori!I51</f>
        <v>8.1199999999999992</v>
      </c>
      <c r="K5" s="85">
        <f>Piano_indicatori!J51</f>
        <v>7.36</v>
      </c>
      <c r="L5" s="85">
        <f>Piano_indicatori!K51</f>
        <v>7.5</v>
      </c>
    </row>
    <row r="6" spans="1:12" ht="29.25" customHeight="1" x14ac:dyDescent="0.3">
      <c r="A6" s="75" t="s">
        <v>317</v>
      </c>
      <c r="B6" s="75" t="s">
        <v>185</v>
      </c>
      <c r="C6" s="92" t="s">
        <v>186</v>
      </c>
      <c r="D6" s="91" t="s">
        <v>332</v>
      </c>
      <c r="E6" s="106">
        <f>Piano_indicatori!D62</f>
        <v>0.84</v>
      </c>
      <c r="F6" s="106">
        <f>Piano_indicatori!E62</f>
        <v>0.84</v>
      </c>
      <c r="G6" s="106">
        <f>Piano_indicatori!F62</f>
        <v>0.84</v>
      </c>
      <c r="H6" s="106">
        <f>Piano_indicatori!G62</f>
        <v>0.84</v>
      </c>
      <c r="I6" s="106">
        <f>Piano_indicatori!H62</f>
        <v>0.82</v>
      </c>
      <c r="J6" s="106">
        <f>Piano_indicatori!I62</f>
        <v>0.81</v>
      </c>
      <c r="K6" s="106">
        <f>Piano_indicatori!J62</f>
        <v>0.71</v>
      </c>
      <c r="L6" s="106">
        <f>Piano_indicatori!K62</f>
        <v>0.65</v>
      </c>
    </row>
    <row r="7" spans="1:12" ht="29.25" customHeight="1" x14ac:dyDescent="0.3">
      <c r="A7" s="76" t="s">
        <v>318</v>
      </c>
      <c r="B7" s="76" t="s">
        <v>188</v>
      </c>
      <c r="C7" s="80" t="s">
        <v>189</v>
      </c>
      <c r="D7" s="89" t="s">
        <v>333</v>
      </c>
      <c r="E7" s="86">
        <f>Piano_indicatori!D64</f>
        <v>7.0000000000000007E-2</v>
      </c>
      <c r="F7" s="86">
        <f>Piano_indicatori!E64</f>
        <v>5.0000000000000001E-4</v>
      </c>
      <c r="G7" s="86">
        <f>Piano_indicatori!F64</f>
        <v>0</v>
      </c>
      <c r="H7" s="86">
        <f>Piano_indicatori!G64</f>
        <v>0</v>
      </c>
      <c r="I7" s="86">
        <f>Piano_indicatori!H64</f>
        <v>0.06</v>
      </c>
      <c r="J7" s="86">
        <f>Piano_indicatori!I64</f>
        <v>0.02</v>
      </c>
      <c r="K7" s="86">
        <f>Piano_indicatori!J64</f>
        <v>0.6</v>
      </c>
      <c r="L7" s="86">
        <f>Piano_indicatori!K64</f>
        <v>0.04</v>
      </c>
    </row>
    <row r="8" spans="1:12" ht="29.25" customHeight="1" x14ac:dyDescent="0.3">
      <c r="A8" s="75" t="s">
        <v>319</v>
      </c>
      <c r="B8" s="75" t="s">
        <v>323</v>
      </c>
      <c r="C8" s="79" t="s">
        <v>326</v>
      </c>
      <c r="D8" s="88" t="s">
        <v>334</v>
      </c>
      <c r="E8" s="84">
        <f>Piano_indicatori!D65+Piano_indicatori!D66</f>
        <v>290.14</v>
      </c>
      <c r="F8" s="84">
        <f>Piano_indicatori!E65+Piano_indicatori!E66</f>
        <v>0</v>
      </c>
      <c r="G8" s="84">
        <f>Piano_indicatori!F65+Piano_indicatori!F66</f>
        <v>0</v>
      </c>
      <c r="H8" s="84">
        <f>Piano_indicatori!G65+Piano_indicatori!G66</f>
        <v>0</v>
      </c>
      <c r="I8" s="84">
        <f>Piano_indicatori!H65+Piano_indicatori!H66</f>
        <v>0</v>
      </c>
      <c r="J8" s="84">
        <f>Piano_indicatori!I65+Piano_indicatori!I66</f>
        <v>0</v>
      </c>
      <c r="K8" s="84">
        <f>Piano_indicatori!J65+Piano_indicatori!J66</f>
        <v>0</v>
      </c>
      <c r="L8" s="84">
        <f>Piano_indicatori!K65+Piano_indicatori!K66</f>
        <v>0</v>
      </c>
    </row>
    <row r="9" spans="1:12" ht="29.25" customHeight="1" x14ac:dyDescent="0.3">
      <c r="A9" s="76" t="s">
        <v>320</v>
      </c>
      <c r="B9" s="76"/>
      <c r="C9" s="81" t="s">
        <v>327</v>
      </c>
      <c r="D9" s="90" t="s">
        <v>335</v>
      </c>
      <c r="E9" s="87">
        <f>Piano_indicatori!D76</f>
        <v>77.485801149227669</v>
      </c>
      <c r="F9" s="87">
        <f>Piano_indicatori!E76</f>
        <v>73.811396721364133</v>
      </c>
      <c r="G9" s="87">
        <f>Piano_indicatori!F76</f>
        <v>81.251886559794642</v>
      </c>
      <c r="H9" s="87">
        <f>Piano_indicatori!G76</f>
        <v>74.501019315778962</v>
      </c>
      <c r="I9" s="87">
        <f>Piano_indicatori!H76</f>
        <v>71.844257861958894</v>
      </c>
      <c r="J9" s="87">
        <f>Piano_indicatori!I76</f>
        <v>69.329549205709213</v>
      </c>
      <c r="K9" s="87">
        <f>Piano_indicatori!J76</f>
        <v>67.428962851054735</v>
      </c>
      <c r="L9" s="87">
        <f>Piano_indicatori!K76</f>
        <v>58.532998253651094</v>
      </c>
    </row>
  </sheetData>
  <conditionalFormatting sqref="E2:H2 L2">
    <cfRule type="cellIs" dxfId="31" priority="32" operator="greaterThan">
      <formula>48</formula>
    </cfRule>
  </conditionalFormatting>
  <conditionalFormatting sqref="E3:H3 L3">
    <cfRule type="cellIs" dxfId="30" priority="31" operator="lessThan">
      <formula>22</formula>
    </cfRule>
  </conditionalFormatting>
  <conditionalFormatting sqref="E4:H4 L4">
    <cfRule type="cellIs" dxfId="29" priority="30" operator="greaterThan">
      <formula>0</formula>
    </cfRule>
  </conditionalFormatting>
  <conditionalFormatting sqref="E5:H5 L5">
    <cfRule type="cellIs" dxfId="28" priority="29" operator="greaterThan">
      <formula>16</formula>
    </cfRule>
  </conditionalFormatting>
  <conditionalFormatting sqref="E6:H6 L6">
    <cfRule type="cellIs" dxfId="27" priority="28" operator="greaterThan">
      <formula>1.2</formula>
    </cfRule>
  </conditionalFormatting>
  <conditionalFormatting sqref="E7:H7 L7">
    <cfRule type="cellIs" dxfId="26" priority="27" operator="greaterThan">
      <formula>1</formula>
    </cfRule>
  </conditionalFormatting>
  <conditionalFormatting sqref="E8:H8 L8">
    <cfRule type="cellIs" dxfId="25" priority="26" operator="greaterThan">
      <formula>0.6</formula>
    </cfRule>
  </conditionalFormatting>
  <conditionalFormatting sqref="E9:H9 L9">
    <cfRule type="cellIs" dxfId="24" priority="25" operator="lessThan">
      <formula>47</formula>
    </cfRule>
  </conditionalFormatting>
  <conditionalFormatting sqref="I2">
    <cfRule type="cellIs" dxfId="23" priority="24" operator="greaterThan">
      <formula>48</formula>
    </cfRule>
  </conditionalFormatting>
  <conditionalFormatting sqref="I3">
    <cfRule type="cellIs" dxfId="22" priority="23" operator="lessThan">
      <formula>22</formula>
    </cfRule>
  </conditionalFormatting>
  <conditionalFormatting sqref="I4">
    <cfRule type="cellIs" dxfId="21" priority="22" operator="greaterThan">
      <formula>0</formula>
    </cfRule>
  </conditionalFormatting>
  <conditionalFormatting sqref="I5">
    <cfRule type="cellIs" dxfId="20" priority="21" operator="greaterThan">
      <formula>16</formula>
    </cfRule>
  </conditionalFormatting>
  <conditionalFormatting sqref="I6">
    <cfRule type="cellIs" dxfId="19" priority="20" operator="greaterThan">
      <formula>1.2</formula>
    </cfRule>
  </conditionalFormatting>
  <conditionalFormatting sqref="I7">
    <cfRule type="cellIs" dxfId="18" priority="19" operator="greaterThan">
      <formula>1</formula>
    </cfRule>
  </conditionalFormatting>
  <conditionalFormatting sqref="I8">
    <cfRule type="cellIs" dxfId="17" priority="18" operator="greaterThan">
      <formula>0.6</formula>
    </cfRule>
  </conditionalFormatting>
  <conditionalFormatting sqref="I9">
    <cfRule type="cellIs" dxfId="16" priority="17" operator="lessThan">
      <formula>47</formula>
    </cfRule>
  </conditionalFormatting>
  <conditionalFormatting sqref="J2">
    <cfRule type="cellIs" dxfId="15" priority="16" operator="greaterThan">
      <formula>48</formula>
    </cfRule>
  </conditionalFormatting>
  <conditionalFormatting sqref="J3">
    <cfRule type="cellIs" dxfId="14" priority="15" operator="lessThan">
      <formula>22</formula>
    </cfRule>
  </conditionalFormatting>
  <conditionalFormatting sqref="J4">
    <cfRule type="cellIs" dxfId="13" priority="14" operator="greaterThan">
      <formula>0</formula>
    </cfRule>
  </conditionalFormatting>
  <conditionalFormatting sqref="J5">
    <cfRule type="cellIs" dxfId="12" priority="13" operator="greaterThan">
      <formula>16</formula>
    </cfRule>
  </conditionalFormatting>
  <conditionalFormatting sqref="J6">
    <cfRule type="cellIs" dxfId="11" priority="12" operator="greaterThan">
      <formula>1.2</formula>
    </cfRule>
  </conditionalFormatting>
  <conditionalFormatting sqref="J7">
    <cfRule type="cellIs" dxfId="10" priority="11" operator="greaterThan">
      <formula>1</formula>
    </cfRule>
  </conditionalFormatting>
  <conditionalFormatting sqref="J8">
    <cfRule type="cellIs" dxfId="9" priority="10" operator="greaterThan">
      <formula>0.6</formula>
    </cfRule>
  </conditionalFormatting>
  <conditionalFormatting sqref="J9">
    <cfRule type="cellIs" dxfId="8" priority="9" operator="lessThan">
      <formula>47</formula>
    </cfRule>
  </conditionalFormatting>
  <conditionalFormatting sqref="K2">
    <cfRule type="cellIs" dxfId="7" priority="8" operator="greaterThan">
      <formula>48</formula>
    </cfRule>
  </conditionalFormatting>
  <conditionalFormatting sqref="K3">
    <cfRule type="cellIs" dxfId="6" priority="7" operator="lessThan">
      <formula>22</formula>
    </cfRule>
  </conditionalFormatting>
  <conditionalFormatting sqref="K4">
    <cfRule type="cellIs" dxfId="5" priority="6" operator="greaterThan">
      <formula>0</formula>
    </cfRule>
  </conditionalFormatting>
  <conditionalFormatting sqref="K5">
    <cfRule type="cellIs" dxfId="4" priority="5" operator="greaterThan">
      <formula>16</formula>
    </cfRule>
  </conditionalFormatting>
  <conditionalFormatting sqref="K6">
    <cfRule type="cellIs" dxfId="3" priority="4" operator="greaterThan">
      <formula>1.2</formula>
    </cfRule>
  </conditionalFormatting>
  <conditionalFormatting sqref="K7">
    <cfRule type="cellIs" dxfId="2" priority="3" operator="greaterThan">
      <formula>1</formula>
    </cfRule>
  </conditionalFormatting>
  <conditionalFormatting sqref="K8">
    <cfRule type="cellIs" dxfId="1" priority="2" operator="greaterThan">
      <formula>0.6</formula>
    </cfRule>
  </conditionalFormatting>
  <conditionalFormatting sqref="K9">
    <cfRule type="cellIs" dxfId="0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E3" sqref="E3"/>
    </sheetView>
  </sheetViews>
  <sheetFormatPr defaultRowHeight="14.4" x14ac:dyDescent="0.3"/>
  <cols>
    <col min="2" max="2" width="12.33203125" bestFit="1" customWidth="1"/>
    <col min="5" max="5" width="10.33203125" customWidth="1"/>
    <col min="6" max="6" width="10" customWidth="1"/>
  </cols>
  <sheetData>
    <row r="1" spans="1:19" ht="43.2" x14ac:dyDescent="0.3">
      <c r="A1" s="101" t="s">
        <v>336</v>
      </c>
      <c r="B1" s="101" t="s">
        <v>337</v>
      </c>
      <c r="C1" s="101" t="s">
        <v>351</v>
      </c>
      <c r="D1" s="101" t="s">
        <v>352</v>
      </c>
      <c r="E1" s="101" t="s">
        <v>353</v>
      </c>
      <c r="F1" s="101" t="s">
        <v>363</v>
      </c>
      <c r="G1" s="101" t="s">
        <v>354</v>
      </c>
    </row>
    <row r="2" spans="1:19" x14ac:dyDescent="0.3">
      <c r="A2">
        <v>2024</v>
      </c>
      <c r="B2" s="1">
        <v>363837</v>
      </c>
      <c r="C2" s="1">
        <v>990336</v>
      </c>
    </row>
    <row r="3" spans="1:19" x14ac:dyDescent="0.3">
      <c r="A3">
        <v>2023</v>
      </c>
      <c r="B3" s="1">
        <v>362742</v>
      </c>
      <c r="C3" s="1">
        <v>988194</v>
      </c>
      <c r="D3" s="1">
        <v>-2002</v>
      </c>
      <c r="E3" s="1">
        <v>3097</v>
      </c>
      <c r="G3" s="1">
        <f t="shared" ref="G3:G4" si="0">B2-B3-D3-E3-F3</f>
        <v>0</v>
      </c>
    </row>
    <row r="4" spans="1:19" x14ac:dyDescent="0.3">
      <c r="A4">
        <v>2022</v>
      </c>
      <c r="B4" s="1">
        <v>361619</v>
      </c>
      <c r="C4" s="1">
        <v>987260</v>
      </c>
      <c r="D4" s="1">
        <v>-2582</v>
      </c>
      <c r="E4" s="1">
        <v>3536</v>
      </c>
      <c r="F4" s="1">
        <v>169</v>
      </c>
      <c r="G4" s="1">
        <f t="shared" si="0"/>
        <v>0</v>
      </c>
    </row>
    <row r="5" spans="1:19" x14ac:dyDescent="0.3">
      <c r="A5">
        <v>2021</v>
      </c>
      <c r="B5" s="1">
        <v>368419</v>
      </c>
      <c r="C5" s="1">
        <v>998431</v>
      </c>
      <c r="D5" s="1">
        <v>-2019</v>
      </c>
      <c r="E5" s="1">
        <v>941</v>
      </c>
      <c r="F5" s="1">
        <v>-5722</v>
      </c>
      <c r="G5" s="1">
        <f>B4-B5-D5-E5-F5</f>
        <v>0</v>
      </c>
    </row>
    <row r="6" spans="1:19" x14ac:dyDescent="0.3">
      <c r="A6">
        <v>2020</v>
      </c>
      <c r="B6" s="1">
        <v>366927</v>
      </c>
      <c r="C6" s="1">
        <v>995517</v>
      </c>
      <c r="D6" s="1">
        <v>-2514</v>
      </c>
      <c r="E6" s="1">
        <v>-3310</v>
      </c>
      <c r="F6" s="1">
        <v>7316</v>
      </c>
      <c r="G6" s="1">
        <f t="shared" ref="G6:G11" si="1">B5-B6-D6-E6-F6</f>
        <v>0</v>
      </c>
    </row>
    <row r="7" spans="1:19" x14ac:dyDescent="0.3">
      <c r="A7">
        <v>2019</v>
      </c>
      <c r="B7" s="1">
        <v>369885</v>
      </c>
      <c r="C7" s="1">
        <v>998976</v>
      </c>
      <c r="D7" s="1">
        <v>-1927</v>
      </c>
      <c r="E7" s="1">
        <v>-1251</v>
      </c>
      <c r="F7" s="1">
        <v>220</v>
      </c>
      <c r="G7" s="1">
        <f t="shared" si="1"/>
        <v>0</v>
      </c>
    </row>
    <row r="8" spans="1:19" x14ac:dyDescent="0.3">
      <c r="A8">
        <v>2018</v>
      </c>
      <c r="B8" s="1">
        <v>373991</v>
      </c>
      <c r="C8" s="1">
        <v>1002913</v>
      </c>
      <c r="D8" s="1">
        <v>-1685</v>
      </c>
      <c r="E8" s="1">
        <v>-2421</v>
      </c>
      <c r="F8" s="1"/>
      <c r="G8" s="1">
        <f t="shared" si="1"/>
        <v>0</v>
      </c>
      <c r="J8" s="110"/>
      <c r="K8" s="111"/>
      <c r="L8" s="111"/>
      <c r="M8" s="111"/>
      <c r="N8" s="111"/>
      <c r="O8" s="111"/>
      <c r="P8" s="111"/>
      <c r="Q8" s="111"/>
      <c r="R8" s="111"/>
      <c r="S8" s="111"/>
    </row>
    <row r="9" spans="1:19" x14ac:dyDescent="0.3">
      <c r="A9">
        <v>2017</v>
      </c>
      <c r="B9" s="1">
        <v>377277</v>
      </c>
      <c r="C9" s="1">
        <v>1005824</v>
      </c>
      <c r="D9" s="1">
        <v>-1881</v>
      </c>
      <c r="E9" s="1">
        <v>-1405</v>
      </c>
      <c r="F9" s="1"/>
      <c r="G9" s="1">
        <f t="shared" si="1"/>
        <v>0</v>
      </c>
      <c r="J9" s="110"/>
      <c r="K9" s="111"/>
      <c r="L9" s="111"/>
      <c r="M9" s="111"/>
      <c r="N9" s="111"/>
      <c r="O9" s="111"/>
      <c r="P9" s="111"/>
      <c r="Q9" s="111"/>
      <c r="R9" s="111"/>
      <c r="S9" s="111"/>
    </row>
    <row r="10" spans="1:19" x14ac:dyDescent="0.3">
      <c r="A10">
        <v>2016</v>
      </c>
      <c r="B10" s="1">
        <v>377395</v>
      </c>
      <c r="C10" s="1">
        <v>1005359</v>
      </c>
      <c r="D10" s="1">
        <v>-1586</v>
      </c>
      <c r="E10" s="1">
        <v>1468</v>
      </c>
      <c r="F10" s="1"/>
      <c r="G10" s="1">
        <f t="shared" si="1"/>
        <v>0</v>
      </c>
      <c r="J10" s="110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x14ac:dyDescent="0.3">
      <c r="A11">
        <v>2015</v>
      </c>
      <c r="B11" s="1">
        <v>376841</v>
      </c>
      <c r="C11" s="1">
        <v>1005814</v>
      </c>
      <c r="D11" s="1">
        <v>-1978</v>
      </c>
      <c r="E11" s="1">
        <v>2532</v>
      </c>
      <c r="F11" s="1"/>
      <c r="G11" s="1">
        <f t="shared" si="1"/>
        <v>0</v>
      </c>
      <c r="J11" s="110"/>
      <c r="K11" s="111"/>
      <c r="L11" s="111"/>
      <c r="M11" s="111"/>
      <c r="N11" s="111"/>
      <c r="O11" s="111"/>
      <c r="P11" s="111"/>
      <c r="Q11" s="111"/>
      <c r="R11" s="111"/>
      <c r="S11" s="111"/>
    </row>
    <row r="31" spans="2:6" x14ac:dyDescent="0.3">
      <c r="B31" s="112"/>
      <c r="C31" s="110"/>
      <c r="D31" s="110"/>
      <c r="E31" s="110"/>
    </row>
    <row r="32" spans="2:6" x14ac:dyDescent="0.3">
      <c r="B32" s="112"/>
      <c r="C32" s="110"/>
      <c r="D32" s="110"/>
      <c r="E32" s="110"/>
      <c r="F32" s="110"/>
    </row>
    <row r="33" spans="2:6" x14ac:dyDescent="0.3">
      <c r="B33" s="112"/>
      <c r="C33" s="110"/>
      <c r="D33" s="110"/>
      <c r="E33" s="110"/>
      <c r="F33" s="110"/>
    </row>
    <row r="34" spans="2:6" x14ac:dyDescent="0.3">
      <c r="B34" s="112"/>
      <c r="C34" s="110"/>
      <c r="D34" s="110"/>
      <c r="E34" s="110"/>
      <c r="F34" s="110"/>
    </row>
    <row r="35" spans="2:6" x14ac:dyDescent="0.3">
      <c r="B35" s="112"/>
      <c r="C35" s="110"/>
      <c r="D35" s="110"/>
      <c r="E35" s="110"/>
      <c r="F35" s="110"/>
    </row>
    <row r="36" spans="2:6" x14ac:dyDescent="0.3">
      <c r="B36" s="112"/>
      <c r="C36" s="110"/>
      <c r="D36" s="110"/>
      <c r="E36" s="110"/>
      <c r="F36" s="110"/>
    </row>
    <row r="37" spans="2:6" x14ac:dyDescent="0.3">
      <c r="B37" s="112"/>
      <c r="C37" s="110"/>
      <c r="D37" s="110"/>
      <c r="E37" s="110"/>
      <c r="F37" s="110"/>
    </row>
    <row r="38" spans="2:6" x14ac:dyDescent="0.3">
      <c r="B38" s="112"/>
      <c r="C38" s="110"/>
      <c r="D38" s="110"/>
      <c r="E38" s="110"/>
      <c r="F38" s="110"/>
    </row>
    <row r="39" spans="2:6" x14ac:dyDescent="0.3">
      <c r="B39" s="112"/>
      <c r="C39" s="110"/>
      <c r="D39" s="110"/>
      <c r="E39" s="110"/>
      <c r="F39" s="110"/>
    </row>
    <row r="40" spans="2:6" x14ac:dyDescent="0.3">
      <c r="F40" s="110"/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pane xSplit="1" topLeftCell="G1" activePane="topRight" state="frozen"/>
      <selection pane="topRight" activeCell="G16" sqref="G16"/>
    </sheetView>
  </sheetViews>
  <sheetFormatPr defaultRowHeight="14.4" x14ac:dyDescent="0.3"/>
  <cols>
    <col min="1" max="1" width="55.6640625" bestFit="1" customWidth="1"/>
    <col min="2" max="9" width="14.109375" bestFit="1" customWidth="1"/>
    <col min="10" max="10" width="8.44140625" customWidth="1"/>
    <col min="11" max="11" width="7.5546875" bestFit="1" customWidth="1"/>
    <col min="12" max="12" width="12.441406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384</v>
      </c>
      <c r="M1" s="42" t="s">
        <v>269</v>
      </c>
    </row>
    <row r="2" spans="1:13" x14ac:dyDescent="0.3">
      <c r="A2" s="55" t="s">
        <v>20</v>
      </c>
      <c r="B2" s="56">
        <f>Entrate_Uscite!B3</f>
        <v>353172162.94</v>
      </c>
      <c r="C2" s="56">
        <f>Entrate_Uscite!E3</f>
        <v>362049792.08999997</v>
      </c>
      <c r="D2" s="56">
        <f>Entrate_Uscite!H3</f>
        <v>371457321.22000003</v>
      </c>
      <c r="E2" s="56">
        <f>Entrate_Uscite!K3</f>
        <v>377605377.37</v>
      </c>
      <c r="F2" s="56">
        <f>Entrate_Uscite!N3</f>
        <v>325383197.60000002</v>
      </c>
      <c r="G2" s="56">
        <f>Entrate_Uscite!Q3</f>
        <v>354156951.69</v>
      </c>
      <c r="H2" s="56">
        <f>Entrate_Uscite!T3</f>
        <v>393589601.11000001</v>
      </c>
      <c r="I2" s="56">
        <f>Entrate_Uscite!W3</f>
        <v>442229577.66000003</v>
      </c>
      <c r="J2" s="56">
        <f>I2/I$21*100</f>
        <v>41.96739292784796</v>
      </c>
      <c r="K2" s="57">
        <f>IF(H2&gt;0,I2/H2*100-100,"-")</f>
        <v>12.358044118245431</v>
      </c>
      <c r="L2" s="56">
        <f>Entrate_Uscite!X3</f>
        <v>354146493.63999999</v>
      </c>
      <c r="M2" s="58">
        <f t="shared" ref="M2:M21" si="0">IF(I2&gt;0,L2/I2*100,"-")</f>
        <v>80.082045962171918</v>
      </c>
    </row>
    <row r="3" spans="1:13" x14ac:dyDescent="0.3">
      <c r="A3" s="55" t="s">
        <v>21</v>
      </c>
      <c r="B3" s="56">
        <f>Entrate_Uscite!B4</f>
        <v>75668055.409999996</v>
      </c>
      <c r="C3" s="56">
        <f>Entrate_Uscite!E4</f>
        <v>62552787.850000001</v>
      </c>
      <c r="D3" s="56">
        <f>Entrate_Uscite!H4</f>
        <v>43999188.640000001</v>
      </c>
      <c r="E3" s="56">
        <f>Entrate_Uscite!K4</f>
        <v>69703949.090000004</v>
      </c>
      <c r="F3" s="56">
        <f>Entrate_Uscite!N4</f>
        <v>177238011.40000001</v>
      </c>
      <c r="G3" s="56">
        <f>Entrate_Uscite!Q4</f>
        <v>149509080.81</v>
      </c>
      <c r="H3" s="56">
        <f>Entrate_Uscite!T4</f>
        <v>109883808.38</v>
      </c>
      <c r="I3" s="56">
        <f>Entrate_Uscite!W4</f>
        <v>108667938.59999999</v>
      </c>
      <c r="J3" s="56">
        <f t="shared" ref="J3:J21" si="1">I3/I$21*100</f>
        <v>10.312539703962811</v>
      </c>
      <c r="K3" s="57">
        <f t="shared" ref="K3:K21" si="2">IF(H3&gt;0,I3/H3*100-100,"-")</f>
        <v>-1.106504950934422</v>
      </c>
      <c r="L3" s="56">
        <f>Entrate_Uscite!X4</f>
        <v>75462473.299999997</v>
      </c>
      <c r="M3" s="58">
        <f t="shared" si="0"/>
        <v>69.443181008312607</v>
      </c>
    </row>
    <row r="4" spans="1:13" x14ac:dyDescent="0.3">
      <c r="A4" s="55" t="s">
        <v>22</v>
      </c>
      <c r="B4" s="56">
        <f>Entrate_Uscite!B5</f>
        <v>228221275.34999999</v>
      </c>
      <c r="C4" s="56">
        <f>Entrate_Uscite!E5</f>
        <v>238970420.13999999</v>
      </c>
      <c r="D4" s="56">
        <f>Entrate_Uscite!H5</f>
        <v>233420282.55000001</v>
      </c>
      <c r="E4" s="56">
        <f>Entrate_Uscite!K5</f>
        <v>238692081.22999999</v>
      </c>
      <c r="F4" s="56">
        <f>Entrate_Uscite!N5</f>
        <v>171156986.30000001</v>
      </c>
      <c r="G4" s="56">
        <f>Entrate_Uscite!Q5</f>
        <v>179861503.47</v>
      </c>
      <c r="H4" s="56">
        <f>Entrate_Uscite!T5</f>
        <v>277497934.58999997</v>
      </c>
      <c r="I4" s="56">
        <f>Entrate_Uscite!W5</f>
        <v>295230868.08999997</v>
      </c>
      <c r="J4" s="56">
        <f t="shared" si="1"/>
        <v>28.017279873325329</v>
      </c>
      <c r="K4" s="57">
        <f t="shared" si="2"/>
        <v>6.3902938687454309</v>
      </c>
      <c r="L4" s="56">
        <f>Entrate_Uscite!X5</f>
        <v>178029818.11000001</v>
      </c>
      <c r="M4" s="58">
        <f t="shared" si="0"/>
        <v>60.301898396250465</v>
      </c>
    </row>
    <row r="5" spans="1:13" x14ac:dyDescent="0.3">
      <c r="A5" s="4" t="s">
        <v>31</v>
      </c>
      <c r="B5" s="43">
        <f>SUM(B2:B4)</f>
        <v>657061493.70000005</v>
      </c>
      <c r="C5" s="43">
        <f>SUM(C2:C4)</f>
        <v>663573000.07999992</v>
      </c>
      <c r="D5" s="43">
        <f>SUM(D2:D4)</f>
        <v>648876792.41000009</v>
      </c>
      <c r="E5" s="43">
        <f t="shared" ref="E5:I5" si="3">SUM(E2:E4)</f>
        <v>686001407.69000006</v>
      </c>
      <c r="F5" s="43">
        <f t="shared" si="3"/>
        <v>673778195.29999995</v>
      </c>
      <c r="G5" s="43">
        <f t="shared" ref="G5:H5" si="4">SUM(G2:G4)</f>
        <v>683527535.97000003</v>
      </c>
      <c r="H5" s="43">
        <f t="shared" si="4"/>
        <v>780971344.07999992</v>
      </c>
      <c r="I5" s="43">
        <f t="shared" si="3"/>
        <v>846128384.3499999</v>
      </c>
      <c r="J5" s="43">
        <f t="shared" si="1"/>
        <v>80.297212505136088</v>
      </c>
      <c r="K5" s="44">
        <f t="shared" si="2"/>
        <v>8.3430769597258632</v>
      </c>
      <c r="L5" s="43">
        <f>SUM(L2:L4)</f>
        <v>607638785.04999995</v>
      </c>
      <c r="M5" s="45">
        <f t="shared" si="0"/>
        <v>71.814017386592127</v>
      </c>
    </row>
    <row r="6" spans="1:13" x14ac:dyDescent="0.3">
      <c r="A6" s="55" t="s">
        <v>23</v>
      </c>
      <c r="B6" s="56">
        <f>Entrate_Uscite!B6</f>
        <v>167388.14000000001</v>
      </c>
      <c r="C6" s="56">
        <f>Entrate_Uscite!E6</f>
        <v>245328.19</v>
      </c>
      <c r="D6" s="56">
        <f>Entrate_Uscite!H6</f>
        <v>115364.04</v>
      </c>
      <c r="E6" s="56">
        <f>Entrate_Uscite!K6</f>
        <v>194846.09</v>
      </c>
      <c r="F6" s="56">
        <f>Entrate_Uscite!N6</f>
        <v>286626.2</v>
      </c>
      <c r="G6" s="56">
        <f>Entrate_Uscite!Q6</f>
        <v>230275.63</v>
      </c>
      <c r="H6" s="56">
        <f>Entrate_Uscite!T6</f>
        <v>231125.25</v>
      </c>
      <c r="I6" s="56">
        <f>Entrate_Uscite!W6</f>
        <v>100064.28</v>
      </c>
      <c r="J6" s="56">
        <f t="shared" si="1"/>
        <v>9.4960562769748902E-3</v>
      </c>
      <c r="K6" s="57">
        <f t="shared" si="2"/>
        <v>-56.705604428767522</v>
      </c>
      <c r="L6" s="56">
        <f>Entrate_Uscite!X6</f>
        <v>100064.28</v>
      </c>
      <c r="M6" s="58">
        <f t="shared" si="0"/>
        <v>100</v>
      </c>
    </row>
    <row r="7" spans="1:13" x14ac:dyDescent="0.3">
      <c r="A7" s="55" t="s">
        <v>24</v>
      </c>
      <c r="B7" s="56">
        <f>Entrate_Uscite!B7</f>
        <v>42109981.700000003</v>
      </c>
      <c r="C7" s="56">
        <f>Entrate_Uscite!E7</f>
        <v>45038193.189999998</v>
      </c>
      <c r="D7" s="56">
        <f>Entrate_Uscite!H7</f>
        <v>32679493.899999999</v>
      </c>
      <c r="E7" s="56">
        <f>Entrate_Uscite!K7</f>
        <v>45486516.68</v>
      </c>
      <c r="F7" s="56">
        <f>Entrate_Uscite!N7</f>
        <v>54622837.710000001</v>
      </c>
      <c r="G7" s="56">
        <f>Entrate_Uscite!Q7</f>
        <v>67782975.209999993</v>
      </c>
      <c r="H7" s="56">
        <f>Entrate_Uscite!T7</f>
        <v>117581209.52</v>
      </c>
      <c r="I7" s="56">
        <f>Entrate_Uscite!W7</f>
        <v>98688603.680000007</v>
      </c>
      <c r="J7" s="56">
        <f t="shared" si="1"/>
        <v>9.3655051976724497</v>
      </c>
      <c r="K7" s="57">
        <f t="shared" si="2"/>
        <v>-16.067708366944842</v>
      </c>
      <c r="L7" s="56">
        <f>Entrate_Uscite!X7</f>
        <v>29069478.890000001</v>
      </c>
      <c r="M7" s="58">
        <f t="shared" si="0"/>
        <v>29.455760651207946</v>
      </c>
    </row>
    <row r="8" spans="1:13" x14ac:dyDescent="0.3">
      <c r="A8" s="55" t="s">
        <v>25</v>
      </c>
      <c r="B8" s="56">
        <f>Entrate_Uscite!B8</f>
        <v>147645.6</v>
      </c>
      <c r="C8" s="56">
        <f>Entrate_Uscite!E8</f>
        <v>2100</v>
      </c>
      <c r="D8" s="56">
        <f>Entrate_Uscite!H8</f>
        <v>0</v>
      </c>
      <c r="E8" s="56">
        <f>Entrate_Uscite!K8</f>
        <v>0</v>
      </c>
      <c r="F8" s="56">
        <f>Entrate_Uscite!N8</f>
        <v>0</v>
      </c>
      <c r="G8" s="56">
        <f>Entrate_Uscite!Q8</f>
        <v>0</v>
      </c>
      <c r="H8" s="56">
        <f>Entrate_Uscite!T8</f>
        <v>0</v>
      </c>
      <c r="I8" s="56">
        <f>Entrate_Uscite!W8</f>
        <v>0</v>
      </c>
      <c r="J8" s="56">
        <f t="shared" si="1"/>
        <v>0</v>
      </c>
      <c r="K8" s="57" t="str">
        <f t="shared" si="2"/>
        <v>-</v>
      </c>
      <c r="L8" s="56">
        <f>Entrate_Uscite!X8</f>
        <v>0</v>
      </c>
      <c r="M8" s="58" t="str">
        <f t="shared" si="0"/>
        <v>-</v>
      </c>
    </row>
    <row r="9" spans="1:13" x14ac:dyDescent="0.3">
      <c r="A9" s="55" t="s">
        <v>26</v>
      </c>
      <c r="B9" s="56">
        <f>Entrate_Uscite!B9</f>
        <v>2580331.89</v>
      </c>
      <c r="C9" s="56">
        <f>Entrate_Uscite!E9</f>
        <v>11622041.5</v>
      </c>
      <c r="D9" s="56">
        <f>Entrate_Uscite!H9</f>
        <v>3480542.88</v>
      </c>
      <c r="E9" s="56">
        <f>Entrate_Uscite!K9</f>
        <v>15264221.539999999</v>
      </c>
      <c r="F9" s="56">
        <f>Entrate_Uscite!N9</f>
        <v>653082.6</v>
      </c>
      <c r="G9" s="56">
        <f>Entrate_Uscite!Q9</f>
        <v>1570628.68</v>
      </c>
      <c r="H9" s="56">
        <f>Entrate_Uscite!T9</f>
        <v>7827511.7000000002</v>
      </c>
      <c r="I9" s="56">
        <f>Entrate_Uscite!W9</f>
        <v>3302567.84</v>
      </c>
      <c r="J9" s="56">
        <f t="shared" si="1"/>
        <v>0.31341223928426215</v>
      </c>
      <c r="K9" s="57">
        <f t="shared" si="2"/>
        <v>-57.808203084512797</v>
      </c>
      <c r="L9" s="56">
        <f>Entrate_Uscite!X9</f>
        <v>3302567.84</v>
      </c>
      <c r="M9" s="58">
        <f t="shared" si="0"/>
        <v>100</v>
      </c>
    </row>
    <row r="10" spans="1:13" x14ac:dyDescent="0.3">
      <c r="A10" s="55" t="s">
        <v>27</v>
      </c>
      <c r="B10" s="56">
        <f>Entrate_Uscite!B10</f>
        <v>7667330.7300000004</v>
      </c>
      <c r="C10" s="56">
        <f>Entrate_Uscite!E10</f>
        <v>6982938.2199999997</v>
      </c>
      <c r="D10" s="56">
        <f>Entrate_Uscite!H10</f>
        <v>9190210.3499999996</v>
      </c>
      <c r="E10" s="56">
        <f>Entrate_Uscite!K10</f>
        <v>10367545.68</v>
      </c>
      <c r="F10" s="56">
        <f>Entrate_Uscite!N10</f>
        <v>9648928.0700000003</v>
      </c>
      <c r="G10" s="56">
        <f>Entrate_Uscite!Q10</f>
        <v>19292532.789999999</v>
      </c>
      <c r="H10" s="56">
        <f>Entrate_Uscite!T10</f>
        <v>17939726.920000002</v>
      </c>
      <c r="I10" s="56">
        <f>Entrate_Uscite!W10</f>
        <v>18390929.739999998</v>
      </c>
      <c r="J10" s="56">
        <f t="shared" si="1"/>
        <v>1.7452911648085729</v>
      </c>
      <c r="K10" s="57">
        <f t="shared" si="2"/>
        <v>2.5151041708275699</v>
      </c>
      <c r="L10" s="56">
        <f>Entrate_Uscite!X10</f>
        <v>14871165.99</v>
      </c>
      <c r="M10" s="58">
        <f t="shared" si="0"/>
        <v>80.861414840030818</v>
      </c>
    </row>
    <row r="11" spans="1:13" x14ac:dyDescent="0.3">
      <c r="A11" s="4" t="s">
        <v>32</v>
      </c>
      <c r="B11" s="46">
        <f>SUM(B6:B10)</f>
        <v>52672678.060000002</v>
      </c>
      <c r="C11" s="46">
        <f>SUM(C6:C10)</f>
        <v>63890601.099999994</v>
      </c>
      <c r="D11" s="46">
        <f>SUM(D6:D10)</f>
        <v>45465611.170000002</v>
      </c>
      <c r="E11" s="46">
        <f t="shared" ref="E11:I11" si="5">SUM(E6:E10)</f>
        <v>71313129.99000001</v>
      </c>
      <c r="F11" s="46">
        <f t="shared" si="5"/>
        <v>65211474.580000006</v>
      </c>
      <c r="G11" s="46">
        <f t="shared" ref="G11:H11" si="6">SUM(G6:G10)</f>
        <v>88876412.310000002</v>
      </c>
      <c r="H11" s="46">
        <f t="shared" si="6"/>
        <v>143579573.38999999</v>
      </c>
      <c r="I11" s="46">
        <f t="shared" si="5"/>
        <v>120482165.54000001</v>
      </c>
      <c r="J11" s="46">
        <f t="shared" si="1"/>
        <v>11.433704658042259</v>
      </c>
      <c r="K11" s="44">
        <f t="shared" si="2"/>
        <v>-16.086834153811921</v>
      </c>
      <c r="L11" s="46">
        <f>SUM(L6:L10)</f>
        <v>47343277</v>
      </c>
      <c r="M11" s="45">
        <f t="shared" si="0"/>
        <v>39.294842342688518</v>
      </c>
    </row>
    <row r="12" spans="1:13" x14ac:dyDescent="0.3">
      <c r="A12" s="55" t="s">
        <v>28</v>
      </c>
      <c r="B12" s="56">
        <f>Entrate_Uscite!B11</f>
        <v>111089.60000000001</v>
      </c>
      <c r="C12" s="56">
        <f>Entrate_Uscite!E11</f>
        <v>111089.60000000001</v>
      </c>
      <c r="D12" s="56">
        <f>Entrate_Uscite!H11</f>
        <v>111089.60000000001</v>
      </c>
      <c r="E12" s="56">
        <f>Entrate_Uscite!K11</f>
        <v>226647.04000000001</v>
      </c>
      <c r="F12" s="56">
        <f>Entrate_Uscite!N11</f>
        <v>73943.990000000005</v>
      </c>
      <c r="G12" s="56">
        <f>Entrate_Uscite!Q11</f>
        <v>283065.19</v>
      </c>
      <c r="H12" s="56">
        <f>Entrate_Uscite!T11</f>
        <v>30134618</v>
      </c>
      <c r="I12" s="56">
        <f>Entrate_Uscite!W11</f>
        <v>61122002</v>
      </c>
      <c r="J12" s="56">
        <f t="shared" si="1"/>
        <v>5.8004511775168099</v>
      </c>
      <c r="K12" s="57">
        <f t="shared" si="2"/>
        <v>102.829855019234</v>
      </c>
      <c r="L12" s="56">
        <f>Entrate_Uscite!X11</f>
        <v>0</v>
      </c>
      <c r="M12" s="58">
        <f t="shared" si="0"/>
        <v>0</v>
      </c>
    </row>
    <row r="13" spans="1:13" x14ac:dyDescent="0.3">
      <c r="A13" s="55" t="s">
        <v>29</v>
      </c>
      <c r="B13" s="56">
        <f>Entrate_Uscite!B12</f>
        <v>0</v>
      </c>
      <c r="C13" s="56">
        <f>Entrate_Uscite!E12</f>
        <v>52365.5</v>
      </c>
      <c r="D13" s="56">
        <f>Entrate_Uscite!H12</f>
        <v>87675.26</v>
      </c>
      <c r="E13" s="56">
        <f>Entrate_Uscite!K12</f>
        <v>44625.120000000003</v>
      </c>
      <c r="F13" s="56">
        <f>Entrate_Uscite!N12</f>
        <v>842132.41</v>
      </c>
      <c r="G13" s="56">
        <f>Entrate_Uscite!Q12</f>
        <v>1050135.8</v>
      </c>
      <c r="H13" s="56">
        <f>Entrate_Uscite!T12</f>
        <v>1324331.3400000001</v>
      </c>
      <c r="I13" s="56">
        <f>Entrate_Uscite!W12</f>
        <v>1344196.32</v>
      </c>
      <c r="J13" s="56">
        <f t="shared" si="1"/>
        <v>0.12756364111171889</v>
      </c>
      <c r="K13" s="57">
        <f t="shared" si="2"/>
        <v>1.5000007475470625</v>
      </c>
      <c r="L13" s="56">
        <f>Entrate_Uscite!X12</f>
        <v>1344196.32</v>
      </c>
      <c r="M13" s="58">
        <f t="shared" si="0"/>
        <v>100</v>
      </c>
    </row>
    <row r="14" spans="1:13" x14ac:dyDescent="0.3">
      <c r="A14" s="55" t="s">
        <v>30</v>
      </c>
      <c r="B14" s="56">
        <f>Entrate_Uscite!B13</f>
        <v>3552694.45</v>
      </c>
      <c r="C14" s="56">
        <f>Entrate_Uscite!E13</f>
        <v>4665502.07</v>
      </c>
      <c r="D14" s="56">
        <f>Entrate_Uscite!H13</f>
        <v>3427421.99</v>
      </c>
      <c r="E14" s="56">
        <f>Entrate_Uscite!K13</f>
        <v>6263728.6500000004</v>
      </c>
      <c r="F14" s="56">
        <f>Entrate_Uscite!N13</f>
        <v>6451534.6699999999</v>
      </c>
      <c r="G14" s="56">
        <f>Entrate_Uscite!Q13</f>
        <v>2468957.61</v>
      </c>
      <c r="H14" s="56">
        <f>Entrate_Uscite!T13</f>
        <v>2754800</v>
      </c>
      <c r="I14" s="56">
        <f>Entrate_Uscite!W13</f>
        <v>1555147.96</v>
      </c>
      <c r="J14" s="56">
        <f t="shared" si="1"/>
        <v>0.14758285920992681</v>
      </c>
      <c r="K14" s="57">
        <f t="shared" si="2"/>
        <v>-43.54770001452011</v>
      </c>
      <c r="L14" s="56">
        <f>Entrate_Uscite!X13</f>
        <v>0</v>
      </c>
      <c r="M14" s="58">
        <f t="shared" si="0"/>
        <v>0</v>
      </c>
    </row>
    <row r="15" spans="1:13" x14ac:dyDescent="0.3">
      <c r="A15" s="4" t="s">
        <v>33</v>
      </c>
      <c r="B15" s="43">
        <f>SUM(B12:B14)</f>
        <v>3663784.0500000003</v>
      </c>
      <c r="C15" s="43">
        <f>SUM(C12:C14)</f>
        <v>4828957.17</v>
      </c>
      <c r="D15" s="43">
        <f>SUM(D12:D14)</f>
        <v>3626186.85</v>
      </c>
      <c r="E15" s="43">
        <f t="shared" ref="E15:I15" si="7">SUM(E12:E14)</f>
        <v>6535000.8100000005</v>
      </c>
      <c r="F15" s="43">
        <f t="shared" si="7"/>
        <v>7367611.0700000003</v>
      </c>
      <c r="G15" s="43">
        <f t="shared" ref="G15:H15" si="8">SUM(G12:G14)</f>
        <v>3802158.5999999996</v>
      </c>
      <c r="H15" s="43">
        <f t="shared" si="8"/>
        <v>34213749.340000004</v>
      </c>
      <c r="I15" s="43">
        <f t="shared" si="7"/>
        <v>64021346.280000001</v>
      </c>
      <c r="J15" s="43">
        <f t="shared" si="1"/>
        <v>6.0755976778384557</v>
      </c>
      <c r="K15" s="44">
        <f t="shared" si="2"/>
        <v>87.121690884522025</v>
      </c>
      <c r="L15" s="43">
        <f>SUM(L12:L14)</f>
        <v>1344196.32</v>
      </c>
      <c r="M15" s="45">
        <f t="shared" si="0"/>
        <v>2.0996064564482944</v>
      </c>
    </row>
    <row r="16" spans="1:13" x14ac:dyDescent="0.3">
      <c r="A16" s="47" t="s">
        <v>348</v>
      </c>
      <c r="B16" s="48">
        <f>B5+B11+B15</f>
        <v>713397955.80999994</v>
      </c>
      <c r="C16" s="48">
        <f>C5+C11+C15</f>
        <v>732292558.3499999</v>
      </c>
      <c r="D16" s="48">
        <f>D5+D11+D15</f>
        <v>697968590.43000007</v>
      </c>
      <c r="E16" s="48">
        <f t="shared" ref="E16:I16" si="9">E5+E11+E15</f>
        <v>763849538.49000001</v>
      </c>
      <c r="F16" s="48">
        <f t="shared" ref="F16:H16" si="10">F5+F11+F15</f>
        <v>746357280.95000005</v>
      </c>
      <c r="G16" s="48">
        <f t="shared" si="10"/>
        <v>776206106.88</v>
      </c>
      <c r="H16" s="48">
        <f t="shared" si="10"/>
        <v>958764666.80999994</v>
      </c>
      <c r="I16" s="48">
        <f t="shared" si="9"/>
        <v>1030631896.1699998</v>
      </c>
      <c r="J16" s="48">
        <f t="shared" si="1"/>
        <v>97.806514841016806</v>
      </c>
      <c r="K16" s="49">
        <f t="shared" si="2"/>
        <v>7.4958153807561843</v>
      </c>
      <c r="L16" s="48">
        <f t="shared" ref="L16" si="11">L5+L11+L15</f>
        <v>656326258.37</v>
      </c>
      <c r="M16" s="50">
        <f t="shared" si="0"/>
        <v>63.681927641577751</v>
      </c>
    </row>
    <row r="17" spans="1:13" x14ac:dyDescent="0.3">
      <c r="A17" s="4" t="s">
        <v>34</v>
      </c>
      <c r="B17" s="43">
        <f>Entrate_Uscite!B17</f>
        <v>33063380.16</v>
      </c>
      <c r="C17" s="43">
        <f>Entrate_Uscite!E17</f>
        <v>52111725.049999997</v>
      </c>
      <c r="D17" s="43">
        <f>Entrate_Uscite!H17</f>
        <v>32250006.68</v>
      </c>
      <c r="E17" s="43">
        <f>Entrate_Uscite!K17</f>
        <v>42895195.530000001</v>
      </c>
      <c r="F17" s="43">
        <f>Entrate_Uscite!N17</f>
        <v>37474932.75</v>
      </c>
      <c r="G17" s="43">
        <f>Entrate_Uscite!Q17</f>
        <v>48711931.189999998</v>
      </c>
      <c r="H17" s="43">
        <f>Entrate_Uscite!T17</f>
        <v>46666531.200000003</v>
      </c>
      <c r="I17" s="43">
        <f>Entrate_Uscite!W17</f>
        <v>23113754.460000001</v>
      </c>
      <c r="J17" s="43">
        <f t="shared" si="1"/>
        <v>2.1934851589831994</v>
      </c>
      <c r="K17" s="44">
        <f t="shared" si="2"/>
        <v>-50.470382379738567</v>
      </c>
      <c r="L17" s="43">
        <f>Entrate_Uscite!X17</f>
        <v>23113754.460000001</v>
      </c>
      <c r="M17" s="45">
        <f t="shared" si="0"/>
        <v>100</v>
      </c>
    </row>
    <row r="18" spans="1:13" x14ac:dyDescent="0.3">
      <c r="A18" s="4" t="s">
        <v>35</v>
      </c>
      <c r="B18" s="43">
        <f>Entrate_Uscite!B18</f>
        <v>0</v>
      </c>
      <c r="C18" s="43">
        <f>Entrate_Uscite!E18</f>
        <v>0</v>
      </c>
      <c r="D18" s="43">
        <f>Entrate_Uscite!H18</f>
        <v>0</v>
      </c>
      <c r="E18" s="43">
        <f>Entrate_Uscite!K18</f>
        <v>0</v>
      </c>
      <c r="F18" s="43">
        <f>Entrate_Uscite!N18</f>
        <v>0</v>
      </c>
      <c r="G18" s="43">
        <f>Entrate_Uscite!Q18</f>
        <v>0</v>
      </c>
      <c r="H18" s="43">
        <f>Entrate_Uscite!T18</f>
        <v>0</v>
      </c>
      <c r="I18" s="43">
        <f>Entrate_Uscite!W18</f>
        <v>0</v>
      </c>
      <c r="J18" s="43">
        <f t="shared" si="1"/>
        <v>0</v>
      </c>
      <c r="K18" s="44" t="str">
        <f t="shared" si="2"/>
        <v>-</v>
      </c>
      <c r="L18" s="43">
        <f>Entrate_Uscite!X18</f>
        <v>0</v>
      </c>
      <c r="M18" s="45" t="str">
        <f t="shared" si="0"/>
        <v>-</v>
      </c>
    </row>
    <row r="19" spans="1:13" x14ac:dyDescent="0.3">
      <c r="A19" s="4" t="s">
        <v>36</v>
      </c>
      <c r="B19" s="43">
        <f>Entrate_Uscite!B19</f>
        <v>910712975.00999999</v>
      </c>
      <c r="C19" s="43">
        <f>Entrate_Uscite!E19</f>
        <v>857843037.35000002</v>
      </c>
      <c r="D19" s="43">
        <f>Entrate_Uscite!H19</f>
        <v>1187889698.0699999</v>
      </c>
      <c r="E19" s="43">
        <f>Entrate_Uscite!K19</f>
        <v>1280028975.03</v>
      </c>
      <c r="F19" s="43">
        <f>Entrate_Uscite!N19</f>
        <v>468325160.91000003</v>
      </c>
      <c r="G19" s="43">
        <f>Entrate_Uscite!Q19</f>
        <v>371905455.17000002</v>
      </c>
      <c r="H19" s="43">
        <f>Entrate_Uscite!T19</f>
        <v>116905709.45999999</v>
      </c>
      <c r="I19" s="43">
        <f>Entrate_Uscite!W19</f>
        <v>110302499.06999999</v>
      </c>
      <c r="J19" s="43"/>
      <c r="K19" s="44">
        <f t="shared" si="2"/>
        <v>-5.6483215580324924</v>
      </c>
      <c r="L19" s="43">
        <f>Entrate_Uscite!X19</f>
        <v>109424447.59</v>
      </c>
      <c r="M19" s="45">
        <f t="shared" si="0"/>
        <v>99.203960483757697</v>
      </c>
    </row>
    <row r="20" spans="1:13" x14ac:dyDescent="0.3">
      <c r="A20" s="47" t="s">
        <v>37</v>
      </c>
      <c r="B20" s="48">
        <f>B5+B11+B15+B17+B18+B19</f>
        <v>1657174310.98</v>
      </c>
      <c r="C20" s="48">
        <f>C5+C11+C15+C17+C18+C19</f>
        <v>1642247320.75</v>
      </c>
      <c r="D20" s="48">
        <f>D5+D11+D15+D17+D18+D19</f>
        <v>1918108295.1799998</v>
      </c>
      <c r="E20" s="48">
        <f t="shared" ref="E20:I20" si="12">E5+E11+E15+E17+E18+E19</f>
        <v>2086773709.05</v>
      </c>
      <c r="F20" s="48">
        <f t="shared" si="12"/>
        <v>1252157374.6100001</v>
      </c>
      <c r="G20" s="48">
        <f t="shared" ref="G20:H20" si="13">G5+G11+G15+G17+G18+G19</f>
        <v>1196823493.24</v>
      </c>
      <c r="H20" s="48">
        <f t="shared" si="13"/>
        <v>1122336907.47</v>
      </c>
      <c r="I20" s="48">
        <f t="shared" si="12"/>
        <v>1164048149.6999998</v>
      </c>
      <c r="J20" s="48"/>
      <c r="K20" s="49">
        <f t="shared" si="2"/>
        <v>3.7164635638710593</v>
      </c>
      <c r="L20" s="48">
        <f>L5+L11+L15+L17+L18+L19</f>
        <v>788864460.42000008</v>
      </c>
      <c r="M20" s="50">
        <f t="shared" si="0"/>
        <v>67.769057544853922</v>
      </c>
    </row>
    <row r="21" spans="1:13" x14ac:dyDescent="0.3">
      <c r="A21" s="38" t="s">
        <v>38</v>
      </c>
      <c r="B21" s="51">
        <f>B20-B19</f>
        <v>746461335.97000003</v>
      </c>
      <c r="C21" s="51">
        <f>C20-C19</f>
        <v>784404283.39999998</v>
      </c>
      <c r="D21" s="51">
        <f>D20-D19</f>
        <v>730218597.1099999</v>
      </c>
      <c r="E21" s="51">
        <f t="shared" ref="E21:I21" si="14">E20-E19</f>
        <v>806744734.01999998</v>
      </c>
      <c r="F21" s="51">
        <f t="shared" si="14"/>
        <v>783832213.70000005</v>
      </c>
      <c r="G21" s="51">
        <f t="shared" ref="G21:H21" si="15">G20-G19</f>
        <v>824918038.06999993</v>
      </c>
      <c r="H21" s="51">
        <f t="shared" si="15"/>
        <v>1005431198.01</v>
      </c>
      <c r="I21" s="51">
        <f t="shared" si="14"/>
        <v>1053745650.6299999</v>
      </c>
      <c r="J21" s="51">
        <f t="shared" si="1"/>
        <v>100</v>
      </c>
      <c r="K21" s="52">
        <f t="shared" si="2"/>
        <v>4.8053464737941596</v>
      </c>
      <c r="L21" s="51">
        <f>L20-L19</f>
        <v>679440012.83000004</v>
      </c>
      <c r="M21" s="53">
        <f t="shared" si="0"/>
        <v>64.478559168788522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pane xSplit="1" topLeftCell="E1" activePane="topRight" state="frozen"/>
      <selection pane="topRight" activeCell="I4" sqref="I4"/>
    </sheetView>
  </sheetViews>
  <sheetFormatPr defaultRowHeight="14.4" x14ac:dyDescent="0.3"/>
  <cols>
    <col min="1" max="1" width="50.6640625" bestFit="1" customWidth="1"/>
    <col min="2" max="7" width="14.33203125" bestFit="1" customWidth="1"/>
    <col min="8" max="8" width="12.5546875" bestFit="1" customWidth="1"/>
    <col min="9" max="9" width="14.109375" bestFit="1" customWidth="1"/>
    <col min="10" max="10" width="8.5546875" customWidth="1"/>
    <col min="11" max="11" width="6.5546875" bestFit="1" customWidth="1"/>
    <col min="12" max="12" width="14.33203125" bestFit="1" customWidth="1"/>
    <col min="13" max="13" width="7" bestFit="1" customWidth="1"/>
  </cols>
  <sheetData>
    <row r="1" spans="1:13" ht="28.8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54" t="s">
        <v>297</v>
      </c>
      <c r="K1" s="42" t="s">
        <v>233</v>
      </c>
      <c r="L1" s="54" t="s">
        <v>385</v>
      </c>
      <c r="M1" s="42" t="s">
        <v>339</v>
      </c>
    </row>
    <row r="2" spans="1:13" x14ac:dyDescent="0.3">
      <c r="A2" s="59" t="s">
        <v>270</v>
      </c>
      <c r="B2" s="56">
        <f>Entrate_Uscite!B23</f>
        <v>161848462.69999999</v>
      </c>
      <c r="C2" s="56">
        <f>Entrate_Uscite!E23</f>
        <v>157850758.69999999</v>
      </c>
      <c r="D2" s="56">
        <f>Entrate_Uscite!H23</f>
        <v>159069441.06</v>
      </c>
      <c r="E2" s="56">
        <f>Entrate_Uscite!K23</f>
        <v>157308565.44999999</v>
      </c>
      <c r="F2" s="56">
        <f>Entrate_Uscite!N23</f>
        <v>157776751.69999999</v>
      </c>
      <c r="G2" s="56">
        <f>Entrate_Uscite!Q23</f>
        <v>155035625.78999999</v>
      </c>
      <c r="H2" s="56">
        <f>Entrate_Uscite!T23</f>
        <v>164561139.30000001</v>
      </c>
      <c r="I2" s="56">
        <f>Entrate_Uscite!W23</f>
        <v>168696744.94999999</v>
      </c>
      <c r="J2" s="56">
        <f>I2/I$31*100</f>
        <v>17.841227699424181</v>
      </c>
      <c r="K2" s="57">
        <f>IF(H2&gt;0,I2/H2*100-100,"-")</f>
        <v>2.5131119458650772</v>
      </c>
      <c r="L2" s="56">
        <f>Entrate_Uscite!X23</f>
        <v>152378888.46000001</v>
      </c>
      <c r="M2" s="58">
        <f t="shared" ref="M2:M31" si="0">IF(I2&gt;0,L2/I2*100,"-")</f>
        <v>90.327106492282098</v>
      </c>
    </row>
    <row r="3" spans="1:13" x14ac:dyDescent="0.3">
      <c r="A3" s="59" t="s">
        <v>271</v>
      </c>
      <c r="B3" s="56">
        <f>Entrate_Uscite!B24</f>
        <v>8800672.9199999999</v>
      </c>
      <c r="C3" s="56">
        <f>Entrate_Uscite!E24</f>
        <v>8569838.7300000004</v>
      </c>
      <c r="D3" s="56">
        <f>Entrate_Uscite!H24</f>
        <v>10760754.68</v>
      </c>
      <c r="E3" s="56">
        <f>Entrate_Uscite!K24</f>
        <v>9859290.9399999995</v>
      </c>
      <c r="F3" s="56">
        <f>Entrate_Uscite!N24</f>
        <v>9729330.9299999997</v>
      </c>
      <c r="G3" s="56">
        <f>Entrate_Uscite!Q24</f>
        <v>9561710.9600000009</v>
      </c>
      <c r="H3" s="56">
        <f>Entrate_Uscite!T24</f>
        <v>9144178.7300000004</v>
      </c>
      <c r="I3" s="56">
        <f>Entrate_Uscite!W24</f>
        <v>11310668.4</v>
      </c>
      <c r="J3" s="56">
        <f t="shared" ref="J3:J31" si="1">I3/I$31*100</f>
        <v>1.1962069002391964</v>
      </c>
      <c r="K3" s="57">
        <f t="shared" ref="K3:K31" si="2">IF(H3&gt;0,I3/H3*100-100,"-")</f>
        <v>23.692556039967073</v>
      </c>
      <c r="L3" s="56">
        <f>Entrate_Uscite!X24</f>
        <v>9483459.6999999993</v>
      </c>
      <c r="M3" s="58">
        <f t="shared" si="0"/>
        <v>83.845263291424914</v>
      </c>
    </row>
    <row r="4" spans="1:13" x14ac:dyDescent="0.3">
      <c r="A4" s="59" t="s">
        <v>272</v>
      </c>
      <c r="B4" s="56">
        <f>Entrate_Uscite!B25</f>
        <v>347810078.25</v>
      </c>
      <c r="C4" s="56">
        <f>Entrate_Uscite!E25</f>
        <v>339556397.01999998</v>
      </c>
      <c r="D4" s="56">
        <f>Entrate_Uscite!H25</f>
        <v>330237521.56</v>
      </c>
      <c r="E4" s="56">
        <f>Entrate_Uscite!K25</f>
        <v>344564851.06</v>
      </c>
      <c r="F4" s="56">
        <f>Entrate_Uscite!N25</f>
        <v>338534232.23000002</v>
      </c>
      <c r="G4" s="56">
        <f>Entrate_Uscite!Q25</f>
        <v>355617115.02999997</v>
      </c>
      <c r="H4" s="56">
        <f>Entrate_Uscite!T25</f>
        <v>390203139.20999998</v>
      </c>
      <c r="I4" s="56">
        <f>Entrate_Uscite!W25</f>
        <v>434484802.30000001</v>
      </c>
      <c r="J4" s="56">
        <f t="shared" si="1"/>
        <v>45.950751996258951</v>
      </c>
      <c r="K4" s="57">
        <f t="shared" si="2"/>
        <v>11.348361568708071</v>
      </c>
      <c r="L4" s="56">
        <f>Entrate_Uscite!X25</f>
        <v>324505972.22000003</v>
      </c>
      <c r="M4" s="58">
        <f t="shared" si="0"/>
        <v>74.687531186864717</v>
      </c>
    </row>
    <row r="5" spans="1:13" x14ac:dyDescent="0.3">
      <c r="A5" s="59" t="s">
        <v>273</v>
      </c>
      <c r="B5" s="56">
        <f>Entrate_Uscite!B26</f>
        <v>27531344.25</v>
      </c>
      <c r="C5" s="56">
        <f>Entrate_Uscite!E26</f>
        <v>31410805.379999999</v>
      </c>
      <c r="D5" s="56">
        <f>Entrate_Uscite!H26</f>
        <v>44252187.299999997</v>
      </c>
      <c r="E5" s="56">
        <f>Entrate_Uscite!K26</f>
        <v>46749996.560000002</v>
      </c>
      <c r="F5" s="56">
        <f>Entrate_Uscite!N26</f>
        <v>46545358.560000002</v>
      </c>
      <c r="G5" s="56">
        <f>Entrate_Uscite!Q26</f>
        <v>45206066.939999998</v>
      </c>
      <c r="H5" s="56">
        <f>Entrate_Uscite!T26</f>
        <v>47173899.079999998</v>
      </c>
      <c r="I5" s="56">
        <f>Entrate_Uscite!W26</f>
        <v>46123796.109999999</v>
      </c>
      <c r="J5" s="56">
        <f t="shared" si="1"/>
        <v>4.8780143861354643</v>
      </c>
      <c r="K5" s="57">
        <f t="shared" si="2"/>
        <v>-2.2260253879357776</v>
      </c>
      <c r="L5" s="56">
        <f>Entrate_Uscite!X26</f>
        <v>26940547.640000001</v>
      </c>
      <c r="M5" s="58">
        <f t="shared" si="0"/>
        <v>58.409215875791887</v>
      </c>
    </row>
    <row r="6" spans="1:13" x14ac:dyDescent="0.3">
      <c r="A6" s="59" t="s">
        <v>274</v>
      </c>
      <c r="B6" s="56">
        <f>Entrate_Uscite!B27</f>
        <v>16914409.23</v>
      </c>
      <c r="C6" s="56">
        <f>Entrate_Uscite!E27</f>
        <v>15831500.48</v>
      </c>
      <c r="D6" s="56">
        <f>Entrate_Uscite!H27</f>
        <v>15115495</v>
      </c>
      <c r="E6" s="56">
        <f>Entrate_Uscite!K27</f>
        <v>13928702.199999999</v>
      </c>
      <c r="F6" s="56">
        <f>Entrate_Uscite!N27</f>
        <v>13486743.68</v>
      </c>
      <c r="G6" s="56">
        <f>Entrate_Uscite!Q27</f>
        <v>12734213.539999999</v>
      </c>
      <c r="H6" s="56">
        <f>Entrate_Uscite!T27</f>
        <v>12364003.609999999</v>
      </c>
      <c r="I6" s="56">
        <f>Entrate_Uscite!W27</f>
        <v>17967807.41</v>
      </c>
      <c r="J6" s="56">
        <f t="shared" si="1"/>
        <v>1.9002603953989987</v>
      </c>
      <c r="K6" s="57">
        <f t="shared" si="2"/>
        <v>45.323537397446643</v>
      </c>
      <c r="L6" s="56">
        <f>Entrate_Uscite!X27</f>
        <v>17919625.039999999</v>
      </c>
      <c r="M6" s="58">
        <f t="shared" si="0"/>
        <v>99.731840569633519</v>
      </c>
    </row>
    <row r="7" spans="1:13" x14ac:dyDescent="0.3">
      <c r="A7" s="59" t="s">
        <v>275</v>
      </c>
      <c r="B7" s="56">
        <f>Entrate_Uscite!B28</f>
        <v>0</v>
      </c>
      <c r="C7" s="56">
        <f>Entrate_Uscite!E28</f>
        <v>0</v>
      </c>
      <c r="D7" s="56">
        <f>Entrate_Uscite!H28</f>
        <v>0</v>
      </c>
      <c r="E7" s="56">
        <f>Entrate_Uscite!K28</f>
        <v>0</v>
      </c>
      <c r="F7" s="56">
        <f>Entrate_Uscite!N28</f>
        <v>0</v>
      </c>
      <c r="G7" s="56">
        <f>Entrate_Uscite!Q28</f>
        <v>0</v>
      </c>
      <c r="H7" s="56">
        <f>Entrate_Uscite!T28</f>
        <v>0</v>
      </c>
      <c r="I7" s="56">
        <f>Entrate_Uscite!W28</f>
        <v>0</v>
      </c>
      <c r="J7" s="56">
        <f t="shared" si="1"/>
        <v>0</v>
      </c>
      <c r="K7" s="57" t="str">
        <f t="shared" si="2"/>
        <v>-</v>
      </c>
      <c r="L7" s="56">
        <f>Entrate_Uscite!X28</f>
        <v>0</v>
      </c>
      <c r="M7" s="58" t="str">
        <f t="shared" si="0"/>
        <v>-</v>
      </c>
    </row>
    <row r="8" spans="1:13" x14ac:dyDescent="0.3">
      <c r="A8" s="59" t="s">
        <v>276</v>
      </c>
      <c r="B8" s="56">
        <f>Entrate_Uscite!B29</f>
        <v>2745384.99</v>
      </c>
      <c r="C8" s="56">
        <f>Entrate_Uscite!E29</f>
        <v>3543071</v>
      </c>
      <c r="D8" s="56">
        <f>Entrate_Uscite!H29</f>
        <v>3255962.33</v>
      </c>
      <c r="E8" s="56">
        <f>Entrate_Uscite!K29</f>
        <v>2956848.06</v>
      </c>
      <c r="F8" s="56">
        <f>Entrate_Uscite!N29</f>
        <v>3816635.66</v>
      </c>
      <c r="G8" s="56">
        <f>Entrate_Uscite!Q29</f>
        <v>2659911.69</v>
      </c>
      <c r="H8" s="56">
        <f>Entrate_Uscite!T29</f>
        <v>2635275.7999999998</v>
      </c>
      <c r="I8" s="56">
        <f>Entrate_Uscite!W29</f>
        <v>2855129.42</v>
      </c>
      <c r="J8" s="56">
        <f t="shared" si="1"/>
        <v>0.30195611722468446</v>
      </c>
      <c r="K8" s="57">
        <f t="shared" si="2"/>
        <v>8.3427176768367133</v>
      </c>
      <c r="L8" s="56">
        <f>Entrate_Uscite!X29</f>
        <v>816691.55</v>
      </c>
      <c r="M8" s="58">
        <f t="shared" si="0"/>
        <v>28.604361829594403</v>
      </c>
    </row>
    <row r="9" spans="1:13" x14ac:dyDescent="0.3">
      <c r="A9" s="59" t="s">
        <v>277</v>
      </c>
      <c r="B9" s="56">
        <f>Entrate_Uscite!B30</f>
        <v>11974857.810000001</v>
      </c>
      <c r="C9" s="56">
        <f>Entrate_Uscite!E30</f>
        <v>11700829.550000001</v>
      </c>
      <c r="D9" s="56">
        <f>Entrate_Uscite!H30</f>
        <v>10007955.92</v>
      </c>
      <c r="E9" s="56">
        <f>Entrate_Uscite!K30</f>
        <v>8330164.5999999996</v>
      </c>
      <c r="F9" s="56">
        <f>Entrate_Uscite!N30</f>
        <v>7054010.5099999998</v>
      </c>
      <c r="G9" s="56">
        <f>Entrate_Uscite!Q30</f>
        <v>8930102.4000000004</v>
      </c>
      <c r="H9" s="56">
        <f>Entrate_Uscite!T30</f>
        <v>8856959.3599999994</v>
      </c>
      <c r="I9" s="56">
        <f>Entrate_Uscite!W30</f>
        <v>7997469.71</v>
      </c>
      <c r="J9" s="56">
        <f t="shared" si="1"/>
        <v>0.84580575729335006</v>
      </c>
      <c r="K9" s="57">
        <f t="shared" si="2"/>
        <v>-9.7041164474757124</v>
      </c>
      <c r="L9" s="56">
        <f>Entrate_Uscite!X30</f>
        <v>6506291.4199999999</v>
      </c>
      <c r="M9" s="58">
        <f t="shared" si="0"/>
        <v>81.354374019879856</v>
      </c>
    </row>
    <row r="10" spans="1:13" x14ac:dyDescent="0.3">
      <c r="A10" s="4" t="s">
        <v>282</v>
      </c>
      <c r="B10" s="43">
        <f>SUM(B2:B9)</f>
        <v>577625210.14999998</v>
      </c>
      <c r="C10" s="43">
        <f>SUM(C2:C9)</f>
        <v>568463200.8599999</v>
      </c>
      <c r="D10" s="43">
        <f>SUM(D2:D9)</f>
        <v>572699317.85000002</v>
      </c>
      <c r="E10" s="43">
        <f t="shared" ref="E10:I10" si="3">SUM(E2:E9)</f>
        <v>583698418.87</v>
      </c>
      <c r="F10" s="43">
        <f t="shared" si="3"/>
        <v>576943063.26999998</v>
      </c>
      <c r="G10" s="43">
        <f t="shared" ref="G10" si="4">SUM(G2:G9)</f>
        <v>589744746.35000002</v>
      </c>
      <c r="H10" s="43">
        <f t="shared" ref="H10" si="5">SUM(H2:H9)</f>
        <v>634938595.09000003</v>
      </c>
      <c r="I10" s="43">
        <f t="shared" si="3"/>
        <v>689436418.29999995</v>
      </c>
      <c r="J10" s="43">
        <f t="shared" si="1"/>
        <v>72.914223251974818</v>
      </c>
      <c r="K10" s="44">
        <f t="shared" si="2"/>
        <v>8.5831643613151414</v>
      </c>
      <c r="L10" s="43">
        <f>SUM(L2:L9)</f>
        <v>538551476.02999997</v>
      </c>
      <c r="M10" s="45">
        <f t="shared" si="0"/>
        <v>78.114741509877092</v>
      </c>
    </row>
    <row r="11" spans="1:13" x14ac:dyDescent="0.3">
      <c r="A11" s="59" t="s">
        <v>278</v>
      </c>
      <c r="B11" s="56">
        <f>Entrate_Uscite!B32</f>
        <v>70173756.879999995</v>
      </c>
      <c r="C11" s="56">
        <f>Entrate_Uscite!E32</f>
        <v>94259103.829999998</v>
      </c>
      <c r="D11" s="56">
        <f>Entrate_Uscite!H32</f>
        <v>111211253.11</v>
      </c>
      <c r="E11" s="56">
        <f>Entrate_Uscite!K32</f>
        <v>87711319.400000006</v>
      </c>
      <c r="F11" s="56">
        <f>Entrate_Uscite!N32</f>
        <v>93717912.620000005</v>
      </c>
      <c r="G11" s="56">
        <f>Entrate_Uscite!Q32</f>
        <v>78622167.900000006</v>
      </c>
      <c r="H11" s="56">
        <f>Entrate_Uscite!T32</f>
        <v>96171135.290000007</v>
      </c>
      <c r="I11" s="56">
        <f>Entrate_Uscite!W32</f>
        <v>140018176.80000001</v>
      </c>
      <c r="J11" s="56">
        <f t="shared" si="1"/>
        <v>14.808206139883984</v>
      </c>
      <c r="K11" s="57">
        <f t="shared" si="2"/>
        <v>45.592725278516355</v>
      </c>
      <c r="L11" s="56">
        <f>Entrate_Uscite!X32</f>
        <v>106503357.29000001</v>
      </c>
      <c r="M11" s="58">
        <f t="shared" si="0"/>
        <v>76.063950926977071</v>
      </c>
    </row>
    <row r="12" spans="1:13" x14ac:dyDescent="0.3">
      <c r="A12" s="59" t="s">
        <v>279</v>
      </c>
      <c r="B12" s="56">
        <f>Entrate_Uscite!B33</f>
        <v>32105717.920000002</v>
      </c>
      <c r="C12" s="56">
        <f>Entrate_Uscite!E33</f>
        <v>28180481.800000001</v>
      </c>
      <c r="D12" s="56">
        <f>Entrate_Uscite!H33</f>
        <v>4949153.78</v>
      </c>
      <c r="E12" s="56">
        <f>Entrate_Uscite!K33</f>
        <v>2366713.77</v>
      </c>
      <c r="F12" s="56">
        <f>Entrate_Uscite!N33</f>
        <v>5754726.8200000003</v>
      </c>
      <c r="G12" s="56">
        <f>Entrate_Uscite!Q33</f>
        <v>4412709.43</v>
      </c>
      <c r="H12" s="56">
        <f>Entrate_Uscite!T33</f>
        <v>25605549.210000001</v>
      </c>
      <c r="I12" s="56">
        <f>Entrate_Uscite!W33</f>
        <v>7913606.4500000002</v>
      </c>
      <c r="J12" s="56">
        <f t="shared" si="1"/>
        <v>0.83693644853626947</v>
      </c>
      <c r="K12" s="57">
        <f t="shared" si="2"/>
        <v>-69.09417413741933</v>
      </c>
      <c r="L12" s="56">
        <f>Entrate_Uscite!X33</f>
        <v>1495108.11</v>
      </c>
      <c r="M12" s="58">
        <f t="shared" si="0"/>
        <v>18.892879238390734</v>
      </c>
    </row>
    <row r="13" spans="1:13" x14ac:dyDescent="0.3">
      <c r="A13" s="59" t="s">
        <v>280</v>
      </c>
      <c r="B13" s="56">
        <f>Entrate_Uscite!B34</f>
        <v>0</v>
      </c>
      <c r="C13" s="56">
        <f>Entrate_Uscite!E34</f>
        <v>0</v>
      </c>
      <c r="D13" s="56">
        <f>Entrate_Uscite!H34</f>
        <v>0</v>
      </c>
      <c r="E13" s="56">
        <f>Entrate_Uscite!K34</f>
        <v>0</v>
      </c>
      <c r="F13" s="56">
        <f>Entrate_Uscite!N34</f>
        <v>0</v>
      </c>
      <c r="G13" s="56">
        <f>Entrate_Uscite!Q34</f>
        <v>0</v>
      </c>
      <c r="H13" s="56">
        <f>Entrate_Uscite!T34</f>
        <v>0</v>
      </c>
      <c r="I13" s="56">
        <f>Entrate_Uscite!W34</f>
        <v>0</v>
      </c>
      <c r="J13" s="56">
        <f t="shared" si="1"/>
        <v>0</v>
      </c>
      <c r="K13" s="57" t="str">
        <f t="shared" si="2"/>
        <v>-</v>
      </c>
      <c r="L13" s="56">
        <f>Entrate_Uscite!X34</f>
        <v>0</v>
      </c>
      <c r="M13" s="58" t="str">
        <f t="shared" si="0"/>
        <v>-</v>
      </c>
    </row>
    <row r="14" spans="1:13" x14ac:dyDescent="0.3">
      <c r="A14" s="59" t="s">
        <v>281</v>
      </c>
      <c r="B14" s="56">
        <f>Entrate_Uscite!B35</f>
        <v>3000</v>
      </c>
      <c r="C14" s="56">
        <f>Entrate_Uscite!E35</f>
        <v>0</v>
      </c>
      <c r="D14" s="56">
        <f>Entrate_Uscite!H35</f>
        <v>0</v>
      </c>
      <c r="E14" s="56">
        <f>Entrate_Uscite!K35</f>
        <v>0</v>
      </c>
      <c r="F14" s="56">
        <f>Entrate_Uscite!N35</f>
        <v>0</v>
      </c>
      <c r="G14" s="56">
        <f>Entrate_Uscite!Q35</f>
        <v>0</v>
      </c>
      <c r="H14" s="56">
        <f>Entrate_Uscite!T35</f>
        <v>0</v>
      </c>
      <c r="I14" s="56">
        <f>Entrate_Uscite!W35</f>
        <v>0</v>
      </c>
      <c r="J14" s="56">
        <f t="shared" si="1"/>
        <v>0</v>
      </c>
      <c r="K14" s="57" t="str">
        <f t="shared" si="2"/>
        <v>-</v>
      </c>
      <c r="L14" s="56">
        <f>Entrate_Uscite!X35</f>
        <v>0</v>
      </c>
      <c r="M14" s="58" t="str">
        <f t="shared" si="0"/>
        <v>-</v>
      </c>
    </row>
    <row r="15" spans="1:13" x14ac:dyDescent="0.3">
      <c r="A15" s="4" t="s">
        <v>283</v>
      </c>
      <c r="B15" s="46">
        <f>SUM(B11:B14)</f>
        <v>102282474.8</v>
      </c>
      <c r="C15" s="46">
        <f>SUM(C11:C14)</f>
        <v>122439585.63</v>
      </c>
      <c r="D15" s="46">
        <f>SUM(D11:D14)</f>
        <v>116160406.89</v>
      </c>
      <c r="E15" s="46">
        <f t="shared" ref="E15:I15" si="6">SUM(E11:E14)</f>
        <v>90078033.170000002</v>
      </c>
      <c r="F15" s="46">
        <f t="shared" si="6"/>
        <v>99472639.439999998</v>
      </c>
      <c r="G15" s="46">
        <f t="shared" ref="G15:H15" si="7">SUM(G11:G14)</f>
        <v>83034877.330000013</v>
      </c>
      <c r="H15" s="46">
        <f t="shared" si="7"/>
        <v>121776684.5</v>
      </c>
      <c r="I15" s="46">
        <f t="shared" si="6"/>
        <v>147931783.25</v>
      </c>
      <c r="J15" s="46">
        <f t="shared" si="1"/>
        <v>15.645142588420253</v>
      </c>
      <c r="K15" s="44">
        <f t="shared" si="2"/>
        <v>21.477919896891279</v>
      </c>
      <c r="L15" s="46">
        <f>SUM(L11:L14)</f>
        <v>107998465.40000001</v>
      </c>
      <c r="M15" s="45">
        <f t="shared" si="0"/>
        <v>73.005586106865238</v>
      </c>
    </row>
    <row r="16" spans="1:13" x14ac:dyDescent="0.3">
      <c r="A16" s="59" t="s">
        <v>284</v>
      </c>
      <c r="B16" s="56">
        <f>Entrate_Uscite!B36</f>
        <v>58000</v>
      </c>
      <c r="C16" s="56">
        <f>Entrate_Uscite!E36</f>
        <v>7423582.6699999999</v>
      </c>
      <c r="D16" s="56">
        <f>Entrate_Uscite!H36</f>
        <v>3000000</v>
      </c>
      <c r="E16" s="56">
        <f>Entrate_Uscite!K36</f>
        <v>0</v>
      </c>
      <c r="F16" s="56">
        <f>Entrate_Uscite!N36</f>
        <v>0</v>
      </c>
      <c r="G16" s="56">
        <f>Entrate_Uscite!Q36</f>
        <v>0</v>
      </c>
      <c r="H16" s="56">
        <f>Entrate_Uscite!T36</f>
        <v>32665648</v>
      </c>
      <c r="I16" s="56">
        <f>Entrate_Uscite!W36</f>
        <v>61122002</v>
      </c>
      <c r="J16" s="56">
        <f t="shared" si="1"/>
        <v>6.4642121900447505</v>
      </c>
      <c r="K16" s="57">
        <f t="shared" si="2"/>
        <v>87.114004289766427</v>
      </c>
      <c r="L16" s="56">
        <f>Entrate_Uscite!X36</f>
        <v>0</v>
      </c>
      <c r="M16" s="58">
        <f t="shared" si="0"/>
        <v>0</v>
      </c>
    </row>
    <row r="17" spans="1:13" x14ac:dyDescent="0.3">
      <c r="A17" s="59" t="s">
        <v>285</v>
      </c>
      <c r="B17" s="56">
        <f>Entrate_Uscite!B37</f>
        <v>132407.6</v>
      </c>
      <c r="C17" s="56">
        <f>Entrate_Uscite!E37</f>
        <v>188471.28</v>
      </c>
      <c r="D17" s="56">
        <f>Entrate_Uscite!H37</f>
        <v>1000000</v>
      </c>
      <c r="E17" s="56">
        <f>Entrate_Uscite!K37</f>
        <v>0</v>
      </c>
      <c r="F17" s="56">
        <f>Entrate_Uscite!N37</f>
        <v>0</v>
      </c>
      <c r="G17" s="56">
        <f>Entrate_Uscite!Q37</f>
        <v>0</v>
      </c>
      <c r="H17" s="56">
        <f>Entrate_Uscite!T37</f>
        <v>0</v>
      </c>
      <c r="I17" s="56">
        <f>Entrate_Uscite!W37</f>
        <v>0</v>
      </c>
      <c r="J17" s="56">
        <f t="shared" si="1"/>
        <v>0</v>
      </c>
      <c r="K17" s="57" t="str">
        <f t="shared" si="2"/>
        <v>-</v>
      </c>
      <c r="L17" s="56">
        <f>Entrate_Uscite!X37</f>
        <v>0</v>
      </c>
      <c r="M17" s="58" t="str">
        <f t="shared" si="0"/>
        <v>-</v>
      </c>
    </row>
    <row r="18" spans="1:13" x14ac:dyDescent="0.3">
      <c r="A18" s="59" t="s">
        <v>286</v>
      </c>
      <c r="B18" s="56">
        <f>Entrate_Uscite!B38</f>
        <v>0</v>
      </c>
      <c r="C18" s="56">
        <f>Entrate_Uscite!E38</f>
        <v>52365.5</v>
      </c>
      <c r="D18" s="56">
        <f>Entrate_Uscite!H38</f>
        <v>1602236.81</v>
      </c>
      <c r="E18" s="56">
        <f>Entrate_Uscite!K38</f>
        <v>0</v>
      </c>
      <c r="F18" s="56">
        <f>Entrate_Uscite!N38</f>
        <v>241158.31</v>
      </c>
      <c r="G18" s="56">
        <f>Entrate_Uscite!Q38</f>
        <v>0</v>
      </c>
      <c r="H18" s="56">
        <f>Entrate_Uscite!T38</f>
        <v>0</v>
      </c>
      <c r="I18" s="56">
        <f>Entrate_Uscite!W38</f>
        <v>0</v>
      </c>
      <c r="J18" s="56">
        <f t="shared" si="1"/>
        <v>0</v>
      </c>
      <c r="K18" s="57" t="str">
        <f t="shared" si="2"/>
        <v>-</v>
      </c>
      <c r="L18" s="56">
        <f>Entrate_Uscite!X38</f>
        <v>0</v>
      </c>
      <c r="M18" s="58" t="str">
        <f t="shared" si="0"/>
        <v>-</v>
      </c>
    </row>
    <row r="19" spans="1:13" x14ac:dyDescent="0.3">
      <c r="A19" s="59" t="s">
        <v>287</v>
      </c>
      <c r="B19" s="56">
        <f>Entrate_Uscite!B39</f>
        <v>3552694.45</v>
      </c>
      <c r="C19" s="56">
        <f>Entrate_Uscite!E39</f>
        <v>4665502.07</v>
      </c>
      <c r="D19" s="56">
        <f>Entrate_Uscite!H39</f>
        <v>3427421.99</v>
      </c>
      <c r="E19" s="56">
        <f>Entrate_Uscite!K39</f>
        <v>6263728.6500000004</v>
      </c>
      <c r="F19" s="56">
        <f>Entrate_Uscite!N39</f>
        <v>6451534.6699999999</v>
      </c>
      <c r="G19" s="56">
        <f>Entrate_Uscite!Q39</f>
        <v>2468957.61</v>
      </c>
      <c r="H19" s="56">
        <f>Entrate_Uscite!T39</f>
        <v>2754800</v>
      </c>
      <c r="I19" s="56">
        <f>Entrate_Uscite!W39</f>
        <v>1555147.96</v>
      </c>
      <c r="J19" s="56">
        <f t="shared" si="1"/>
        <v>0.16447115721692537</v>
      </c>
      <c r="K19" s="57">
        <f t="shared" si="2"/>
        <v>-43.54770001452011</v>
      </c>
      <c r="L19" s="56">
        <f>Entrate_Uscite!X39</f>
        <v>1555147.98</v>
      </c>
      <c r="M19" s="58">
        <f t="shared" si="0"/>
        <v>100.00000128605126</v>
      </c>
    </row>
    <row r="20" spans="1:13" x14ac:dyDescent="0.3">
      <c r="A20" s="4" t="s">
        <v>288</v>
      </c>
      <c r="B20" s="43">
        <f>SUM(B16:B19)</f>
        <v>3743102.0500000003</v>
      </c>
      <c r="C20" s="43">
        <f>SUM(C16:C19)</f>
        <v>12329921.52</v>
      </c>
      <c r="D20" s="43">
        <f>SUM(D16:D19)</f>
        <v>9029658.8000000007</v>
      </c>
      <c r="E20" s="43">
        <f t="shared" ref="E20:I20" si="8">SUM(E16:E19)</f>
        <v>6263728.6500000004</v>
      </c>
      <c r="F20" s="43">
        <f t="shared" si="8"/>
        <v>6692692.9799999995</v>
      </c>
      <c r="G20" s="43">
        <f t="shared" ref="G20:H20" si="9">SUM(G16:G19)</f>
        <v>2468957.61</v>
      </c>
      <c r="H20" s="43">
        <f t="shared" si="9"/>
        <v>35420448</v>
      </c>
      <c r="I20" s="43">
        <f t="shared" si="8"/>
        <v>62677149.960000001</v>
      </c>
      <c r="J20" s="43">
        <f t="shared" si="1"/>
        <v>6.6286833472616769</v>
      </c>
      <c r="K20" s="44">
        <f t="shared" si="2"/>
        <v>76.951883725468406</v>
      </c>
      <c r="L20" s="43">
        <f>SUM(L16:L19)</f>
        <v>1555147.98</v>
      </c>
      <c r="M20" s="40">
        <f t="shared" si="0"/>
        <v>2.4812040448432668</v>
      </c>
    </row>
    <row r="21" spans="1:13" x14ac:dyDescent="0.3">
      <c r="A21" s="47" t="s">
        <v>349</v>
      </c>
      <c r="B21" s="48">
        <f>B10+B15+B20</f>
        <v>683650786.99999988</v>
      </c>
      <c r="C21" s="48">
        <f>C10+C15+C20</f>
        <v>703232708.00999987</v>
      </c>
      <c r="D21" s="48">
        <f>D10+D15+D20</f>
        <v>697889383.53999996</v>
      </c>
      <c r="E21" s="48">
        <f t="shared" ref="E21:I21" si="10">E10+E15+E20</f>
        <v>680040180.68999994</v>
      </c>
      <c r="F21" s="48">
        <f t="shared" si="10"/>
        <v>683108395.69000006</v>
      </c>
      <c r="G21" s="48">
        <f t="shared" ref="G21:H21" si="11">G10+G15+G20</f>
        <v>675248581.29000008</v>
      </c>
      <c r="H21" s="48">
        <f t="shared" si="11"/>
        <v>792135727.59000003</v>
      </c>
      <c r="I21" s="48">
        <f t="shared" si="10"/>
        <v>900045351.50999999</v>
      </c>
      <c r="J21" s="48">
        <f>I21/I$31*100</f>
        <v>95.188049187656759</v>
      </c>
      <c r="K21" s="49">
        <f t="shared" si="2"/>
        <v>13.622617963250434</v>
      </c>
      <c r="L21" s="48">
        <f>L10+L15+L20</f>
        <v>648105089.40999997</v>
      </c>
      <c r="M21" s="50">
        <f t="shared" si="0"/>
        <v>72.008048074764062</v>
      </c>
    </row>
    <row r="22" spans="1:13" x14ac:dyDescent="0.3">
      <c r="A22" s="59" t="s">
        <v>289</v>
      </c>
      <c r="B22" s="60">
        <f>Entrate_Uscite!B40</f>
        <v>7176830.0800000001</v>
      </c>
      <c r="C22" s="60">
        <f>Entrate_Uscite!E40</f>
        <v>6254874.1799999997</v>
      </c>
      <c r="D22" s="60">
        <f>Entrate_Uscite!H40</f>
        <v>6377145.7800000003</v>
      </c>
      <c r="E22" s="60">
        <f>Entrate_Uscite!K40</f>
        <v>6503265.8200000003</v>
      </c>
      <c r="F22" s="60">
        <f>Entrate_Uscite!N40</f>
        <v>6631651</v>
      </c>
      <c r="G22" s="60">
        <f>Entrate_Uscite!Q40</f>
        <v>6761846.7599999998</v>
      </c>
      <c r="H22" s="60">
        <f>Entrate_Uscite!T40</f>
        <v>6896118.2400000002</v>
      </c>
      <c r="I22" s="60">
        <f>Entrate_Uscite!W40</f>
        <v>7032427.5800000001</v>
      </c>
      <c r="J22" s="60">
        <f t="shared" si="1"/>
        <v>0.74374370277077817</v>
      </c>
      <c r="K22" s="61">
        <f t="shared" si="2"/>
        <v>1.9766096701961544</v>
      </c>
      <c r="L22" s="60">
        <f>Entrate_Uscite!X40</f>
        <v>0</v>
      </c>
      <c r="M22" s="58">
        <f t="shared" si="0"/>
        <v>0</v>
      </c>
    </row>
    <row r="23" spans="1:13" x14ac:dyDescent="0.3">
      <c r="A23" s="59" t="s">
        <v>290</v>
      </c>
      <c r="B23" s="60">
        <f>Entrate_Uscite!B41</f>
        <v>0</v>
      </c>
      <c r="C23" s="60">
        <f>Entrate_Uscite!E41</f>
        <v>0</v>
      </c>
      <c r="D23" s="60">
        <f>Entrate_Uscite!H41</f>
        <v>0</v>
      </c>
      <c r="E23" s="60">
        <f>Entrate_Uscite!K41</f>
        <v>0</v>
      </c>
      <c r="F23" s="60">
        <f>Entrate_Uscite!N41</f>
        <v>0</v>
      </c>
      <c r="G23" s="60">
        <f>Entrate_Uscite!Q41</f>
        <v>0</v>
      </c>
      <c r="H23" s="60">
        <f>Entrate_Uscite!T41</f>
        <v>0</v>
      </c>
      <c r="I23" s="60">
        <f>Entrate_Uscite!W41</f>
        <v>0</v>
      </c>
      <c r="J23" s="60">
        <f t="shared" si="1"/>
        <v>0</v>
      </c>
      <c r="K23" s="61" t="str">
        <f t="shared" si="2"/>
        <v>-</v>
      </c>
      <c r="L23" s="60">
        <f>Entrate_Uscite!X41</f>
        <v>0</v>
      </c>
      <c r="M23" s="58" t="str">
        <f t="shared" si="0"/>
        <v>-</v>
      </c>
    </row>
    <row r="24" spans="1:13" x14ac:dyDescent="0.3">
      <c r="A24" s="59" t="s">
        <v>291</v>
      </c>
      <c r="B24" s="60">
        <f>Entrate_Uscite!B42</f>
        <v>28241652.710000001</v>
      </c>
      <c r="C24" s="60">
        <f>Entrate_Uscite!E42</f>
        <v>31357878.170000002</v>
      </c>
      <c r="D24" s="60">
        <f>Entrate_Uscite!H42</f>
        <v>31621993.010000002</v>
      </c>
      <c r="E24" s="60">
        <f>Entrate_Uscite!K42</f>
        <v>35481679.200000003</v>
      </c>
      <c r="F24" s="60">
        <f>Entrate_Uscite!N42</f>
        <v>21527469.879999999</v>
      </c>
      <c r="G24" s="60">
        <f>Entrate_Uscite!Q42</f>
        <v>35999433.479999997</v>
      </c>
      <c r="H24" s="60">
        <f>Entrate_Uscite!T42</f>
        <v>38213778.950000003</v>
      </c>
      <c r="I24" s="60">
        <f>Entrate_Uscite!W42</f>
        <v>38466708.049999997</v>
      </c>
      <c r="J24" s="60">
        <f t="shared" si="1"/>
        <v>4.0682071095724668</v>
      </c>
      <c r="K24" s="61">
        <f t="shared" si="2"/>
        <v>0.66187931931813182</v>
      </c>
      <c r="L24" s="60">
        <f>Entrate_Uscite!X42</f>
        <v>0</v>
      </c>
      <c r="M24" s="58">
        <f t="shared" si="0"/>
        <v>0</v>
      </c>
    </row>
    <row r="25" spans="1:13" x14ac:dyDescent="0.3">
      <c r="A25" s="59" t="s">
        <v>292</v>
      </c>
      <c r="B25" s="60">
        <f>Entrate_Uscite!B43</f>
        <v>0</v>
      </c>
      <c r="C25" s="60">
        <f>Entrate_Uscite!E43</f>
        <v>0</v>
      </c>
      <c r="D25" s="60">
        <f>Entrate_Uscite!H43</f>
        <v>0</v>
      </c>
      <c r="E25" s="60">
        <f>Entrate_Uscite!K43</f>
        <v>0</v>
      </c>
      <c r="F25" s="60">
        <f>Entrate_Uscite!N43</f>
        <v>0</v>
      </c>
      <c r="G25" s="60">
        <f>Entrate_Uscite!Q43</f>
        <v>0</v>
      </c>
      <c r="H25" s="60">
        <f>Entrate_Uscite!T43</f>
        <v>0</v>
      </c>
      <c r="I25" s="60">
        <f>Entrate_Uscite!W43</f>
        <v>0</v>
      </c>
      <c r="J25" s="60">
        <f t="shared" si="1"/>
        <v>0</v>
      </c>
      <c r="K25" s="61" t="str">
        <f t="shared" si="2"/>
        <v>-</v>
      </c>
      <c r="L25" s="60">
        <f>Entrate_Uscite!X43</f>
        <v>0</v>
      </c>
      <c r="M25" s="58" t="str">
        <f t="shared" si="0"/>
        <v>-</v>
      </c>
    </row>
    <row r="26" spans="1:13" x14ac:dyDescent="0.3">
      <c r="A26" s="59" t="s">
        <v>293</v>
      </c>
      <c r="B26" s="60">
        <f>Entrate_Uscite!B44</f>
        <v>0</v>
      </c>
      <c r="C26" s="60">
        <f>Entrate_Uscite!E44</f>
        <v>0</v>
      </c>
      <c r="D26" s="60">
        <f>Entrate_Uscite!H44</f>
        <v>0</v>
      </c>
      <c r="E26" s="60">
        <f>Entrate_Uscite!K44</f>
        <v>0</v>
      </c>
      <c r="F26" s="60">
        <f>Entrate_Uscite!N44</f>
        <v>0</v>
      </c>
      <c r="G26" s="60">
        <f>Entrate_Uscite!Q44</f>
        <v>0</v>
      </c>
      <c r="H26" s="60">
        <f>Entrate_Uscite!T44</f>
        <v>0</v>
      </c>
      <c r="I26" s="60">
        <f>Entrate_Uscite!W44</f>
        <v>0</v>
      </c>
      <c r="J26" s="60">
        <f t="shared" si="1"/>
        <v>0</v>
      </c>
      <c r="K26" s="61" t="str">
        <f t="shared" si="2"/>
        <v>-</v>
      </c>
      <c r="L26" s="60">
        <f>Entrate_Uscite!X44</f>
        <v>0</v>
      </c>
      <c r="M26" s="58" t="str">
        <f t="shared" si="0"/>
        <v>-</v>
      </c>
    </row>
    <row r="27" spans="1:13" x14ac:dyDescent="0.3">
      <c r="A27" s="4" t="s">
        <v>294</v>
      </c>
      <c r="B27" s="43">
        <f>SUM(B22:B26)</f>
        <v>35418482.789999999</v>
      </c>
      <c r="C27" s="43">
        <f>SUM(C22:C26)</f>
        <v>37612752.350000001</v>
      </c>
      <c r="D27" s="43">
        <f>SUM(D22:D26)</f>
        <v>37999138.789999999</v>
      </c>
      <c r="E27" s="43">
        <f t="shared" ref="E27:I27" si="12">SUM(E22:E26)</f>
        <v>41984945.020000003</v>
      </c>
      <c r="F27" s="43">
        <f t="shared" si="12"/>
        <v>28159120.879999999</v>
      </c>
      <c r="G27" s="43">
        <f t="shared" ref="G27" si="13">SUM(G22:G26)</f>
        <v>42761280.239999995</v>
      </c>
      <c r="H27" s="43">
        <f t="shared" ref="H27" si="14">SUM(H22:H26)</f>
        <v>45109897.190000005</v>
      </c>
      <c r="I27" s="43">
        <f t="shared" si="12"/>
        <v>45499135.629999995</v>
      </c>
      <c r="J27" s="43">
        <f t="shared" si="1"/>
        <v>4.8119508123432446</v>
      </c>
      <c r="K27" s="44">
        <f t="shared" si="2"/>
        <v>0.86286705190336477</v>
      </c>
      <c r="L27" s="43">
        <f>SUM(L22:L26)</f>
        <v>0</v>
      </c>
      <c r="M27" s="45">
        <f t="shared" si="0"/>
        <v>0</v>
      </c>
    </row>
    <row r="28" spans="1:13" x14ac:dyDescent="0.3">
      <c r="A28" s="4" t="s">
        <v>295</v>
      </c>
      <c r="B28" s="43">
        <f>Entrate_Uscite!B52</f>
        <v>0</v>
      </c>
      <c r="C28" s="43">
        <f>Entrate_Uscite!E52</f>
        <v>0</v>
      </c>
      <c r="D28" s="43">
        <f>Entrate_Uscite!H52</f>
        <v>0</v>
      </c>
      <c r="E28" s="43">
        <f>Entrate_Uscite!K52</f>
        <v>0</v>
      </c>
      <c r="F28" s="43">
        <f>Entrate_Uscite!N52</f>
        <v>0</v>
      </c>
      <c r="G28" s="43">
        <f>Entrate_Uscite!Q52</f>
        <v>0</v>
      </c>
      <c r="H28" s="43">
        <f>Entrate_Uscite!T52</f>
        <v>0</v>
      </c>
      <c r="I28" s="43">
        <f>Entrate_Uscite!W52</f>
        <v>0</v>
      </c>
      <c r="J28" s="43">
        <f t="shared" si="1"/>
        <v>0</v>
      </c>
      <c r="K28" s="44" t="str">
        <f t="shared" si="2"/>
        <v>-</v>
      </c>
      <c r="L28" s="43">
        <f>Entrate_Uscite!X52</f>
        <v>0</v>
      </c>
      <c r="M28" s="45" t="str">
        <f t="shared" si="0"/>
        <v>-</v>
      </c>
    </row>
    <row r="29" spans="1:13" x14ac:dyDescent="0.3">
      <c r="A29" s="4" t="s">
        <v>296</v>
      </c>
      <c r="B29" s="43">
        <f>Entrate_Uscite!B53</f>
        <v>910712975.00999999</v>
      </c>
      <c r="C29" s="43">
        <f>Entrate_Uscite!E53</f>
        <v>857843037.35000002</v>
      </c>
      <c r="D29" s="43">
        <f>Entrate_Uscite!H53</f>
        <v>1187889698.0699999</v>
      </c>
      <c r="E29" s="43">
        <f>Entrate_Uscite!K53</f>
        <v>1280028975.0300002</v>
      </c>
      <c r="F29" s="43">
        <f>Entrate_Uscite!N53</f>
        <v>468325160.90999997</v>
      </c>
      <c r="G29" s="43">
        <f>Entrate_Uscite!Q53</f>
        <v>371905455.17000002</v>
      </c>
      <c r="H29" s="43">
        <f>Entrate_Uscite!T53</f>
        <v>116905709.46000001</v>
      </c>
      <c r="I29" s="43">
        <f>Entrate_Uscite!W53</f>
        <v>110302499.07000001</v>
      </c>
      <c r="J29" s="43"/>
      <c r="K29" s="44">
        <f t="shared" si="2"/>
        <v>-5.6483215580324924</v>
      </c>
      <c r="L29" s="43">
        <f>Entrate_Uscite!X53</f>
        <v>100714584.39</v>
      </c>
      <c r="M29" s="45">
        <f t="shared" si="0"/>
        <v>91.307617904545083</v>
      </c>
    </row>
    <row r="30" spans="1:13" x14ac:dyDescent="0.3">
      <c r="A30" s="47" t="s">
        <v>69</v>
      </c>
      <c r="B30" s="48">
        <f>B10+B15+B20+B27+B28+B29</f>
        <v>1629782244.7999997</v>
      </c>
      <c r="C30" s="48">
        <f>C10+C15+C20+C27+C28+C29</f>
        <v>1598688497.71</v>
      </c>
      <c r="D30" s="48">
        <f>D10+D15+D20+D27+D28+D29</f>
        <v>1923778220.3999999</v>
      </c>
      <c r="E30" s="48">
        <f t="shared" ref="E30:I30" si="15">E10+E15+E20+E27+E28+E29</f>
        <v>2002054100.7400002</v>
      </c>
      <c r="F30" s="48">
        <f t="shared" si="15"/>
        <v>1179592677.48</v>
      </c>
      <c r="G30" s="48">
        <f t="shared" ref="G30:H30" si="16">G10+G15+G20+G27+G28+G29</f>
        <v>1089915316.7</v>
      </c>
      <c r="H30" s="48">
        <f t="shared" si="16"/>
        <v>954151334.24000013</v>
      </c>
      <c r="I30" s="48">
        <f t="shared" si="15"/>
        <v>1055846986.21</v>
      </c>
      <c r="J30" s="48"/>
      <c r="K30" s="49">
        <f t="shared" si="2"/>
        <v>10.658230861355179</v>
      </c>
      <c r="L30" s="48">
        <f>L10+L15+L20+L27+L28+L29</f>
        <v>748819673.79999995</v>
      </c>
      <c r="M30" s="50">
        <f t="shared" si="0"/>
        <v>70.921230403651066</v>
      </c>
    </row>
    <row r="31" spans="1:13" x14ac:dyDescent="0.3">
      <c r="A31" s="38" t="s">
        <v>70</v>
      </c>
      <c r="B31" s="51">
        <f>B30-B29</f>
        <v>719069269.78999972</v>
      </c>
      <c r="C31" s="51">
        <f>C30-C29</f>
        <v>740845460.36000001</v>
      </c>
      <c r="D31" s="51">
        <f>D30-D29</f>
        <v>735888522.32999992</v>
      </c>
      <c r="E31" s="51">
        <f t="shared" ref="E31:I31" si="17">E30-E29</f>
        <v>722025125.71000004</v>
      </c>
      <c r="F31" s="51">
        <f t="shared" si="17"/>
        <v>711267516.57000005</v>
      </c>
      <c r="G31" s="51">
        <f t="shared" ref="G31:H31" si="18">G30-G29</f>
        <v>718009861.52999997</v>
      </c>
      <c r="H31" s="51">
        <f t="shared" si="18"/>
        <v>837245624.78000009</v>
      </c>
      <c r="I31" s="51">
        <f t="shared" si="17"/>
        <v>945544487.13999999</v>
      </c>
      <c r="J31" s="51">
        <f t="shared" si="1"/>
        <v>100</v>
      </c>
      <c r="K31" s="52">
        <f t="shared" si="2"/>
        <v>12.935136255678529</v>
      </c>
      <c r="L31" s="51">
        <f>L30-L29</f>
        <v>648105089.40999997</v>
      </c>
      <c r="M31" s="53">
        <f t="shared" si="0"/>
        <v>68.543056220477936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pane xSplit="1" topLeftCell="B1" activePane="topRight" state="frozen"/>
      <selection pane="topRight" activeCell="L1" sqref="L1:N1048576"/>
    </sheetView>
  </sheetViews>
  <sheetFormatPr defaultRowHeight="14.4" x14ac:dyDescent="0.3"/>
  <cols>
    <col min="1" max="1" width="40.44140625" customWidth="1"/>
    <col min="2" max="4" width="11.33203125" bestFit="1" customWidth="1"/>
    <col min="5" max="5" width="11.5546875" bestFit="1" customWidth="1"/>
    <col min="6" max="6" width="11.33203125" bestFit="1" customWidth="1"/>
    <col min="7" max="9" width="11.5546875" bestFit="1" customWidth="1"/>
    <col min="10" max="10" width="11.21875" bestFit="1" customWidth="1"/>
    <col min="11" max="11" width="11.33203125" bestFit="1" customWidth="1"/>
  </cols>
  <sheetData>
    <row r="1" spans="1:11" x14ac:dyDescent="0.3">
      <c r="A1" s="41"/>
      <c r="B1" s="42">
        <v>2016</v>
      </c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42">
        <v>2022</v>
      </c>
      <c r="I1" s="42">
        <v>2023</v>
      </c>
      <c r="J1" s="42" t="s">
        <v>266</v>
      </c>
      <c r="K1" s="42" t="s">
        <v>340</v>
      </c>
    </row>
    <row r="2" spans="1:11" x14ac:dyDescent="0.3">
      <c r="A2" s="62" t="s">
        <v>298</v>
      </c>
      <c r="B2" s="64">
        <f>Entrate_Uscite!B56</f>
        <v>79436283.550000072</v>
      </c>
      <c r="C2" s="64">
        <f>Entrate_Uscite!E56</f>
        <v>95109799.220000029</v>
      </c>
      <c r="D2" s="64">
        <f>Entrate_Uscite!H56</f>
        <v>76177474.560000062</v>
      </c>
      <c r="E2" s="64">
        <f>Entrate_Uscite!K56</f>
        <v>102302988.82000005</v>
      </c>
      <c r="F2" s="64">
        <f>Entrate_Uscite!N56</f>
        <v>96835132.029999971</v>
      </c>
      <c r="G2" s="64">
        <f>Entrate_Uscite!Q56</f>
        <v>93782789.620000005</v>
      </c>
      <c r="H2" s="64">
        <f>Entrate_Uscite!T56</f>
        <v>146032748.98999989</v>
      </c>
      <c r="I2" s="64">
        <f>Entrate_Uscite!W56</f>
        <v>156691966.04999995</v>
      </c>
      <c r="J2" s="64">
        <f>I2-H2</f>
        <v>10659217.060000062</v>
      </c>
      <c r="K2" s="64">
        <f>Entrate_Uscite!X56</f>
        <v>69087309.019999981</v>
      </c>
    </row>
    <row r="3" spans="1:11" x14ac:dyDescent="0.3">
      <c r="A3" s="62" t="s">
        <v>72</v>
      </c>
      <c r="B3" s="65">
        <f>Entrate_Uscite!B57</f>
        <v>-49609796.739999995</v>
      </c>
      <c r="C3" s="65">
        <f>Entrate_Uscite!E57</f>
        <v>-58548984.530000001</v>
      </c>
      <c r="D3" s="65">
        <f>Entrate_Uscite!H57</f>
        <v>-70694795.719999999</v>
      </c>
      <c r="E3" s="65">
        <f>Entrate_Uscite!K57</f>
        <v>-18764903.179999992</v>
      </c>
      <c r="F3" s="65">
        <f>Entrate_Uscite!N57</f>
        <v>-34261164.859999992</v>
      </c>
      <c r="G3" s="65">
        <f>Entrate_Uscite!Q57</f>
        <v>5841534.9799999893</v>
      </c>
      <c r="H3" s="65">
        <f>Entrate_Uscite!T57</f>
        <v>21802888.889999986</v>
      </c>
      <c r="I3" s="65">
        <f>Entrate_Uscite!W57</f>
        <v>-27449617.709999993</v>
      </c>
      <c r="J3" s="64">
        <f t="shared" ref="J3:J6" si="0">I3-H3</f>
        <v>-49252506.599999979</v>
      </c>
      <c r="K3" s="64">
        <f>Entrate_Uscite!X57</f>
        <v>-60655188.400000006</v>
      </c>
    </row>
    <row r="4" spans="1:11" x14ac:dyDescent="0.3">
      <c r="A4" s="62" t="s">
        <v>301</v>
      </c>
      <c r="B4" s="65">
        <f>Entrate_Uscite!B16-Entrate_Uscite!B50</f>
        <v>-79318</v>
      </c>
      <c r="C4" s="65">
        <f>Entrate_Uscite!E16-Entrate_Uscite!E50</f>
        <v>-7500964.3499999996</v>
      </c>
      <c r="D4" s="65">
        <f>Entrate_Uscite!H16-Entrate_Uscite!H50</f>
        <v>-5403471.9500000011</v>
      </c>
      <c r="E4" s="65">
        <f>Entrate_Uscite!K16-Entrate_Uscite!K50</f>
        <v>271272.16000000015</v>
      </c>
      <c r="F4" s="65">
        <f>Entrate_Uscite!N16-Entrate_Uscite!N50</f>
        <v>674918.09000000078</v>
      </c>
      <c r="G4" s="65">
        <f>Entrate_Uscite!Q16-Entrate_Uscite!Q50</f>
        <v>1333200.9899999998</v>
      </c>
      <c r="H4" s="65">
        <f>Entrate_Uscite!T16-Entrate_Uscite!T50</f>
        <v>-1206698.6599999964</v>
      </c>
      <c r="I4" s="65">
        <f>Entrate_Uscite!W16-Entrate_Uscite!W50</f>
        <v>1344196.3200000003</v>
      </c>
      <c r="J4" s="64">
        <f t="shared" si="0"/>
        <v>2550894.9799999967</v>
      </c>
      <c r="K4" s="65">
        <f>Entrate_Uscite!X16-Entrate_Uscite!X50</f>
        <v>-210951.65999999992</v>
      </c>
    </row>
    <row r="5" spans="1:11" x14ac:dyDescent="0.3">
      <c r="A5" s="47" t="s">
        <v>299</v>
      </c>
      <c r="B5" s="66">
        <f>Entrate_Uscite!B58</f>
        <v>29747168.810000062</v>
      </c>
      <c r="C5" s="66">
        <f>Entrate_Uscite!E58</f>
        <v>29059850.340000033</v>
      </c>
      <c r="D5" s="66">
        <f>Entrate_Uscite!H58</f>
        <v>79206.890000104904</v>
      </c>
      <c r="E5" s="66">
        <f>Entrate_Uscite!K58</f>
        <v>83809357.800000072</v>
      </c>
      <c r="F5" s="66">
        <f>Entrate_Uscite!N58</f>
        <v>63248885.25999999</v>
      </c>
      <c r="G5" s="66">
        <f>Entrate_Uscite!Q58</f>
        <v>100957525.58999991</v>
      </c>
      <c r="H5" s="66">
        <f>Entrate_Uscite!T58</f>
        <v>166628939.21999991</v>
      </c>
      <c r="I5" s="66">
        <f>Entrate_Uscite!W58</f>
        <v>130586544.65999985</v>
      </c>
      <c r="J5" s="66">
        <f t="shared" si="0"/>
        <v>-36042394.560000062</v>
      </c>
      <c r="K5" s="66">
        <f>Entrate_Uscite!X58</f>
        <v>8221168.9600000381</v>
      </c>
    </row>
    <row r="6" spans="1:11" x14ac:dyDescent="0.3">
      <c r="A6" s="38" t="s">
        <v>300</v>
      </c>
      <c r="B6" s="67">
        <f>Entrate_Uscite!B59</f>
        <v>27392066.180000305</v>
      </c>
      <c r="C6" s="67">
        <f>Entrate_Uscite!E59</f>
        <v>43558823.039999962</v>
      </c>
      <c r="D6" s="67">
        <f>Entrate_Uscite!H59</f>
        <v>-5669925.2200000286</v>
      </c>
      <c r="E6" s="67">
        <f>Entrate_Uscite!K59</f>
        <v>84719608.309999943</v>
      </c>
      <c r="F6" s="67">
        <f>Entrate_Uscite!N59</f>
        <v>72564697.129999995</v>
      </c>
      <c r="G6" s="67">
        <f>Entrate_Uscite!Q59</f>
        <v>106908176.53999996</v>
      </c>
      <c r="H6" s="67">
        <f>Entrate_Uscite!T59</f>
        <v>168185573.2299999</v>
      </c>
      <c r="I6" s="67">
        <f>Entrate_Uscite!W59</f>
        <v>108201163.48999989</v>
      </c>
      <c r="J6" s="67">
        <f t="shared" si="0"/>
        <v>-59984409.74000001</v>
      </c>
      <c r="K6" s="67">
        <f>Entrate_Uscite!X59</f>
        <v>-14160279.609999895</v>
      </c>
    </row>
    <row r="7" spans="1:11" x14ac:dyDescent="0.3">
      <c r="K7" s="6"/>
    </row>
    <row r="8" spans="1:11" x14ac:dyDescent="0.3">
      <c r="K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activeCell="B109" sqref="B109"/>
    </sheetView>
  </sheetViews>
  <sheetFormatPr defaultRowHeight="14.4" x14ac:dyDescent="0.3"/>
  <cols>
    <col min="1" max="1" width="33.44140625" bestFit="1" customWidth="1"/>
    <col min="2" max="2" width="13.6640625" bestFit="1" customWidth="1"/>
    <col min="3" max="4" width="12.5546875" bestFit="1" customWidth="1"/>
    <col min="5" max="5" width="11.88671875" customWidth="1"/>
    <col min="6" max="6" width="11.44140625" customWidth="1"/>
    <col min="7" max="8" width="11.109375" bestFit="1" customWidth="1"/>
    <col min="9" max="9" width="12" bestFit="1" customWidth="1"/>
  </cols>
  <sheetData>
    <row r="1" spans="1:6" x14ac:dyDescent="0.3">
      <c r="A1" s="12">
        <v>2023</v>
      </c>
      <c r="B1" s="12" t="s">
        <v>364</v>
      </c>
      <c r="C1" s="12" t="s">
        <v>365</v>
      </c>
      <c r="D1" s="12" t="s">
        <v>366</v>
      </c>
      <c r="E1" s="12" t="s">
        <v>367</v>
      </c>
      <c r="F1" s="12" t="s">
        <v>368</v>
      </c>
    </row>
    <row r="2" spans="1:6" x14ac:dyDescent="0.3">
      <c r="A2" t="s">
        <v>369</v>
      </c>
      <c r="B2" s="1">
        <v>51977572.619999997</v>
      </c>
      <c r="C2" s="1">
        <v>43431452.43</v>
      </c>
      <c r="D2" s="1">
        <f>B2-C2</f>
        <v>8546120.1899999976</v>
      </c>
      <c r="E2" s="6">
        <f>IF(B2&gt;0,C2/B2*100,"-")</f>
        <v>83.558062142533345</v>
      </c>
      <c r="F2" s="6">
        <f>B2/B$11*100</f>
        <v>40.948523096261475</v>
      </c>
    </row>
    <row r="3" spans="1:6" x14ac:dyDescent="0.3">
      <c r="A3" t="s">
        <v>370</v>
      </c>
      <c r="B3" s="1">
        <v>3972489.65</v>
      </c>
      <c r="C3" s="1">
        <v>3413824.44</v>
      </c>
      <c r="D3" s="1">
        <f t="shared" ref="D3:D11" si="0">B3-C3</f>
        <v>558665.21</v>
      </c>
      <c r="E3" s="6">
        <f t="shared" ref="E3:E11" si="1">IF(B3&gt;0,C3/B3*100,"-")</f>
        <v>85.936647814802996</v>
      </c>
      <c r="F3" s="6">
        <f t="shared" ref="F3:F11" si="2">B3/B$11*100</f>
        <v>3.1295725441417246</v>
      </c>
    </row>
    <row r="4" spans="1:6" x14ac:dyDescent="0.3">
      <c r="A4" t="s">
        <v>371</v>
      </c>
      <c r="B4" s="1">
        <v>13663093.02</v>
      </c>
      <c r="C4" s="1">
        <v>12251351.119999999</v>
      </c>
      <c r="D4" s="1">
        <f t="shared" si="0"/>
        <v>1411741.9000000004</v>
      </c>
      <c r="E4" s="6">
        <f t="shared" si="1"/>
        <v>89.6674794065041</v>
      </c>
      <c r="F4" s="6">
        <f t="shared" si="2"/>
        <v>10.763940135991655</v>
      </c>
    </row>
    <row r="5" spans="1:6" x14ac:dyDescent="0.3">
      <c r="A5" t="s">
        <v>372</v>
      </c>
      <c r="B5" s="1">
        <v>8563032.1799999997</v>
      </c>
      <c r="C5" s="1">
        <v>7229049.4299999997</v>
      </c>
      <c r="D5" s="1">
        <f t="shared" si="0"/>
        <v>1333982.75</v>
      </c>
      <c r="E5" s="6">
        <f t="shared" si="1"/>
        <v>84.421607650667497</v>
      </c>
      <c r="F5" s="6">
        <f t="shared" si="2"/>
        <v>6.7460541791795627</v>
      </c>
    </row>
    <row r="6" spans="1:6" x14ac:dyDescent="0.3">
      <c r="A6" t="s">
        <v>373</v>
      </c>
      <c r="B6" s="1">
        <v>0</v>
      </c>
      <c r="C6" s="1">
        <v>0</v>
      </c>
      <c r="D6" s="1">
        <f t="shared" si="0"/>
        <v>0</v>
      </c>
      <c r="E6" s="119" t="str">
        <f t="shared" si="1"/>
        <v>-</v>
      </c>
      <c r="F6" s="6">
        <f t="shared" si="2"/>
        <v>0</v>
      </c>
    </row>
    <row r="7" spans="1:6" x14ac:dyDescent="0.3">
      <c r="A7" t="s">
        <v>374</v>
      </c>
      <c r="B7" s="1">
        <v>2107220.4</v>
      </c>
      <c r="C7" s="1">
        <v>399.51</v>
      </c>
      <c r="D7" s="1">
        <f t="shared" si="0"/>
        <v>2106820.89</v>
      </c>
      <c r="E7" s="6">
        <f t="shared" si="1"/>
        <v>1.8959098915329407E-2</v>
      </c>
      <c r="F7" s="6">
        <f t="shared" si="2"/>
        <v>1.6600922064819839</v>
      </c>
    </row>
    <row r="8" spans="1:6" x14ac:dyDescent="0.3">
      <c r="A8" t="s">
        <v>375</v>
      </c>
      <c r="B8" s="1">
        <v>42143349.789999999</v>
      </c>
      <c r="C8" s="1">
        <v>27184684.449999999</v>
      </c>
      <c r="D8" s="1">
        <f t="shared" si="0"/>
        <v>14958665.34</v>
      </c>
      <c r="E8" s="119">
        <f t="shared" si="1"/>
        <v>64.505276835992106</v>
      </c>
      <c r="F8" s="6">
        <f t="shared" si="2"/>
        <v>33.201010459761662</v>
      </c>
    </row>
    <row r="9" spans="1:6" x14ac:dyDescent="0.3">
      <c r="A9" t="s">
        <v>376</v>
      </c>
      <c r="B9" s="1">
        <v>1529923.27</v>
      </c>
      <c r="C9" s="1">
        <v>0</v>
      </c>
      <c r="D9" s="1">
        <f t="shared" si="0"/>
        <v>1529923.27</v>
      </c>
      <c r="E9" s="119">
        <f t="shared" si="1"/>
        <v>0</v>
      </c>
      <c r="F9" s="6">
        <f t="shared" si="2"/>
        <v>1.2052909591433492</v>
      </c>
    </row>
    <row r="10" spans="1:6" x14ac:dyDescent="0.3">
      <c r="A10" t="s">
        <v>377</v>
      </c>
      <c r="B10" s="1">
        <v>2977256.34</v>
      </c>
      <c r="C10" s="1">
        <v>2014846.69</v>
      </c>
      <c r="D10" s="1">
        <f t="shared" si="0"/>
        <v>962409.64999999991</v>
      </c>
      <c r="E10" s="6">
        <f t="shared" si="1"/>
        <v>67.674612458798222</v>
      </c>
      <c r="F10" s="6">
        <f t="shared" si="2"/>
        <v>2.3455164190385949</v>
      </c>
    </row>
    <row r="11" spans="1:6" x14ac:dyDescent="0.3">
      <c r="A11" s="4" t="s">
        <v>207</v>
      </c>
      <c r="B11" s="3">
        <f>SUM(B2:B10)</f>
        <v>126933937.27</v>
      </c>
      <c r="C11" s="3">
        <f>SUM(C2:C10)</f>
        <v>95525608.069999993</v>
      </c>
      <c r="D11" s="3">
        <f t="shared" si="0"/>
        <v>31408329.200000003</v>
      </c>
      <c r="E11" s="120">
        <f t="shared" si="1"/>
        <v>75.256160901090112</v>
      </c>
      <c r="F11" s="120">
        <f t="shared" si="2"/>
        <v>100</v>
      </c>
    </row>
    <row r="12" spans="1:6" x14ac:dyDescent="0.3">
      <c r="A12" s="121" t="s">
        <v>378</v>
      </c>
      <c r="B12" s="122">
        <v>900045351.50999999</v>
      </c>
      <c r="C12" s="123"/>
      <c r="D12" s="123"/>
      <c r="E12" s="123"/>
      <c r="F12" s="124">
        <f>B11/B12*100</f>
        <v>14.103060146585255</v>
      </c>
    </row>
    <row r="14" spans="1:6" x14ac:dyDescent="0.3">
      <c r="A14" s="12">
        <v>2022</v>
      </c>
      <c r="B14" s="12" t="s">
        <v>364</v>
      </c>
      <c r="C14" s="12" t="s">
        <v>365</v>
      </c>
      <c r="D14" s="12" t="s">
        <v>366</v>
      </c>
      <c r="E14" s="12" t="s">
        <v>367</v>
      </c>
      <c r="F14" s="12" t="s">
        <v>368</v>
      </c>
    </row>
    <row r="15" spans="1:6" x14ac:dyDescent="0.3">
      <c r="A15" t="s">
        <v>369</v>
      </c>
      <c r="B15" s="94">
        <v>44239627.090000004</v>
      </c>
      <c r="C15" s="94">
        <v>36639650.869999997</v>
      </c>
      <c r="D15" s="1">
        <f>B15-C15</f>
        <v>7599976.2200000063</v>
      </c>
      <c r="E15" s="6">
        <f>IF(B15&gt;0,C15/B15*100,"-")</f>
        <v>82.820885437079298</v>
      </c>
      <c r="F15" s="6">
        <f>B15/B$11*100</f>
        <v>34.852481567556126</v>
      </c>
    </row>
    <row r="16" spans="1:6" x14ac:dyDescent="0.3">
      <c r="A16" t="s">
        <v>370</v>
      </c>
      <c r="B16" s="94">
        <v>4669775.1399999997</v>
      </c>
      <c r="C16" s="94">
        <v>3474768.48</v>
      </c>
      <c r="D16" s="1">
        <f t="shared" ref="D16:D24" si="3">B16-C16</f>
        <v>1195006.6599999997</v>
      </c>
      <c r="E16" s="6">
        <f t="shared" ref="E16:E24" si="4">IF(B16&gt;0,C16/B16*100,"-")</f>
        <v>74.409760123910388</v>
      </c>
      <c r="F16" s="6">
        <f t="shared" ref="F16:F24" si="5">B16/B$11*100</f>
        <v>3.678901986682225</v>
      </c>
    </row>
    <row r="17" spans="1:6" x14ac:dyDescent="0.3">
      <c r="A17" t="s">
        <v>371</v>
      </c>
      <c r="B17" s="94">
        <v>12800537.810000001</v>
      </c>
      <c r="C17" s="94">
        <v>11923390.289999999</v>
      </c>
      <c r="D17" s="1">
        <f t="shared" si="3"/>
        <v>877147.52000000142</v>
      </c>
      <c r="E17" s="6">
        <f t="shared" si="4"/>
        <v>93.147572914360225</v>
      </c>
      <c r="F17" s="6">
        <f t="shared" si="5"/>
        <v>10.084409327642691</v>
      </c>
    </row>
    <row r="18" spans="1:6" x14ac:dyDescent="0.3">
      <c r="A18" t="s">
        <v>372</v>
      </c>
      <c r="B18" s="94">
        <v>6142405.5599999996</v>
      </c>
      <c r="C18" s="94">
        <v>4712111.5</v>
      </c>
      <c r="D18" s="1">
        <f t="shared" si="3"/>
        <v>1430294.0599999996</v>
      </c>
      <c r="E18" s="6">
        <f t="shared" si="4"/>
        <v>76.714431405926248</v>
      </c>
      <c r="F18" s="6">
        <f t="shared" si="5"/>
        <v>4.839056986733616</v>
      </c>
    </row>
    <row r="19" spans="1:6" x14ac:dyDescent="0.3">
      <c r="A19" t="s">
        <v>373</v>
      </c>
      <c r="B19" s="94">
        <v>0</v>
      </c>
      <c r="C19" s="94">
        <v>0</v>
      </c>
      <c r="D19" s="1">
        <f t="shared" si="3"/>
        <v>0</v>
      </c>
      <c r="E19" s="119" t="str">
        <f t="shared" si="4"/>
        <v>-</v>
      </c>
      <c r="F19" s="6">
        <f t="shared" si="5"/>
        <v>0</v>
      </c>
    </row>
    <row r="20" spans="1:6" x14ac:dyDescent="0.3">
      <c r="A20" t="s">
        <v>374</v>
      </c>
      <c r="B20" s="94">
        <v>4364393.08</v>
      </c>
      <c r="C20" s="94">
        <v>8094.09</v>
      </c>
      <c r="D20" s="1">
        <f t="shared" si="3"/>
        <v>4356298.99</v>
      </c>
      <c r="E20" s="6">
        <f t="shared" si="4"/>
        <v>0.18545740155925644</v>
      </c>
      <c r="F20" s="6">
        <f t="shared" si="5"/>
        <v>3.4383185252629014</v>
      </c>
    </row>
    <row r="21" spans="1:6" x14ac:dyDescent="0.3">
      <c r="A21" t="s">
        <v>375</v>
      </c>
      <c r="B21" s="94">
        <v>37090482.469999999</v>
      </c>
      <c r="C21" s="94">
        <v>24180560.239999998</v>
      </c>
      <c r="D21" s="1">
        <f t="shared" si="3"/>
        <v>12909922.23</v>
      </c>
      <c r="E21" s="119">
        <f t="shared" si="4"/>
        <v>65.19343677871548</v>
      </c>
      <c r="F21" s="6">
        <f t="shared" si="5"/>
        <v>29.220304094960181</v>
      </c>
    </row>
    <row r="22" spans="1:6" x14ac:dyDescent="0.3">
      <c r="A22" t="s">
        <v>376</v>
      </c>
      <c r="B22" s="94">
        <v>1469196.02</v>
      </c>
      <c r="C22" s="94">
        <v>0</v>
      </c>
      <c r="D22" s="1">
        <f t="shared" si="3"/>
        <v>1469196.02</v>
      </c>
      <c r="E22" s="119">
        <f t="shared" si="4"/>
        <v>0</v>
      </c>
      <c r="F22" s="6">
        <f t="shared" si="5"/>
        <v>1.1574493406557513</v>
      </c>
    </row>
    <row r="23" spans="1:6" x14ac:dyDescent="0.3">
      <c r="A23" t="s">
        <v>377</v>
      </c>
      <c r="B23" s="94">
        <v>2765364.03</v>
      </c>
      <c r="C23" s="94">
        <v>2266230.9500000002</v>
      </c>
      <c r="D23" s="1">
        <f t="shared" si="3"/>
        <v>499133.07999999961</v>
      </c>
      <c r="E23" s="6">
        <f t="shared" si="4"/>
        <v>81.950547031596429</v>
      </c>
      <c r="F23" s="6">
        <f t="shared" si="5"/>
        <v>2.1785852463693929</v>
      </c>
    </row>
    <row r="24" spans="1:6" x14ac:dyDescent="0.3">
      <c r="A24" s="4" t="s">
        <v>207</v>
      </c>
      <c r="B24" s="3">
        <f>SUM(B15:B23)</f>
        <v>113541781.2</v>
      </c>
      <c r="C24" s="3">
        <f>SUM(C15:C23)</f>
        <v>83204806.420000002</v>
      </c>
      <c r="D24" s="3">
        <f t="shared" si="3"/>
        <v>30336974.780000001</v>
      </c>
      <c r="E24" s="120">
        <f t="shared" si="4"/>
        <v>73.281223476173537</v>
      </c>
      <c r="F24" s="120">
        <f t="shared" si="5"/>
        <v>89.449507075862883</v>
      </c>
    </row>
    <row r="25" spans="1:6" x14ac:dyDescent="0.3">
      <c r="A25" s="121" t="s">
        <v>378</v>
      </c>
      <c r="B25" s="122">
        <v>792135727.59000003</v>
      </c>
      <c r="C25" s="123"/>
      <c r="D25" s="123"/>
      <c r="E25" s="123"/>
      <c r="F25" s="124">
        <f>B24/B25*100</f>
        <v>14.333627085024988</v>
      </c>
    </row>
    <row r="27" spans="1:6" x14ac:dyDescent="0.3">
      <c r="A27" s="12">
        <v>2021</v>
      </c>
      <c r="B27" s="12" t="s">
        <v>364</v>
      </c>
      <c r="C27" s="12" t="s">
        <v>365</v>
      </c>
      <c r="D27" s="12" t="s">
        <v>366</v>
      </c>
      <c r="E27" s="12" t="s">
        <v>367</v>
      </c>
      <c r="F27" s="12" t="s">
        <v>368</v>
      </c>
    </row>
    <row r="28" spans="1:6" x14ac:dyDescent="0.3">
      <c r="A28" t="s">
        <v>369</v>
      </c>
      <c r="B28" s="94">
        <v>42312996.119999997</v>
      </c>
      <c r="C28" s="94">
        <v>33442180.620000001</v>
      </c>
      <c r="D28" s="1">
        <f>B28-C28</f>
        <v>8870815.4999999963</v>
      </c>
      <c r="E28" s="6">
        <f>IF(B28&gt;0,C28/B28*100,"-")</f>
        <v>79.035246110102221</v>
      </c>
      <c r="F28" s="6">
        <f>B28/B$11*100</f>
        <v>33.334659768723959</v>
      </c>
    </row>
    <row r="29" spans="1:6" x14ac:dyDescent="0.3">
      <c r="A29" t="s">
        <v>370</v>
      </c>
      <c r="B29" s="94">
        <v>4142937.95</v>
      </c>
      <c r="C29" s="94">
        <v>3676125.51</v>
      </c>
      <c r="D29" s="1">
        <f t="shared" ref="D29:D37" si="6">B29-C29</f>
        <v>466812.44000000041</v>
      </c>
      <c r="E29" s="6">
        <f t="shared" ref="E29:E37" si="7">IF(B29&gt;0,C29/B29*100,"-")</f>
        <v>88.732333295023153</v>
      </c>
      <c r="F29" s="6">
        <f t="shared" ref="F29:F37" si="8">B29/B$11*100</f>
        <v>3.263853654194619</v>
      </c>
    </row>
    <row r="30" spans="1:6" x14ac:dyDescent="0.3">
      <c r="A30" t="s">
        <v>371</v>
      </c>
      <c r="B30" s="94">
        <v>11885758.26</v>
      </c>
      <c r="C30" s="94">
        <v>11304288.560000001</v>
      </c>
      <c r="D30" s="1">
        <f t="shared" si="6"/>
        <v>581469.69999999925</v>
      </c>
      <c r="E30" s="6">
        <f t="shared" si="7"/>
        <v>95.1078451430662</v>
      </c>
      <c r="F30" s="6">
        <f t="shared" si="8"/>
        <v>9.3637355900478489</v>
      </c>
    </row>
    <row r="31" spans="1:6" x14ac:dyDescent="0.3">
      <c r="A31" t="s">
        <v>372</v>
      </c>
      <c r="B31" s="94">
        <v>6273361.2400000002</v>
      </c>
      <c r="C31" s="94">
        <v>4356694.95</v>
      </c>
      <c r="D31" s="1">
        <f t="shared" si="6"/>
        <v>1916666.29</v>
      </c>
      <c r="E31" s="6">
        <f t="shared" si="7"/>
        <v>69.447538302449161</v>
      </c>
      <c r="F31" s="6">
        <f t="shared" si="8"/>
        <v>4.942225361414569</v>
      </c>
    </row>
    <row r="32" spans="1:6" x14ac:dyDescent="0.3">
      <c r="A32" t="s">
        <v>373</v>
      </c>
      <c r="B32" s="94">
        <v>0</v>
      </c>
      <c r="C32" s="94">
        <v>0</v>
      </c>
      <c r="D32" s="1">
        <f t="shared" si="6"/>
        <v>0</v>
      </c>
      <c r="E32" s="119" t="str">
        <f t="shared" si="7"/>
        <v>-</v>
      </c>
      <c r="F32" s="6">
        <f t="shared" si="8"/>
        <v>0</v>
      </c>
    </row>
    <row r="33" spans="1:8" x14ac:dyDescent="0.3">
      <c r="A33" t="s">
        <v>374</v>
      </c>
      <c r="B33" s="94">
        <v>4535573.62</v>
      </c>
      <c r="C33" s="94">
        <v>1456010.38</v>
      </c>
      <c r="D33" s="1">
        <f t="shared" si="6"/>
        <v>3079563.24</v>
      </c>
      <c r="E33" s="6">
        <f t="shared" si="7"/>
        <v>32.102011828880862</v>
      </c>
      <c r="F33" s="6">
        <f t="shared" si="8"/>
        <v>3.5731765023190163</v>
      </c>
    </row>
    <row r="34" spans="1:8" x14ac:dyDescent="0.3">
      <c r="A34" t="s">
        <v>375</v>
      </c>
      <c r="B34" s="94">
        <v>38219030.270000003</v>
      </c>
      <c r="C34" s="94">
        <v>26306459.170000002</v>
      </c>
      <c r="D34" s="1">
        <f t="shared" si="6"/>
        <v>11912571.100000001</v>
      </c>
      <c r="E34" s="119">
        <f t="shared" si="7"/>
        <v>68.830786611164314</v>
      </c>
      <c r="F34" s="6">
        <f t="shared" si="8"/>
        <v>30.109386892100147</v>
      </c>
    </row>
    <row r="35" spans="1:8" x14ac:dyDescent="0.3">
      <c r="A35" t="s">
        <v>376</v>
      </c>
      <c r="B35" s="94">
        <v>1414834.13</v>
      </c>
      <c r="C35" s="94">
        <v>0</v>
      </c>
      <c r="D35" s="1">
        <f t="shared" si="6"/>
        <v>1414834.13</v>
      </c>
      <c r="E35" s="119">
        <f t="shared" si="7"/>
        <v>0</v>
      </c>
      <c r="F35" s="6">
        <f t="shared" si="8"/>
        <v>1.1146224251994323</v>
      </c>
    </row>
    <row r="36" spans="1:8" x14ac:dyDescent="0.3">
      <c r="A36" t="s">
        <v>377</v>
      </c>
      <c r="B36" s="94">
        <v>2791285.14</v>
      </c>
      <c r="C36" s="94">
        <v>2124586.89</v>
      </c>
      <c r="D36" s="1">
        <f t="shared" si="6"/>
        <v>666698.25</v>
      </c>
      <c r="E36" s="6">
        <f t="shared" si="7"/>
        <v>76.115007368971263</v>
      </c>
      <c r="F36" s="6">
        <f t="shared" si="8"/>
        <v>2.1990061917505037</v>
      </c>
      <c r="H36" s="27"/>
    </row>
    <row r="37" spans="1:8" x14ac:dyDescent="0.3">
      <c r="A37" s="4" t="s">
        <v>207</v>
      </c>
      <c r="B37" s="3">
        <f>SUM(B28:B36)</f>
        <v>111575776.73</v>
      </c>
      <c r="C37" s="3">
        <f>SUM(C28:C36)</f>
        <v>82666346.080000013</v>
      </c>
      <c r="D37" s="3">
        <f t="shared" si="6"/>
        <v>28909430.649999991</v>
      </c>
      <c r="E37" s="120">
        <f t="shared" si="7"/>
        <v>74.089868341264292</v>
      </c>
      <c r="F37" s="120">
        <f t="shared" si="8"/>
        <v>87.9006663857501</v>
      </c>
      <c r="H37" s="27"/>
    </row>
    <row r="38" spans="1:8" x14ac:dyDescent="0.3">
      <c r="A38" s="121" t="s">
        <v>378</v>
      </c>
      <c r="B38" s="122">
        <v>675248581.29000008</v>
      </c>
      <c r="C38" s="123"/>
      <c r="D38" s="123"/>
      <c r="E38" s="123"/>
      <c r="F38" s="124">
        <f>B37/B38*100</f>
        <v>16.523659556136316</v>
      </c>
      <c r="H38" s="27"/>
    </row>
    <row r="39" spans="1:8" x14ac:dyDescent="0.3">
      <c r="H39" s="28"/>
    </row>
    <row r="40" spans="1:8" x14ac:dyDescent="0.3">
      <c r="A40" s="12">
        <v>2020</v>
      </c>
      <c r="B40" s="12" t="s">
        <v>364</v>
      </c>
      <c r="C40" s="12" t="s">
        <v>365</v>
      </c>
      <c r="D40" s="12" t="s">
        <v>366</v>
      </c>
      <c r="E40" s="12" t="s">
        <v>367</v>
      </c>
      <c r="F40" s="12" t="s">
        <v>368</v>
      </c>
    </row>
    <row r="41" spans="1:8" x14ac:dyDescent="0.3">
      <c r="A41" t="s">
        <v>369</v>
      </c>
      <c r="B41" s="1">
        <v>39575142.770000003</v>
      </c>
      <c r="C41" s="1">
        <v>31470470.920000002</v>
      </c>
      <c r="D41" s="1">
        <f>B41-C41</f>
        <v>8104671.8500000015</v>
      </c>
      <c r="E41" s="6">
        <f>IF(B41&gt;0,C41/B41*100,"-")</f>
        <v>79.520801991537581</v>
      </c>
      <c r="F41" s="6">
        <f>B41/B$11*100</f>
        <v>31.177747749067365</v>
      </c>
    </row>
    <row r="42" spans="1:8" x14ac:dyDescent="0.3">
      <c r="A42" t="s">
        <v>370</v>
      </c>
      <c r="B42" s="1">
        <v>3945582.57</v>
      </c>
      <c r="C42" s="1">
        <v>2940532.65</v>
      </c>
      <c r="D42" s="1">
        <f t="shared" ref="D42:D50" si="9">B42-C42</f>
        <v>1005049.9199999999</v>
      </c>
      <c r="E42" s="6">
        <f t="shared" ref="E42:E50" si="10">IF(B42&gt;0,C42/B42*100,"-")</f>
        <v>74.527211072913886</v>
      </c>
      <c r="F42" s="6">
        <f t="shared" ref="F42:F50" si="11">B42/B$11*100</f>
        <v>3.1083748403765243</v>
      </c>
    </row>
    <row r="43" spans="1:8" x14ac:dyDescent="0.3">
      <c r="A43" t="s">
        <v>371</v>
      </c>
      <c r="B43" s="1">
        <v>13496499.300000001</v>
      </c>
      <c r="C43" s="1">
        <v>11609007.960000001</v>
      </c>
      <c r="D43" s="1">
        <f t="shared" si="9"/>
        <v>1887491.3399999999</v>
      </c>
      <c r="E43" s="6">
        <f t="shared" si="10"/>
        <v>86.014956189417219</v>
      </c>
      <c r="F43" s="6">
        <f t="shared" si="11"/>
        <v>10.63269570791909</v>
      </c>
    </row>
    <row r="44" spans="1:8" x14ac:dyDescent="0.3">
      <c r="A44" t="s">
        <v>372</v>
      </c>
      <c r="B44" s="1">
        <v>6600553.7999999998</v>
      </c>
      <c r="C44" s="1">
        <v>5048657.71</v>
      </c>
      <c r="D44" s="1">
        <f t="shared" si="9"/>
        <v>1551896.0899999999</v>
      </c>
      <c r="E44" s="6">
        <f t="shared" si="10"/>
        <v>76.488395716129148</v>
      </c>
      <c r="F44" s="6">
        <f t="shared" si="11"/>
        <v>5.1999913828876378</v>
      </c>
    </row>
    <row r="45" spans="1:8" x14ac:dyDescent="0.3">
      <c r="A45" t="s">
        <v>373</v>
      </c>
      <c r="B45" s="1">
        <v>0</v>
      </c>
      <c r="C45" s="1">
        <v>0</v>
      </c>
      <c r="D45" s="1">
        <f t="shared" si="9"/>
        <v>0</v>
      </c>
      <c r="E45" s="119" t="str">
        <f t="shared" si="10"/>
        <v>-</v>
      </c>
      <c r="F45" s="6">
        <f t="shared" si="11"/>
        <v>0</v>
      </c>
    </row>
    <row r="46" spans="1:8" x14ac:dyDescent="0.3">
      <c r="A46" t="s">
        <v>374</v>
      </c>
      <c r="B46" s="1">
        <v>5491025.8099999996</v>
      </c>
      <c r="C46" s="1">
        <v>1002215.78</v>
      </c>
      <c r="D46" s="1">
        <f t="shared" si="9"/>
        <v>4488810.0299999993</v>
      </c>
      <c r="E46" s="6">
        <f t="shared" si="10"/>
        <v>18.251886162596641</v>
      </c>
      <c r="F46" s="6">
        <f t="shared" si="11"/>
        <v>4.3258926084677336</v>
      </c>
    </row>
    <row r="47" spans="1:8" x14ac:dyDescent="0.3">
      <c r="A47" t="s">
        <v>375</v>
      </c>
      <c r="B47" s="1">
        <v>37550102.189999998</v>
      </c>
      <c r="C47" s="1">
        <v>25500432.379999999</v>
      </c>
      <c r="D47" s="1">
        <f t="shared" si="9"/>
        <v>12049669.809999999</v>
      </c>
      <c r="E47" s="119">
        <f t="shared" si="10"/>
        <v>67.910420725275799</v>
      </c>
      <c r="F47" s="6">
        <f t="shared" si="11"/>
        <v>29.582397739800292</v>
      </c>
    </row>
    <row r="48" spans="1:8" x14ac:dyDescent="0.3">
      <c r="A48" t="s">
        <v>376</v>
      </c>
      <c r="B48" s="1">
        <v>1073433.5900000001</v>
      </c>
      <c r="C48" s="1">
        <v>0</v>
      </c>
      <c r="D48" s="1">
        <f t="shared" si="9"/>
        <v>1073433.5900000001</v>
      </c>
      <c r="E48" s="119">
        <f t="shared" si="10"/>
        <v>0</v>
      </c>
      <c r="F48" s="6">
        <f t="shared" si="11"/>
        <v>0.84566319542795676</v>
      </c>
    </row>
    <row r="49" spans="1:8" x14ac:dyDescent="0.3">
      <c r="A49" t="s">
        <v>377</v>
      </c>
      <c r="B49" s="1">
        <v>1982173.01</v>
      </c>
      <c r="C49" s="1">
        <v>1303037.3999999999</v>
      </c>
      <c r="D49" s="1">
        <f t="shared" si="9"/>
        <v>679135.6100000001</v>
      </c>
      <c r="E49" s="6">
        <f t="shared" si="10"/>
        <v>65.737823763426178</v>
      </c>
      <c r="F49" s="6">
        <f t="shared" si="11"/>
        <v>1.5615784498858947</v>
      </c>
      <c r="H49" s="125"/>
    </row>
    <row r="50" spans="1:8" x14ac:dyDescent="0.3">
      <c r="A50" s="4" t="s">
        <v>207</v>
      </c>
      <c r="B50" s="3">
        <f>SUM(B41:B49)</f>
        <v>109714513.04000001</v>
      </c>
      <c r="C50" s="3">
        <f>SUM(C41:C49)</f>
        <v>78874354.800000012</v>
      </c>
      <c r="D50" s="3">
        <f t="shared" si="9"/>
        <v>30840158.239999995</v>
      </c>
      <c r="E50" s="120">
        <f t="shared" si="10"/>
        <v>71.890539013050898</v>
      </c>
      <c r="F50" s="120">
        <f t="shared" si="11"/>
        <v>86.434341673832492</v>
      </c>
      <c r="H50" s="125"/>
    </row>
    <row r="51" spans="1:8" x14ac:dyDescent="0.3">
      <c r="A51" s="123" t="s">
        <v>378</v>
      </c>
      <c r="B51" s="126">
        <v>683108395.69000006</v>
      </c>
      <c r="C51" s="123"/>
      <c r="D51" s="123"/>
      <c r="E51" s="123"/>
      <c r="F51" s="124">
        <f>B50/B51*100</f>
        <v>16.061069331343617</v>
      </c>
      <c r="H51" s="125"/>
    </row>
    <row r="52" spans="1:8" x14ac:dyDescent="0.3">
      <c r="H52" s="7"/>
    </row>
    <row r="53" spans="1:8" x14ac:dyDescent="0.3">
      <c r="A53" s="12">
        <v>2019</v>
      </c>
      <c r="B53" s="12" t="s">
        <v>364</v>
      </c>
      <c r="C53" s="12" t="s">
        <v>365</v>
      </c>
      <c r="D53" s="12" t="s">
        <v>366</v>
      </c>
      <c r="H53" s="28"/>
    </row>
    <row r="54" spans="1:8" x14ac:dyDescent="0.3">
      <c r="A54" t="s">
        <v>369</v>
      </c>
      <c r="B54" s="1">
        <v>47101434.729999997</v>
      </c>
      <c r="C54" s="1">
        <v>38578805.159999996</v>
      </c>
      <c r="D54" s="1">
        <f>B54-C54</f>
        <v>8522629.5700000003</v>
      </c>
      <c r="E54" s="6">
        <f>IF(B54&gt;0,C54/B54*100,"-")</f>
        <v>81.905796248342853</v>
      </c>
      <c r="F54" s="6">
        <f>B54/B$63*100</f>
        <v>42.061282766409327</v>
      </c>
    </row>
    <row r="55" spans="1:8" x14ac:dyDescent="0.3">
      <c r="A55" t="s">
        <v>370</v>
      </c>
      <c r="B55" s="1">
        <v>4299821.43</v>
      </c>
      <c r="C55" s="1">
        <v>3851680.56</v>
      </c>
      <c r="D55" s="1">
        <f t="shared" ref="D55:D63" si="12">B55-C55</f>
        <v>448140.86999999965</v>
      </c>
      <c r="E55" s="6">
        <f t="shared" ref="E55:E63" si="13">IF(B55&gt;0,C55/B55*100,"-")</f>
        <v>89.577686485459481</v>
      </c>
      <c r="F55" s="6">
        <f t="shared" ref="F55:F63" si="14">B55/B$63*100</f>
        <v>3.8397132921538195</v>
      </c>
    </row>
    <row r="56" spans="1:8" x14ac:dyDescent="0.3">
      <c r="A56" t="s">
        <v>371</v>
      </c>
      <c r="B56" s="1">
        <v>13745026.939999999</v>
      </c>
      <c r="C56" s="1">
        <v>12566839.32</v>
      </c>
      <c r="D56" s="1">
        <f t="shared" si="12"/>
        <v>1178187.6199999992</v>
      </c>
      <c r="E56" s="6">
        <f t="shared" si="13"/>
        <v>91.428262562575966</v>
      </c>
      <c r="F56" s="6">
        <f t="shared" si="14"/>
        <v>12.274221965196897</v>
      </c>
    </row>
    <row r="57" spans="1:8" x14ac:dyDescent="0.3">
      <c r="A57" t="s">
        <v>372</v>
      </c>
      <c r="B57" s="1">
        <v>7254208.46</v>
      </c>
      <c r="C57" s="1">
        <v>5820080.9000000004</v>
      </c>
      <c r="D57" s="1">
        <f t="shared" si="12"/>
        <v>1434127.5599999996</v>
      </c>
      <c r="E57" s="6">
        <f t="shared" si="13"/>
        <v>80.230406006281214</v>
      </c>
      <c r="F57" s="6">
        <f t="shared" si="14"/>
        <v>6.4779621901453446</v>
      </c>
    </row>
    <row r="58" spans="1:8" x14ac:dyDescent="0.3">
      <c r="A58" t="s">
        <v>373</v>
      </c>
      <c r="B58" s="1">
        <v>0</v>
      </c>
      <c r="C58" s="1">
        <v>0</v>
      </c>
      <c r="D58" s="1">
        <f t="shared" si="12"/>
        <v>0</v>
      </c>
      <c r="E58" s="119" t="str">
        <f t="shared" si="13"/>
        <v>-</v>
      </c>
      <c r="F58" s="6">
        <f t="shared" si="14"/>
        <v>0</v>
      </c>
    </row>
    <row r="59" spans="1:8" x14ac:dyDescent="0.3">
      <c r="A59" t="s">
        <v>374</v>
      </c>
      <c r="B59" s="1">
        <v>2530980</v>
      </c>
      <c r="C59" s="1">
        <v>89666.54</v>
      </c>
      <c r="D59" s="1">
        <f t="shared" si="12"/>
        <v>2441313.46</v>
      </c>
      <c r="E59" s="6">
        <f t="shared" si="13"/>
        <v>3.54275972153079</v>
      </c>
      <c r="F59" s="6">
        <f t="shared" si="14"/>
        <v>2.260149103023442</v>
      </c>
    </row>
    <row r="60" spans="1:8" x14ac:dyDescent="0.3">
      <c r="A60" t="s">
        <v>375</v>
      </c>
      <c r="B60" s="1">
        <v>32783481.289999999</v>
      </c>
      <c r="C60" s="1">
        <v>24749259.300000001</v>
      </c>
      <c r="D60" s="1">
        <f t="shared" si="12"/>
        <v>8034221.9899999984</v>
      </c>
      <c r="E60" s="119">
        <f t="shared" si="13"/>
        <v>75.493078605868831</v>
      </c>
      <c r="F60" s="6">
        <f t="shared" si="14"/>
        <v>29.275441066930313</v>
      </c>
    </row>
    <row r="61" spans="1:8" x14ac:dyDescent="0.3">
      <c r="A61" t="s">
        <v>376</v>
      </c>
      <c r="B61" s="1">
        <v>1429979.88</v>
      </c>
      <c r="C61" s="1">
        <v>1299277.32</v>
      </c>
      <c r="D61" s="1">
        <f t="shared" si="12"/>
        <v>130702.55999999982</v>
      </c>
      <c r="E61" s="119">
        <f t="shared" si="13"/>
        <v>90.859832237639608</v>
      </c>
      <c r="F61" s="6">
        <f t="shared" si="14"/>
        <v>1.2769629720991746</v>
      </c>
    </row>
    <row r="62" spans="1:8" x14ac:dyDescent="0.3">
      <c r="A62" t="s">
        <v>377</v>
      </c>
      <c r="B62" s="1">
        <v>2837944.71</v>
      </c>
      <c r="C62" s="1">
        <v>2277038.9700000002</v>
      </c>
      <c r="D62" s="1">
        <f t="shared" si="12"/>
        <v>560905.73999999976</v>
      </c>
      <c r="E62" s="6">
        <f t="shared" si="13"/>
        <v>80.235494439918114</v>
      </c>
      <c r="F62" s="6">
        <f t="shared" si="14"/>
        <v>2.5342666440416841</v>
      </c>
    </row>
    <row r="63" spans="1:8" x14ac:dyDescent="0.3">
      <c r="A63" s="4" t="s">
        <v>207</v>
      </c>
      <c r="B63" s="3">
        <f>SUM(B54:B62)</f>
        <v>111982877.43999998</v>
      </c>
      <c r="C63" s="3">
        <f>SUM(C54:C62)</f>
        <v>89232648.069999993</v>
      </c>
      <c r="D63" s="3">
        <f t="shared" si="12"/>
        <v>22750229.36999999</v>
      </c>
      <c r="E63" s="120">
        <f t="shared" si="13"/>
        <v>79.684189324221038</v>
      </c>
      <c r="F63" s="120">
        <f t="shared" si="14"/>
        <v>100</v>
      </c>
    </row>
    <row r="64" spans="1:8" x14ac:dyDescent="0.3">
      <c r="A64" s="123" t="s">
        <v>378</v>
      </c>
      <c r="B64" s="126">
        <v>680040180.68999994</v>
      </c>
      <c r="C64" s="123"/>
      <c r="D64" s="123"/>
      <c r="E64" s="123"/>
      <c r="F64" s="124">
        <f>B63/B64*100</f>
        <v>16.467097183342464</v>
      </c>
    </row>
    <row r="66" spans="1:6" x14ac:dyDescent="0.3">
      <c r="A66" s="12">
        <v>2018</v>
      </c>
      <c r="B66" s="12" t="s">
        <v>364</v>
      </c>
      <c r="C66" s="12" t="s">
        <v>365</v>
      </c>
      <c r="D66" s="12" t="s">
        <v>366</v>
      </c>
    </row>
    <row r="67" spans="1:6" x14ac:dyDescent="0.3">
      <c r="A67" t="s">
        <v>369</v>
      </c>
      <c r="B67" s="1">
        <v>46449600.270000003</v>
      </c>
      <c r="C67" s="1">
        <v>36412463.640000001</v>
      </c>
      <c r="D67" s="1">
        <f>B67-C67</f>
        <v>10037136.630000003</v>
      </c>
      <c r="E67" s="6">
        <f>IF(B67&gt;0,C67/B67*100,"-")</f>
        <v>78.391339060709626</v>
      </c>
      <c r="F67" s="6">
        <f>B67/B$76*100</f>
        <v>42.401055261642448</v>
      </c>
    </row>
    <row r="68" spans="1:6" x14ac:dyDescent="0.3">
      <c r="A68" t="s">
        <v>370</v>
      </c>
      <c r="B68" s="1">
        <v>4322472.33</v>
      </c>
      <c r="C68" s="1">
        <v>3736389.19</v>
      </c>
      <c r="D68" s="1">
        <f>B68-C68</f>
        <v>586083.14000000013</v>
      </c>
      <c r="E68" s="6">
        <f t="shared" ref="E68:E76" si="15">IF(B68&gt;0,C68/B68*100,"-")</f>
        <v>86.441020433322237</v>
      </c>
      <c r="F68" s="6">
        <f t="shared" ref="F68:F76" si="16">B68/B$76*100</f>
        <v>3.9457258418997019</v>
      </c>
    </row>
    <row r="69" spans="1:6" x14ac:dyDescent="0.3">
      <c r="A69" t="s">
        <v>371</v>
      </c>
      <c r="B69" s="1">
        <v>13704980.27</v>
      </c>
      <c r="C69" s="1">
        <v>11694018.91</v>
      </c>
      <c r="D69" s="1">
        <f t="shared" ref="D69:D76" si="17">B69-C69</f>
        <v>2010961.3599999994</v>
      </c>
      <c r="E69" s="6">
        <f t="shared" si="15"/>
        <v>85.32678398376126</v>
      </c>
      <c r="F69" s="6">
        <f t="shared" si="16"/>
        <v>12.510454824372363</v>
      </c>
    </row>
    <row r="70" spans="1:6" x14ac:dyDescent="0.3">
      <c r="A70" t="s">
        <v>372</v>
      </c>
      <c r="B70" s="1">
        <v>8053818.9000000004</v>
      </c>
      <c r="C70" s="1">
        <v>5683623.4800000004</v>
      </c>
      <c r="D70" s="1">
        <f t="shared" si="17"/>
        <v>2370195.42</v>
      </c>
      <c r="E70" s="6">
        <f t="shared" si="15"/>
        <v>70.570539896296907</v>
      </c>
      <c r="F70" s="6">
        <f t="shared" si="16"/>
        <v>7.3518484176647654</v>
      </c>
    </row>
    <row r="71" spans="1:6" x14ac:dyDescent="0.3">
      <c r="A71" t="s">
        <v>373</v>
      </c>
      <c r="B71" s="1">
        <v>0</v>
      </c>
      <c r="C71" s="1">
        <v>0</v>
      </c>
      <c r="D71" s="1">
        <f t="shared" si="17"/>
        <v>0</v>
      </c>
      <c r="E71" s="13" t="str">
        <f t="shared" si="15"/>
        <v>-</v>
      </c>
      <c r="F71" s="6">
        <f t="shared" si="16"/>
        <v>0</v>
      </c>
    </row>
    <row r="72" spans="1:6" x14ac:dyDescent="0.3">
      <c r="A72" t="s">
        <v>374</v>
      </c>
      <c r="B72" s="1">
        <v>2296918.13</v>
      </c>
      <c r="C72" s="1">
        <v>14873.54</v>
      </c>
      <c r="D72" s="1">
        <f t="shared" si="17"/>
        <v>2282044.59</v>
      </c>
      <c r="E72" s="6">
        <f t="shared" si="15"/>
        <v>0.64754332362729894</v>
      </c>
      <c r="F72" s="6">
        <f t="shared" si="16"/>
        <v>2.0967188521641593</v>
      </c>
    </row>
    <row r="73" spans="1:6" x14ac:dyDescent="0.3">
      <c r="A73" t="s">
        <v>375</v>
      </c>
      <c r="B73" s="1">
        <v>31063963.739999998</v>
      </c>
      <c r="C73" s="1">
        <v>23682980.050000001</v>
      </c>
      <c r="D73" s="1">
        <f t="shared" si="17"/>
        <v>7380983.6899999976</v>
      </c>
      <c r="E73" s="119">
        <f t="shared" si="15"/>
        <v>76.239401540068897</v>
      </c>
      <c r="F73" s="6">
        <f t="shared" si="16"/>
        <v>28.356430099057061</v>
      </c>
    </row>
    <row r="74" spans="1:6" x14ac:dyDescent="0.3">
      <c r="A74" t="s">
        <v>376</v>
      </c>
      <c r="B74" s="1">
        <v>1413556.45</v>
      </c>
      <c r="C74" s="1">
        <v>914883.5</v>
      </c>
      <c r="D74" s="1">
        <f t="shared" si="17"/>
        <v>498672.94999999995</v>
      </c>
      <c r="E74" s="119">
        <f t="shared" si="15"/>
        <v>64.72210572135269</v>
      </c>
      <c r="F74" s="6">
        <f t="shared" si="16"/>
        <v>1.2903509352826799</v>
      </c>
    </row>
    <row r="75" spans="1:6" x14ac:dyDescent="0.3">
      <c r="A75" t="s">
        <v>377</v>
      </c>
      <c r="B75" s="1">
        <v>2242907.48</v>
      </c>
      <c r="C75" s="1">
        <v>1203129.1299999999</v>
      </c>
      <c r="D75" s="1">
        <f t="shared" si="17"/>
        <v>1039778.3500000001</v>
      </c>
      <c r="E75" s="6">
        <f t="shared" si="15"/>
        <v>53.641496170854083</v>
      </c>
      <c r="F75" s="6">
        <f t="shared" si="16"/>
        <v>2.0474157679168159</v>
      </c>
    </row>
    <row r="76" spans="1:6" x14ac:dyDescent="0.3">
      <c r="A76" s="4" t="s">
        <v>207</v>
      </c>
      <c r="B76" s="3">
        <f>SUM(B67:B75)</f>
        <v>109548217.57000001</v>
      </c>
      <c r="C76" s="3">
        <f>SUM(C67:C75)</f>
        <v>83342361.439999998</v>
      </c>
      <c r="D76" s="3">
        <f t="shared" si="17"/>
        <v>26205856.13000001</v>
      </c>
      <c r="E76" s="120">
        <f t="shared" si="15"/>
        <v>76.078245076644194</v>
      </c>
      <c r="F76" s="120">
        <f t="shared" si="16"/>
        <v>100</v>
      </c>
    </row>
    <row r="77" spans="1:6" x14ac:dyDescent="0.3">
      <c r="A77" s="123" t="s">
        <v>378</v>
      </c>
      <c r="B77" s="126">
        <v>697889383.53999996</v>
      </c>
      <c r="C77" s="123"/>
      <c r="D77" s="123"/>
      <c r="E77" s="123"/>
      <c r="F77" s="124">
        <f>B76/B77*100</f>
        <v>15.697074658783826</v>
      </c>
    </row>
    <row r="79" spans="1:6" x14ac:dyDescent="0.3">
      <c r="A79" s="12">
        <v>2017</v>
      </c>
      <c r="B79" s="12" t="s">
        <v>364</v>
      </c>
      <c r="C79" s="12" t="s">
        <v>365</v>
      </c>
      <c r="D79" s="12" t="s">
        <v>366</v>
      </c>
    </row>
    <row r="80" spans="1:6" x14ac:dyDescent="0.3">
      <c r="A80" t="s">
        <v>369</v>
      </c>
      <c r="B80" s="1">
        <v>45304482.170000002</v>
      </c>
      <c r="C80" s="1">
        <v>36147870.539999999</v>
      </c>
      <c r="D80" s="1">
        <f>B80-C80</f>
        <v>9156611.6300000027</v>
      </c>
      <c r="E80" s="6">
        <f>IF(B80&gt;0,C80/B80*100,"-")</f>
        <v>79.788729080622005</v>
      </c>
      <c r="F80" s="6">
        <f>B80/B$89*100</f>
        <v>42.675816343060887</v>
      </c>
    </row>
    <row r="81" spans="1:6" x14ac:dyDescent="0.3">
      <c r="A81" t="s">
        <v>370</v>
      </c>
      <c r="B81" s="1">
        <v>5021804.74</v>
      </c>
      <c r="C81" s="1">
        <v>4440473.9000000004</v>
      </c>
      <c r="D81" s="1">
        <f>B81-C81</f>
        <v>581330.83999999985</v>
      </c>
      <c r="E81" s="6">
        <f t="shared" ref="E81:E89" si="18">IF(B81&gt;0,C81/B81*100,"-")</f>
        <v>88.423866117900872</v>
      </c>
      <c r="F81" s="6">
        <f t="shared" ref="F81:F89" si="19">B81/B$89*100</f>
        <v>4.7304285697556319</v>
      </c>
    </row>
    <row r="82" spans="1:6" x14ac:dyDescent="0.3">
      <c r="A82" t="s">
        <v>371</v>
      </c>
      <c r="B82" s="1">
        <v>12043031.15</v>
      </c>
      <c r="C82" s="1">
        <v>10529634.050000001</v>
      </c>
      <c r="D82" s="1">
        <f t="shared" ref="D82:D89" si="20">B82-C82</f>
        <v>1513397.0999999996</v>
      </c>
      <c r="E82" s="6">
        <f t="shared" si="18"/>
        <v>87.433420364440394</v>
      </c>
      <c r="F82" s="6">
        <f t="shared" si="19"/>
        <v>11.344267961007386</v>
      </c>
    </row>
    <row r="83" spans="1:6" x14ac:dyDescent="0.3">
      <c r="A83" t="s">
        <v>372</v>
      </c>
      <c r="B83" s="1">
        <v>9128535.1400000006</v>
      </c>
      <c r="C83" s="1">
        <v>6847152.8700000001</v>
      </c>
      <c r="D83" s="1">
        <f t="shared" si="20"/>
        <v>2281382.2700000005</v>
      </c>
      <c r="E83" s="6">
        <f t="shared" si="18"/>
        <v>75.008232591412252</v>
      </c>
      <c r="F83" s="6">
        <f t="shared" si="19"/>
        <v>8.5988774279332549</v>
      </c>
    </row>
    <row r="84" spans="1:6" x14ac:dyDescent="0.3">
      <c r="A84" t="s">
        <v>373</v>
      </c>
      <c r="B84" s="1">
        <v>85000</v>
      </c>
      <c r="C84" s="1">
        <v>50000</v>
      </c>
      <c r="D84" s="1">
        <f t="shared" si="20"/>
        <v>35000</v>
      </c>
      <c r="E84" s="13">
        <f t="shared" si="18"/>
        <v>58.82352941176471</v>
      </c>
      <c r="F84" s="6">
        <f t="shared" si="19"/>
        <v>8.0068112809425704E-2</v>
      </c>
    </row>
    <row r="85" spans="1:6" x14ac:dyDescent="0.3">
      <c r="A85" t="s">
        <v>374</v>
      </c>
      <c r="B85" s="1">
        <v>1969312.59</v>
      </c>
      <c r="C85" s="1">
        <v>512912.71</v>
      </c>
      <c r="D85" s="1">
        <f t="shared" si="20"/>
        <v>1456399.8800000001</v>
      </c>
      <c r="E85" s="6">
        <f t="shared" si="18"/>
        <v>26.045266384043174</v>
      </c>
      <c r="F85" s="6">
        <f t="shared" si="19"/>
        <v>1.8550487366252038</v>
      </c>
    </row>
    <row r="86" spans="1:6" x14ac:dyDescent="0.3">
      <c r="A86" t="s">
        <v>375</v>
      </c>
      <c r="B86" s="1">
        <v>28731138.32</v>
      </c>
      <c r="C86" s="1">
        <v>22448229.18</v>
      </c>
      <c r="D86" s="1">
        <f t="shared" si="20"/>
        <v>6282909.1400000006</v>
      </c>
      <c r="E86" s="119">
        <f t="shared" si="18"/>
        <v>78.132056342416433</v>
      </c>
      <c r="F86" s="6">
        <f t="shared" si="19"/>
        <v>27.06409440175263</v>
      </c>
    </row>
    <row r="87" spans="1:6" x14ac:dyDescent="0.3">
      <c r="A87" t="s">
        <v>376</v>
      </c>
      <c r="B87" s="1">
        <v>1327550.3500000001</v>
      </c>
      <c r="C87" s="1">
        <v>922419.4</v>
      </c>
      <c r="D87" s="1">
        <f t="shared" si="20"/>
        <v>405130.95000000007</v>
      </c>
      <c r="E87" s="119">
        <f t="shared" si="18"/>
        <v>69.482818485942914</v>
      </c>
      <c r="F87" s="6">
        <f t="shared" si="19"/>
        <v>1.250522955105795</v>
      </c>
    </row>
    <row r="88" spans="1:6" x14ac:dyDescent="0.3">
      <c r="A88" t="s">
        <v>377</v>
      </c>
      <c r="B88" s="1">
        <v>2548760.17</v>
      </c>
      <c r="C88" s="1">
        <v>1344215.26</v>
      </c>
      <c r="D88" s="1">
        <f t="shared" si="20"/>
        <v>1204544.9099999999</v>
      </c>
      <c r="E88" s="6">
        <f t="shared" si="18"/>
        <v>52.73996650693109</v>
      </c>
      <c r="F88" s="6">
        <f t="shared" si="19"/>
        <v>2.4008754919497766</v>
      </c>
    </row>
    <row r="89" spans="1:6" x14ac:dyDescent="0.3">
      <c r="A89" s="4" t="s">
        <v>207</v>
      </c>
      <c r="B89" s="3">
        <f>SUM(B80:B88)</f>
        <v>106159614.63000001</v>
      </c>
      <c r="C89" s="3">
        <f>SUM(C80:C88)</f>
        <v>83242907.910000011</v>
      </c>
      <c r="D89" s="3">
        <f t="shared" si="20"/>
        <v>22916706.719999999</v>
      </c>
      <c r="E89" s="120">
        <f t="shared" si="18"/>
        <v>78.412971072029606</v>
      </c>
      <c r="F89" s="120">
        <f t="shared" si="19"/>
        <v>100</v>
      </c>
    </row>
    <row r="90" spans="1:6" x14ac:dyDescent="0.3">
      <c r="A90" s="123" t="s">
        <v>378</v>
      </c>
      <c r="B90" s="126">
        <v>703232708.00999987</v>
      </c>
      <c r="C90" s="123"/>
      <c r="D90" s="123"/>
      <c r="E90" s="123"/>
      <c r="F90" s="124">
        <f>B89/B90*100</f>
        <v>15.095943834923336</v>
      </c>
    </row>
    <row r="92" spans="1:6" x14ac:dyDescent="0.3">
      <c r="A92" s="12">
        <v>2016</v>
      </c>
      <c r="B92" s="12" t="s">
        <v>364</v>
      </c>
      <c r="C92" s="12" t="s">
        <v>365</v>
      </c>
      <c r="D92" s="12" t="s">
        <v>366</v>
      </c>
    </row>
    <row r="93" spans="1:6" x14ac:dyDescent="0.3">
      <c r="A93" t="s">
        <v>369</v>
      </c>
      <c r="B93" s="1">
        <v>43920023.009999998</v>
      </c>
      <c r="C93" s="1">
        <v>37497847.57</v>
      </c>
      <c r="D93" s="1">
        <f>B93-C93</f>
        <v>6422175.4399999976</v>
      </c>
      <c r="E93" s="6">
        <f>IF(B93&gt;0,C93/B93*100,"-")</f>
        <v>85.377568134384276</v>
      </c>
      <c r="F93" s="6">
        <f>B93/B$102*100</f>
        <v>39.883549379372582</v>
      </c>
    </row>
    <row r="94" spans="1:6" x14ac:dyDescent="0.3">
      <c r="A94" t="s">
        <v>370</v>
      </c>
      <c r="B94" s="1">
        <v>5655259.0599999996</v>
      </c>
      <c r="C94" s="1">
        <v>4518458.08</v>
      </c>
      <c r="D94" s="1">
        <f>B94-C94</f>
        <v>1136800.9799999995</v>
      </c>
      <c r="E94" s="6">
        <f t="shared" ref="E94:E102" si="21">IF(B94&gt;0,C94/B94*100,"-")</f>
        <v>79.898339440527778</v>
      </c>
      <c r="F94" s="6">
        <f t="shared" ref="F94:F102" si="22">B94/B$102*100</f>
        <v>5.135511971869847</v>
      </c>
    </row>
    <row r="95" spans="1:6" x14ac:dyDescent="0.3">
      <c r="A95" t="s">
        <v>371</v>
      </c>
      <c r="B95" s="1">
        <v>13711181.58</v>
      </c>
      <c r="C95" s="1">
        <v>13122357.24</v>
      </c>
      <c r="D95" s="1">
        <f t="shared" ref="D95:D102" si="23">B95-C95</f>
        <v>588824.33999999985</v>
      </c>
      <c r="E95" s="119">
        <f t="shared" si="21"/>
        <v>95.705517160833935</v>
      </c>
      <c r="F95" s="6">
        <f t="shared" si="22"/>
        <v>12.451054214406108</v>
      </c>
    </row>
    <row r="96" spans="1:6" x14ac:dyDescent="0.3">
      <c r="A96" t="s">
        <v>372</v>
      </c>
      <c r="B96" s="1">
        <v>10082991.93</v>
      </c>
      <c r="C96" s="1">
        <v>6497224.2599999998</v>
      </c>
      <c r="D96" s="1">
        <f t="shared" si="23"/>
        <v>3585767.67</v>
      </c>
      <c r="E96" s="6">
        <f t="shared" si="21"/>
        <v>64.437463652715635</v>
      </c>
      <c r="F96" s="6">
        <f t="shared" si="22"/>
        <v>9.1563136576774351</v>
      </c>
    </row>
    <row r="97" spans="1:9" x14ac:dyDescent="0.3">
      <c r="A97" t="s">
        <v>373</v>
      </c>
      <c r="B97" s="1">
        <v>0</v>
      </c>
      <c r="C97" s="1">
        <v>0</v>
      </c>
      <c r="D97" s="1">
        <f t="shared" si="23"/>
        <v>0</v>
      </c>
      <c r="E97" s="13" t="str">
        <f t="shared" si="21"/>
        <v>-</v>
      </c>
      <c r="F97" s="6">
        <f t="shared" si="22"/>
        <v>0</v>
      </c>
    </row>
    <row r="98" spans="1:9" x14ac:dyDescent="0.3">
      <c r="A98" t="s">
        <v>374</v>
      </c>
      <c r="B98" s="1">
        <v>2334192.91</v>
      </c>
      <c r="C98" s="1">
        <v>1944069.63</v>
      </c>
      <c r="D98" s="1">
        <f t="shared" si="23"/>
        <v>390123.28000000026</v>
      </c>
      <c r="E98" s="6">
        <f t="shared" si="21"/>
        <v>83.286587911022309</v>
      </c>
      <c r="F98" s="6">
        <f t="shared" si="22"/>
        <v>2.1196687024906544</v>
      </c>
    </row>
    <row r="99" spans="1:9" x14ac:dyDescent="0.3">
      <c r="A99" t="s">
        <v>375</v>
      </c>
      <c r="B99" s="1">
        <v>31657093.079999998</v>
      </c>
      <c r="C99" s="1">
        <v>24175176.789999999</v>
      </c>
      <c r="D99" s="1">
        <f t="shared" si="23"/>
        <v>7481916.2899999991</v>
      </c>
      <c r="E99" s="6">
        <f t="shared" si="21"/>
        <v>76.365750730515273</v>
      </c>
      <c r="F99" s="6">
        <f t="shared" si="22"/>
        <v>28.747645117947627</v>
      </c>
    </row>
    <row r="100" spans="1:9" x14ac:dyDescent="0.3">
      <c r="A100" t="s">
        <v>376</v>
      </c>
      <c r="B100" s="1">
        <v>1322871.1200000001</v>
      </c>
      <c r="C100" s="1">
        <v>0</v>
      </c>
      <c r="D100" s="1">
        <f t="shared" si="23"/>
        <v>1322871.1200000001</v>
      </c>
      <c r="E100" s="119">
        <f t="shared" si="21"/>
        <v>0</v>
      </c>
      <c r="F100" s="6">
        <f t="shared" si="22"/>
        <v>1.2012925317696894</v>
      </c>
    </row>
    <row r="101" spans="1:9" x14ac:dyDescent="0.3">
      <c r="A101" t="s">
        <v>377</v>
      </c>
      <c r="B101" s="1">
        <v>1437035.28</v>
      </c>
      <c r="C101" s="1">
        <v>827141.52</v>
      </c>
      <c r="D101" s="1">
        <f t="shared" si="23"/>
        <v>609893.76</v>
      </c>
      <c r="E101" s="6">
        <f t="shared" si="21"/>
        <v>57.558887489526356</v>
      </c>
      <c r="F101" s="6">
        <f t="shared" si="22"/>
        <v>1.3049644244660541</v>
      </c>
    </row>
    <row r="102" spans="1:9" x14ac:dyDescent="0.3">
      <c r="A102" s="4" t="s">
        <v>207</v>
      </c>
      <c r="B102" s="3">
        <f>SUM(B93:B101)</f>
        <v>110120647.97</v>
      </c>
      <c r="C102" s="3">
        <f>SUM(C93:C101)</f>
        <v>88582275.089999989</v>
      </c>
      <c r="D102" s="3">
        <f t="shared" si="23"/>
        <v>21538372.88000001</v>
      </c>
      <c r="E102" s="120">
        <f t="shared" si="21"/>
        <v>80.441113199889926</v>
      </c>
      <c r="F102" s="120">
        <f t="shared" si="22"/>
        <v>100</v>
      </c>
    </row>
    <row r="103" spans="1:9" x14ac:dyDescent="0.3">
      <c r="A103" s="123" t="s">
        <v>378</v>
      </c>
      <c r="B103" s="126">
        <v>683650786.99999988</v>
      </c>
      <c r="C103" s="123"/>
      <c r="D103" s="123"/>
      <c r="E103" s="123"/>
      <c r="F103" s="124">
        <f>B102/B103*100</f>
        <v>16.107733665199454</v>
      </c>
    </row>
    <row r="105" spans="1:9" x14ac:dyDescent="0.3">
      <c r="B105" s="127">
        <v>2016</v>
      </c>
      <c r="C105" s="127">
        <v>2017</v>
      </c>
      <c r="D105" s="127">
        <v>2018</v>
      </c>
      <c r="E105" s="127">
        <v>2019</v>
      </c>
      <c r="F105" s="127">
        <v>2020</v>
      </c>
      <c r="G105" s="127">
        <v>2021</v>
      </c>
      <c r="H105" s="127">
        <v>2022</v>
      </c>
      <c r="I105" s="127">
        <v>2023</v>
      </c>
    </row>
    <row r="106" spans="1:9" x14ac:dyDescent="0.3">
      <c r="A106" t="s">
        <v>369</v>
      </c>
      <c r="B106" s="1">
        <f>B93</f>
        <v>43920023.009999998</v>
      </c>
      <c r="C106" s="1">
        <f>B80</f>
        <v>45304482.170000002</v>
      </c>
      <c r="D106" s="1">
        <f>B67</f>
        <v>46449600.270000003</v>
      </c>
      <c r="E106" s="1">
        <f>B54</f>
        <v>47101434.729999997</v>
      </c>
      <c r="F106" s="1">
        <f>B41</f>
        <v>39575142.770000003</v>
      </c>
      <c r="G106" s="1">
        <f>B28</f>
        <v>42312996.119999997</v>
      </c>
      <c r="H106" s="1">
        <f>B15</f>
        <v>44239627.090000004</v>
      </c>
      <c r="I106" s="1">
        <f>B2</f>
        <v>51977572.619999997</v>
      </c>
    </row>
    <row r="107" spans="1:9" x14ac:dyDescent="0.3">
      <c r="A107" t="s">
        <v>375</v>
      </c>
      <c r="B107" s="1">
        <f>B99</f>
        <v>31657093.079999998</v>
      </c>
      <c r="C107" s="1">
        <f>B86</f>
        <v>28731138.32</v>
      </c>
      <c r="D107" s="1">
        <f>B73</f>
        <v>31063963.739999998</v>
      </c>
      <c r="E107" s="1">
        <f>B60</f>
        <v>32783481.289999999</v>
      </c>
      <c r="F107" s="1">
        <f>B47</f>
        <v>37550102.189999998</v>
      </c>
      <c r="G107" s="1">
        <f>B34</f>
        <v>38219030.270000003</v>
      </c>
      <c r="H107" s="1">
        <f>B21</f>
        <v>37090482.469999999</v>
      </c>
      <c r="I107" s="1">
        <f>B8</f>
        <v>42143349.789999999</v>
      </c>
    </row>
    <row r="108" spans="1:9" x14ac:dyDescent="0.3">
      <c r="A108" t="s">
        <v>371</v>
      </c>
      <c r="B108" s="1">
        <f>B95</f>
        <v>13711181.58</v>
      </c>
      <c r="C108" s="1">
        <f>B82</f>
        <v>12043031.15</v>
      </c>
      <c r="D108" s="1">
        <f>B69</f>
        <v>13704980.27</v>
      </c>
      <c r="E108" s="1">
        <f>B56</f>
        <v>13745026.939999999</v>
      </c>
      <c r="F108" s="1">
        <f>B43</f>
        <v>13496499.300000001</v>
      </c>
      <c r="G108" s="1">
        <f t="shared" ref="G108:G109" si="24">B30</f>
        <v>11885758.26</v>
      </c>
      <c r="H108" s="1">
        <f t="shared" ref="H108:H109" si="25">B17</f>
        <v>12800537.810000001</v>
      </c>
      <c r="I108" s="1">
        <f>B4</f>
        <v>13663093.02</v>
      </c>
    </row>
    <row r="109" spans="1:9" x14ac:dyDescent="0.3">
      <c r="A109" t="s">
        <v>372</v>
      </c>
      <c r="B109" s="1">
        <f>B96</f>
        <v>10082991.93</v>
      </c>
      <c r="C109" s="1">
        <f>B83</f>
        <v>9128535.1400000006</v>
      </c>
      <c r="D109" s="1">
        <f>B70</f>
        <v>8053818.9000000004</v>
      </c>
      <c r="E109" s="1">
        <f>B57</f>
        <v>7254208.46</v>
      </c>
      <c r="F109" s="1">
        <f>B44</f>
        <v>6600553.7999999998</v>
      </c>
      <c r="G109" s="1">
        <f t="shared" si="24"/>
        <v>6273361.2400000002</v>
      </c>
      <c r="H109" s="1">
        <f t="shared" si="25"/>
        <v>6142405.5599999996</v>
      </c>
      <c r="I109" s="1">
        <f>B5</f>
        <v>8563032.1799999997</v>
      </c>
    </row>
    <row r="110" spans="1:9" x14ac:dyDescent="0.3">
      <c r="A110" t="s">
        <v>370</v>
      </c>
      <c r="B110" s="1">
        <f>B94</f>
        <v>5655259.0599999996</v>
      </c>
      <c r="C110" s="1">
        <f>B81</f>
        <v>5021804.74</v>
      </c>
      <c r="D110" s="1">
        <f>B68</f>
        <v>4322472.33</v>
      </c>
      <c r="E110" s="1">
        <f>B55</f>
        <v>4299821.43</v>
      </c>
      <c r="F110" s="1">
        <f>B42</f>
        <v>3945582.57</v>
      </c>
      <c r="G110" s="1">
        <f>B29</f>
        <v>4142937.95</v>
      </c>
      <c r="H110" s="1">
        <f>B16</f>
        <v>4669775.1399999997</v>
      </c>
      <c r="I110" s="1">
        <f>B3</f>
        <v>3972489.65</v>
      </c>
    </row>
    <row r="111" spans="1:9" x14ac:dyDescent="0.3">
      <c r="A111" t="s">
        <v>377</v>
      </c>
      <c r="B111" s="1">
        <f>B101</f>
        <v>1437035.28</v>
      </c>
      <c r="C111" s="1">
        <f>B88</f>
        <v>2548760.17</v>
      </c>
      <c r="D111" s="1">
        <f>B75</f>
        <v>2242907.48</v>
      </c>
      <c r="E111" s="1">
        <f>B62</f>
        <v>2837944.71</v>
      </c>
      <c r="F111" s="1">
        <f>B49</f>
        <v>1982173.01</v>
      </c>
      <c r="G111" s="1">
        <f>B36</f>
        <v>2791285.14</v>
      </c>
      <c r="H111" s="1">
        <f>B23</f>
        <v>2765364.03</v>
      </c>
      <c r="I111" s="1">
        <f>B10</f>
        <v>2977256.34</v>
      </c>
    </row>
    <row r="112" spans="1:9" x14ac:dyDescent="0.3">
      <c r="A112" t="s">
        <v>374</v>
      </c>
      <c r="B112" s="1">
        <f>B98</f>
        <v>2334192.91</v>
      </c>
      <c r="C112" s="1">
        <f>B85</f>
        <v>1969312.59</v>
      </c>
      <c r="D112" s="1">
        <f>B72</f>
        <v>2296918.13</v>
      </c>
      <c r="E112" s="1">
        <f>B59</f>
        <v>2530980</v>
      </c>
      <c r="F112" s="1">
        <f>B46</f>
        <v>5491025.8099999996</v>
      </c>
      <c r="G112" s="1">
        <f>B33</f>
        <v>4535573.62</v>
      </c>
      <c r="H112" s="1">
        <f>B20</f>
        <v>4364393.08</v>
      </c>
      <c r="I112" s="1">
        <f>B7</f>
        <v>2107220.4</v>
      </c>
    </row>
    <row r="113" spans="1:9" x14ac:dyDescent="0.3">
      <c r="A113" t="s">
        <v>376</v>
      </c>
      <c r="B113" s="1">
        <f>B100</f>
        <v>1322871.1200000001</v>
      </c>
      <c r="C113" s="1">
        <f>B87</f>
        <v>1327550.3500000001</v>
      </c>
      <c r="D113" s="1">
        <f>B74</f>
        <v>1413556.45</v>
      </c>
      <c r="E113" s="1">
        <f>B61</f>
        <v>1429979.88</v>
      </c>
      <c r="F113" s="1">
        <f>B48</f>
        <v>1073433.5900000001</v>
      </c>
      <c r="G113" s="1">
        <f>B35</f>
        <v>1414834.13</v>
      </c>
      <c r="H113" s="1">
        <f>B22</f>
        <v>1469196.02</v>
      </c>
      <c r="I113" s="1">
        <f>B9</f>
        <v>1529923.27</v>
      </c>
    </row>
    <row r="114" spans="1:9" x14ac:dyDescent="0.3">
      <c r="A114" t="s">
        <v>373</v>
      </c>
      <c r="B114" s="1">
        <f>B97</f>
        <v>0</v>
      </c>
      <c r="C114" s="1">
        <f>B84</f>
        <v>85000</v>
      </c>
      <c r="D114" s="1">
        <f>B71</f>
        <v>0</v>
      </c>
      <c r="E114" s="1">
        <f>B58</f>
        <v>0</v>
      </c>
      <c r="F114" s="1">
        <f>B45</f>
        <v>0</v>
      </c>
      <c r="G114" s="1">
        <f>B32</f>
        <v>0</v>
      </c>
      <c r="H114" s="1">
        <f>B19</f>
        <v>0</v>
      </c>
      <c r="I114" s="1">
        <f>B6</f>
        <v>0</v>
      </c>
    </row>
    <row r="115" spans="1:9" x14ac:dyDescent="0.3">
      <c r="B115" s="3">
        <f t="shared" ref="B115:I115" si="26">SUM(B106:B114)</f>
        <v>110120647.97</v>
      </c>
      <c r="C115" s="3">
        <f t="shared" si="26"/>
        <v>106159614.63000001</v>
      </c>
      <c r="D115" s="3">
        <f t="shared" si="26"/>
        <v>109548217.57000001</v>
      </c>
      <c r="E115" s="3">
        <f t="shared" si="26"/>
        <v>111982877.43999998</v>
      </c>
      <c r="F115" s="3">
        <f t="shared" si="26"/>
        <v>109714513.04000001</v>
      </c>
      <c r="G115" s="3">
        <f t="shared" si="26"/>
        <v>111575776.73</v>
      </c>
      <c r="H115" s="3">
        <f t="shared" si="26"/>
        <v>113541781.2</v>
      </c>
      <c r="I115" s="3">
        <f t="shared" si="26"/>
        <v>126933937.27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19" sqref="K19"/>
    </sheetView>
  </sheetViews>
  <sheetFormatPr defaultRowHeight="14.4" x14ac:dyDescent="0.3"/>
  <cols>
    <col min="1" max="1" width="40.6640625" bestFit="1" customWidth="1"/>
    <col min="2" max="9" width="12.5546875" bestFit="1" customWidth="1"/>
  </cols>
  <sheetData>
    <row r="1" spans="1:10" x14ac:dyDescent="0.3"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</row>
    <row r="2" spans="1:10" x14ac:dyDescent="0.3">
      <c r="A2" s="5" t="s">
        <v>39</v>
      </c>
      <c r="B2" s="1">
        <v>33126085.550000001</v>
      </c>
      <c r="C2" s="1">
        <v>30647255.57</v>
      </c>
      <c r="D2" s="1">
        <v>30807924.760000002</v>
      </c>
      <c r="E2" s="1">
        <v>30334429.199999999</v>
      </c>
      <c r="F2" s="1">
        <v>29059644.550000001</v>
      </c>
      <c r="G2" s="1">
        <v>29959259.600000001</v>
      </c>
      <c r="H2" s="1">
        <v>30128089.16</v>
      </c>
      <c r="I2" s="1">
        <v>31098119.550000001</v>
      </c>
      <c r="J2" s="6">
        <f t="shared" ref="J2:J17" si="0">I2/I$15*100</f>
        <v>24.499452407161591</v>
      </c>
    </row>
    <row r="3" spans="1:10" x14ac:dyDescent="0.3">
      <c r="A3" s="5" t="s">
        <v>40</v>
      </c>
      <c r="B3" s="1">
        <v>229860.84</v>
      </c>
      <c r="C3" s="1">
        <v>393345.47</v>
      </c>
      <c r="D3" s="1">
        <v>272028.59000000003</v>
      </c>
      <c r="E3" s="1">
        <v>353975.47</v>
      </c>
      <c r="F3" s="1">
        <v>358661.05</v>
      </c>
      <c r="G3" s="1">
        <v>350604.02</v>
      </c>
      <c r="H3" s="1">
        <v>344538.02</v>
      </c>
      <c r="I3" s="1">
        <v>346157.64</v>
      </c>
      <c r="J3" s="6">
        <f t="shared" si="0"/>
        <v>0.27270692727642354</v>
      </c>
    </row>
    <row r="4" spans="1:10" x14ac:dyDescent="0.3">
      <c r="A4" s="5" t="s">
        <v>41</v>
      </c>
      <c r="B4" s="1">
        <v>66532496.130000003</v>
      </c>
      <c r="C4" s="1">
        <v>65235581.18</v>
      </c>
      <c r="D4" s="1">
        <v>65855377.829999998</v>
      </c>
      <c r="E4" s="1">
        <v>66390047.259999998</v>
      </c>
      <c r="F4" s="1">
        <v>61879305.189999998</v>
      </c>
      <c r="G4" s="1">
        <v>65470434.219999999</v>
      </c>
      <c r="H4" s="1">
        <v>69150263.25</v>
      </c>
      <c r="I4" s="1">
        <v>77283664.980000004</v>
      </c>
      <c r="J4" s="6">
        <f t="shared" si="0"/>
        <v>60.884950583082151</v>
      </c>
    </row>
    <row r="5" spans="1:10" x14ac:dyDescent="0.3">
      <c r="A5" s="5" t="s">
        <v>42</v>
      </c>
      <c r="B5" s="1">
        <v>8467436.3300000001</v>
      </c>
      <c r="C5" s="1">
        <v>7618492.5300000003</v>
      </c>
      <c r="D5" s="1">
        <v>10066857.859999999</v>
      </c>
      <c r="E5" s="1">
        <v>11513408.060000001</v>
      </c>
      <c r="F5" s="1">
        <v>16744344.85</v>
      </c>
      <c r="G5" s="1">
        <v>12593953.41</v>
      </c>
      <c r="H5" s="1">
        <v>11042253.039999999</v>
      </c>
      <c r="I5" s="1">
        <v>9169260.8800000008</v>
      </c>
      <c r="J5" s="6">
        <f t="shared" si="0"/>
        <v>7.2236480465394788</v>
      </c>
    </row>
    <row r="6" spans="1:10" x14ac:dyDescent="0.3">
      <c r="A6" s="5" t="s">
        <v>43</v>
      </c>
      <c r="B6" s="1">
        <v>237130.4</v>
      </c>
      <c r="C6" s="1">
        <v>222112.77</v>
      </c>
      <c r="D6" s="1">
        <v>196933.32</v>
      </c>
      <c r="E6" s="1">
        <v>173579.76</v>
      </c>
      <c r="F6" s="1">
        <v>142473.22</v>
      </c>
      <c r="G6" s="1">
        <v>148077.16</v>
      </c>
      <c r="H6" s="1">
        <v>152622.03</v>
      </c>
      <c r="I6" s="1">
        <v>551544.75</v>
      </c>
      <c r="J6" s="6">
        <f t="shared" si="0"/>
        <v>0.43451322937128645</v>
      </c>
    </row>
    <row r="7" spans="1:10" x14ac:dyDescent="0.3">
      <c r="A7" s="5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>
        <f t="shared" si="0"/>
        <v>0</v>
      </c>
    </row>
    <row r="8" spans="1:10" x14ac:dyDescent="0.3">
      <c r="A8" s="5" t="s">
        <v>45</v>
      </c>
      <c r="B8" s="1">
        <v>3656.22</v>
      </c>
      <c r="C8" s="1">
        <v>4815.97</v>
      </c>
      <c r="D8" s="1">
        <v>4307.57</v>
      </c>
      <c r="E8" s="1">
        <v>9945.06</v>
      </c>
      <c r="F8" s="1">
        <v>7799.2</v>
      </c>
      <c r="G8" s="1">
        <v>6174.61</v>
      </c>
      <c r="H8" s="1">
        <v>9923.5300000000007</v>
      </c>
      <c r="I8" s="1">
        <v>351864.34</v>
      </c>
      <c r="J8" s="6">
        <f t="shared" si="0"/>
        <v>0.27720273046565369</v>
      </c>
    </row>
    <row r="9" spans="1:10" x14ac:dyDescent="0.3">
      <c r="A9" s="5" t="s">
        <v>46</v>
      </c>
      <c r="B9" s="1">
        <v>214000</v>
      </c>
      <c r="C9" s="1">
        <v>0</v>
      </c>
      <c r="D9" s="1">
        <v>308000</v>
      </c>
      <c r="E9" s="1">
        <v>0</v>
      </c>
      <c r="F9" s="1">
        <v>8234.33</v>
      </c>
      <c r="G9" s="1">
        <v>0</v>
      </c>
      <c r="H9" s="1">
        <v>0</v>
      </c>
      <c r="I9" s="1">
        <v>0</v>
      </c>
      <c r="J9" s="6">
        <f t="shared" si="0"/>
        <v>0</v>
      </c>
    </row>
    <row r="10" spans="1:10" x14ac:dyDescent="0.3">
      <c r="A10" s="5" t="s">
        <v>47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94">
        <v>0</v>
      </c>
      <c r="H10" s="94">
        <v>0</v>
      </c>
      <c r="I10" s="94">
        <v>0</v>
      </c>
      <c r="J10" s="6">
        <f t="shared" si="0"/>
        <v>0</v>
      </c>
    </row>
    <row r="11" spans="1:10" x14ac:dyDescent="0.3">
      <c r="A11" s="5" t="s">
        <v>48</v>
      </c>
      <c r="B11" s="1">
        <v>829982.5</v>
      </c>
      <c r="C11" s="1">
        <v>1718011.14</v>
      </c>
      <c r="D11" s="1">
        <v>1493245.89</v>
      </c>
      <c r="E11" s="1">
        <v>2897492.63</v>
      </c>
      <c r="F11" s="1">
        <v>1141745.78</v>
      </c>
      <c r="G11" s="94">
        <v>3047273.71</v>
      </c>
      <c r="H11" s="94">
        <v>2714092.17</v>
      </c>
      <c r="I11" s="94">
        <v>8133325.1299999999</v>
      </c>
      <c r="J11" s="6">
        <f t="shared" si="0"/>
        <v>6.407526076103415</v>
      </c>
    </row>
    <row r="12" spans="1:10" x14ac:dyDescent="0.3">
      <c r="A12" s="5" t="s">
        <v>49</v>
      </c>
      <c r="B12" s="1">
        <v>480000</v>
      </c>
      <c r="C12" s="1">
        <v>320000</v>
      </c>
      <c r="D12" s="1">
        <v>543541.75</v>
      </c>
      <c r="E12" s="1">
        <v>310000</v>
      </c>
      <c r="F12" s="1">
        <v>0</v>
      </c>
      <c r="G12" s="94">
        <v>0</v>
      </c>
      <c r="H12" s="94">
        <v>0</v>
      </c>
      <c r="I12" s="94">
        <v>0</v>
      </c>
      <c r="J12" s="6">
        <f t="shared" si="0"/>
        <v>0</v>
      </c>
    </row>
    <row r="13" spans="1:10" x14ac:dyDescent="0.3">
      <c r="A13" s="5" t="s">
        <v>50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94">
        <v>0</v>
      </c>
      <c r="H13" s="94">
        <v>0</v>
      </c>
      <c r="I13" s="94">
        <v>0</v>
      </c>
      <c r="J13" s="6">
        <f t="shared" si="0"/>
        <v>0</v>
      </c>
    </row>
    <row r="14" spans="1:10" x14ac:dyDescent="0.3">
      <c r="A14" s="5" t="s">
        <v>51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94">
        <v>0</v>
      </c>
      <c r="H14" s="94">
        <v>0</v>
      </c>
      <c r="I14" s="94">
        <v>0</v>
      </c>
      <c r="J14" s="6">
        <f t="shared" si="0"/>
        <v>0</v>
      </c>
    </row>
    <row r="15" spans="1:10" x14ac:dyDescent="0.3">
      <c r="A15" s="128" t="s">
        <v>379</v>
      </c>
      <c r="B15" s="3">
        <f t="shared" ref="B15:G15" si="1">SUM(B2:B14)</f>
        <v>110120647.97000001</v>
      </c>
      <c r="C15" s="3">
        <f t="shared" si="1"/>
        <v>106159614.63</v>
      </c>
      <c r="D15" s="3">
        <f t="shared" si="1"/>
        <v>109548217.56999999</v>
      </c>
      <c r="E15" s="3">
        <f t="shared" si="1"/>
        <v>111982877.44</v>
      </c>
      <c r="F15" s="3">
        <f t="shared" si="1"/>
        <v>109342208.16999999</v>
      </c>
      <c r="G15" s="3">
        <f t="shared" si="1"/>
        <v>111575776.72999999</v>
      </c>
      <c r="H15" s="3">
        <f t="shared" ref="H15:I15" si="2">SUM(H2:H14)</f>
        <v>113541781.2</v>
      </c>
      <c r="I15" s="3">
        <f t="shared" si="2"/>
        <v>126933937.27</v>
      </c>
      <c r="J15" s="6">
        <f t="shared" si="0"/>
        <v>100</v>
      </c>
    </row>
    <row r="16" spans="1:10" x14ac:dyDescent="0.3">
      <c r="A16" s="128" t="s">
        <v>380</v>
      </c>
      <c r="B16" s="3">
        <f t="shared" ref="B16:G16" si="3">SUM(B2:B9)</f>
        <v>108810665.47000001</v>
      </c>
      <c r="C16" s="3">
        <f t="shared" si="3"/>
        <v>104121603.48999999</v>
      </c>
      <c r="D16" s="3">
        <f t="shared" si="3"/>
        <v>107511429.92999999</v>
      </c>
      <c r="E16" s="3">
        <f t="shared" si="3"/>
        <v>108775384.81</v>
      </c>
      <c r="F16" s="3">
        <f t="shared" si="3"/>
        <v>108200462.38999999</v>
      </c>
      <c r="G16" s="3">
        <f t="shared" si="3"/>
        <v>108528503.02</v>
      </c>
      <c r="H16" s="3">
        <f t="shared" ref="H16:I16" si="4">SUM(H2:H9)</f>
        <v>110827689.03</v>
      </c>
      <c r="I16" s="3">
        <f t="shared" si="4"/>
        <v>118800612.14</v>
      </c>
      <c r="J16" s="6">
        <f t="shared" si="0"/>
        <v>93.592473923896591</v>
      </c>
    </row>
    <row r="17" spans="1:10" x14ac:dyDescent="0.3">
      <c r="A17" s="128" t="s">
        <v>381</v>
      </c>
      <c r="B17" s="3">
        <f t="shared" ref="B17:G17" si="5">SUM(B10:B14)</f>
        <v>1309982.5</v>
      </c>
      <c r="C17" s="3">
        <f t="shared" si="5"/>
        <v>2038011.14</v>
      </c>
      <c r="D17" s="3">
        <f t="shared" si="5"/>
        <v>2036787.64</v>
      </c>
      <c r="E17" s="3">
        <f t="shared" si="5"/>
        <v>3207492.63</v>
      </c>
      <c r="F17" s="3">
        <f t="shared" si="5"/>
        <v>1141745.78</v>
      </c>
      <c r="G17" s="3">
        <f t="shared" si="5"/>
        <v>3047273.71</v>
      </c>
      <c r="H17" s="3">
        <f t="shared" ref="H17:I17" si="6">SUM(H10:H14)</f>
        <v>2714092.17</v>
      </c>
      <c r="I17" s="3">
        <f t="shared" si="6"/>
        <v>8133325.1299999999</v>
      </c>
      <c r="J17" s="6">
        <f t="shared" si="0"/>
        <v>6.407526076103415</v>
      </c>
    </row>
    <row r="18" spans="1:10" x14ac:dyDescent="0.3">
      <c r="A18" s="129" t="s">
        <v>382</v>
      </c>
      <c r="B18" s="130">
        <f>B16/B15*100</f>
        <v>98.810411558460061</v>
      </c>
      <c r="C18" s="130">
        <f t="shared" ref="C18:G18" si="7">C16/C15*100</f>
        <v>98.080238754536637</v>
      </c>
      <c r="D18" s="130">
        <f t="shared" si="7"/>
        <v>98.14073867637461</v>
      </c>
      <c r="E18" s="130">
        <f t="shared" si="7"/>
        <v>97.13572940495429</v>
      </c>
      <c r="F18" s="130">
        <f t="shared" si="7"/>
        <v>98.955805082859797</v>
      </c>
      <c r="G18" s="130">
        <f t="shared" si="7"/>
        <v>97.268875199162594</v>
      </c>
      <c r="H18" s="130">
        <f t="shared" ref="H18:I18" si="8">H16/H15*100</f>
        <v>97.609609307415028</v>
      </c>
      <c r="I18" s="130">
        <f t="shared" si="8"/>
        <v>93.592473923896591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pane xSplit="1" topLeftCell="B1" activePane="topRight" state="frozen"/>
      <selection pane="topRight" activeCell="I2" sqref="I2:I23"/>
    </sheetView>
  </sheetViews>
  <sheetFormatPr defaultRowHeight="14.4" x14ac:dyDescent="0.3"/>
  <cols>
    <col min="1" max="1" width="36.44140625" bestFit="1" customWidth="1"/>
    <col min="2" max="9" width="13.5546875" bestFit="1" customWidth="1"/>
    <col min="12" max="12" width="10" bestFit="1" customWidth="1"/>
  </cols>
  <sheetData>
    <row r="1" spans="1:9" x14ac:dyDescent="0.3">
      <c r="A1" s="41"/>
      <c r="B1" s="100">
        <v>2016</v>
      </c>
      <c r="C1" s="100">
        <v>2017</v>
      </c>
      <c r="D1" s="69">
        <v>2018</v>
      </c>
      <c r="E1" s="100">
        <v>2019</v>
      </c>
      <c r="F1" s="100">
        <v>2020</v>
      </c>
      <c r="G1" s="100">
        <v>2021</v>
      </c>
      <c r="H1" s="100">
        <v>2022</v>
      </c>
      <c r="I1" s="100">
        <v>2023</v>
      </c>
    </row>
    <row r="2" spans="1:9" x14ac:dyDescent="0.3">
      <c r="A2" t="s">
        <v>5</v>
      </c>
      <c r="B2" s="1">
        <v>93297303.670000002</v>
      </c>
      <c r="C2" s="1">
        <v>71286672.030000001</v>
      </c>
      <c r="D2" s="1">
        <v>114909451.59999999</v>
      </c>
      <c r="E2" s="1">
        <v>112661293.68000001</v>
      </c>
      <c r="F2" s="1">
        <v>195995699.22999999</v>
      </c>
      <c r="G2" s="1">
        <v>218993491.66</v>
      </c>
      <c r="H2" s="1">
        <v>382185714.13999999</v>
      </c>
      <c r="I2" s="1">
        <v>321787509.47000003</v>
      </c>
    </row>
    <row r="3" spans="1:9" x14ac:dyDescent="0.3">
      <c r="A3" t="s">
        <v>6</v>
      </c>
      <c r="B3" s="1">
        <v>476370763.64999998</v>
      </c>
      <c r="C3" s="1">
        <v>550957160.65999997</v>
      </c>
      <c r="D3" s="1">
        <v>457613006.44</v>
      </c>
      <c r="E3" s="1">
        <v>640099464.98000002</v>
      </c>
      <c r="F3" s="1">
        <v>473006496.38</v>
      </c>
      <c r="G3" s="1">
        <v>488166663.44999999</v>
      </c>
      <c r="H3" s="1">
        <v>494391280.38999999</v>
      </c>
      <c r="I3" s="1">
        <v>658068010.50999999</v>
      </c>
    </row>
    <row r="4" spans="1:9" x14ac:dyDescent="0.3">
      <c r="A4" t="s">
        <v>7</v>
      </c>
      <c r="B4" s="1">
        <v>208799177</v>
      </c>
      <c r="C4" s="1">
        <v>220955026.87</v>
      </c>
      <c r="D4" s="1">
        <v>196753993.62</v>
      </c>
      <c r="E4" s="1">
        <v>317791589.38</v>
      </c>
      <c r="F4" s="1">
        <v>216173913.94999999</v>
      </c>
      <c r="G4" s="1">
        <v>203615543.75</v>
      </c>
      <c r="H4" s="1">
        <v>271988479.27999997</v>
      </c>
      <c r="I4" s="1">
        <v>313678267.35000002</v>
      </c>
    </row>
    <row r="5" spans="1:9" x14ac:dyDescent="0.3">
      <c r="A5" t="s">
        <v>8</v>
      </c>
      <c r="B5" s="1">
        <v>15079701.949999999</v>
      </c>
      <c r="C5" s="1">
        <v>14729079.359999999</v>
      </c>
      <c r="D5" s="1">
        <v>9555058.9499999993</v>
      </c>
      <c r="E5" s="1">
        <v>9298458.2300000004</v>
      </c>
      <c r="F5" s="1">
        <v>12814590.130000001</v>
      </c>
      <c r="G5" s="1">
        <v>11520395.4</v>
      </c>
      <c r="H5" s="1">
        <v>10908304.07</v>
      </c>
      <c r="I5" s="1">
        <v>12868167.310000001</v>
      </c>
    </row>
    <row r="6" spans="1:9" x14ac:dyDescent="0.3">
      <c r="A6" t="s">
        <v>9</v>
      </c>
      <c r="B6" s="1">
        <v>213879025.69</v>
      </c>
      <c r="C6" s="1">
        <v>195550073.15000001</v>
      </c>
      <c r="D6" s="1">
        <v>168008175.63</v>
      </c>
      <c r="E6" s="1">
        <v>180672757.31</v>
      </c>
      <c r="F6" s="1">
        <v>169585880.08000001</v>
      </c>
      <c r="G6" s="1">
        <v>223874631.27000001</v>
      </c>
      <c r="H6" s="1">
        <v>252857758.5</v>
      </c>
      <c r="I6" s="1">
        <v>248651454.47999999</v>
      </c>
    </row>
    <row r="7" spans="1:9" x14ac:dyDescent="0.3">
      <c r="A7" s="4" t="s">
        <v>0</v>
      </c>
      <c r="B7" s="3">
        <f t="shared" ref="B7:C7" si="0">B2+B3-B4-B5-B6</f>
        <v>131910162.67999995</v>
      </c>
      <c r="C7" s="3">
        <f t="shared" si="0"/>
        <v>191009653.30999991</v>
      </c>
      <c r="D7" s="3">
        <f>D2+D3-D4-D5-D6</f>
        <v>198205229.83999997</v>
      </c>
      <c r="E7" s="3">
        <f t="shared" ref="E7" si="1">E2+E3-E4-E5-E6</f>
        <v>244997953.74000007</v>
      </c>
      <c r="F7" s="3">
        <f t="shared" ref="F7:I7" si="2">F2+F3-F4-F5-F6</f>
        <v>270427811.45000005</v>
      </c>
      <c r="G7" s="3">
        <f t="shared" ref="G7:H7" si="3">G2+G3-G4-G5-G6</f>
        <v>268149584.69000003</v>
      </c>
      <c r="H7" s="3">
        <f t="shared" si="3"/>
        <v>340822452.67999995</v>
      </c>
      <c r="I7" s="3">
        <f t="shared" si="2"/>
        <v>404657630.84000003</v>
      </c>
    </row>
    <row r="8" spans="1:9" x14ac:dyDescent="0.3">
      <c r="A8" t="s">
        <v>10</v>
      </c>
      <c r="B8" s="1">
        <v>192620690.84999999</v>
      </c>
      <c r="C8" s="1">
        <v>229528734.03</v>
      </c>
      <c r="D8" s="1">
        <v>235677589.41</v>
      </c>
      <c r="E8" s="1">
        <v>259057544.86000001</v>
      </c>
      <c r="F8" s="1">
        <v>237490145.21000001</v>
      </c>
      <c r="G8" s="1">
        <v>215230519.34</v>
      </c>
      <c r="H8" s="1">
        <v>244635453.19999999</v>
      </c>
      <c r="I8" s="1">
        <v>317393762.13</v>
      </c>
    </row>
    <row r="9" spans="1:9" x14ac:dyDescent="0.3">
      <c r="A9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3">
      <c r="A10" t="s">
        <v>12</v>
      </c>
      <c r="B10" s="1">
        <v>0</v>
      </c>
      <c r="C10" s="1">
        <v>0</v>
      </c>
      <c r="D10" s="1">
        <v>258582.51</v>
      </c>
      <c r="E10" s="1">
        <v>258582.51</v>
      </c>
      <c r="F10" s="1">
        <v>258582.51</v>
      </c>
      <c r="G10" s="1">
        <v>292059.36</v>
      </c>
      <c r="H10" s="1">
        <v>499237.81</v>
      </c>
      <c r="I10" s="1">
        <v>2328689.37</v>
      </c>
    </row>
    <row r="11" spans="1:9" x14ac:dyDescent="0.3">
      <c r="A11" t="s">
        <v>13</v>
      </c>
      <c r="B11" s="1">
        <v>0</v>
      </c>
      <c r="C11" s="1">
        <v>1947561.11</v>
      </c>
      <c r="D11" s="1">
        <v>4254757.46</v>
      </c>
      <c r="E11" s="1">
        <v>7721157.46</v>
      </c>
      <c r="F11" s="1">
        <v>10439477.23</v>
      </c>
      <c r="G11" s="1">
        <v>19739477.23</v>
      </c>
      <c r="H11" s="1">
        <v>21124463.27</v>
      </c>
      <c r="I11" s="1">
        <v>16892421.91</v>
      </c>
    </row>
    <row r="12" spans="1:9" x14ac:dyDescent="0.3">
      <c r="A12" t="s">
        <v>14</v>
      </c>
      <c r="B12" s="1">
        <v>1015160.28</v>
      </c>
      <c r="C12" s="1">
        <v>3161377.42</v>
      </c>
      <c r="D12" s="1">
        <v>3411207.28</v>
      </c>
      <c r="E12" s="1">
        <v>5159577.1100000003</v>
      </c>
      <c r="F12" s="1">
        <v>5618690.1200000001</v>
      </c>
      <c r="G12" s="1">
        <v>7887270.5599999996</v>
      </c>
      <c r="H12" s="1">
        <v>3776266.63</v>
      </c>
      <c r="I12" s="1">
        <v>4486645.7</v>
      </c>
    </row>
    <row r="13" spans="1:9" x14ac:dyDescent="0.3">
      <c r="A13" s="4" t="s">
        <v>1</v>
      </c>
      <c r="B13" s="3">
        <f t="shared" ref="B13:C13" si="4">SUM(B8:B12)</f>
        <v>193635851.13</v>
      </c>
      <c r="C13" s="3">
        <f t="shared" si="4"/>
        <v>234637672.56</v>
      </c>
      <c r="D13" s="3">
        <f>SUM(D8:D12)</f>
        <v>243602136.66</v>
      </c>
      <c r="E13" s="3">
        <f t="shared" ref="E13:I13" si="5">SUM(E8:E12)</f>
        <v>272196861.94</v>
      </c>
      <c r="F13" s="3">
        <f t="shared" si="5"/>
        <v>253806895.06999999</v>
      </c>
      <c r="G13" s="3">
        <f t="shared" si="5"/>
        <v>243149326.49000001</v>
      </c>
      <c r="H13" s="3">
        <f t="shared" si="5"/>
        <v>270035420.91000003</v>
      </c>
      <c r="I13" s="3">
        <f t="shared" si="5"/>
        <v>341101519.11000001</v>
      </c>
    </row>
    <row r="14" spans="1:9" x14ac:dyDescent="0.3">
      <c r="A14" t="s">
        <v>16</v>
      </c>
      <c r="B14" s="1">
        <v>12290845.25</v>
      </c>
      <c r="C14" s="1">
        <v>10736188.41</v>
      </c>
      <c r="D14" s="1">
        <v>7154171.3399999999</v>
      </c>
      <c r="E14" s="1">
        <v>7562954.8399999999</v>
      </c>
      <c r="F14" s="1">
        <v>8440940.9499999993</v>
      </c>
      <c r="G14" s="1">
        <v>10243749.59</v>
      </c>
      <c r="H14" s="1">
        <v>11088582.77</v>
      </c>
      <c r="I14" s="1">
        <v>9889898.8200000003</v>
      </c>
    </row>
    <row r="15" spans="1:9" x14ac:dyDescent="0.3">
      <c r="A15" t="s">
        <v>15</v>
      </c>
      <c r="B15" s="1">
        <v>34231414.009999998</v>
      </c>
      <c r="C15" s="1">
        <v>41935514.100000001</v>
      </c>
      <c r="D15" s="1">
        <v>34097101.729999997</v>
      </c>
      <c r="E15" s="1">
        <v>33726294.549999997</v>
      </c>
      <c r="F15" s="1">
        <v>34816168.18</v>
      </c>
      <c r="G15" s="1">
        <v>31173492.16</v>
      </c>
      <c r="H15" s="1">
        <v>44941561.079999998</v>
      </c>
      <c r="I15" s="1">
        <v>43002598.609999999</v>
      </c>
    </row>
    <row r="16" spans="1:9" x14ac:dyDescent="0.3">
      <c r="A16" t="s">
        <v>17</v>
      </c>
      <c r="B16" s="1">
        <v>28806022.260000002</v>
      </c>
      <c r="C16" s="1">
        <v>24148199.129999999</v>
      </c>
      <c r="D16" s="1">
        <v>14008901.970000001</v>
      </c>
      <c r="E16" s="1">
        <v>14650472.390000001</v>
      </c>
      <c r="F16" s="1">
        <v>15702147.07</v>
      </c>
      <c r="G16" s="1">
        <v>3999970.44</v>
      </c>
      <c r="H16" s="1">
        <v>24801711.82</v>
      </c>
      <c r="I16" s="1">
        <v>9614282.3499999996</v>
      </c>
    </row>
    <row r="17" spans="1:12" x14ac:dyDescent="0.3">
      <c r="A17" t="s">
        <v>18</v>
      </c>
      <c r="B17" s="1">
        <v>348285.23</v>
      </c>
      <c r="C17" s="1">
        <v>348285.23</v>
      </c>
      <c r="D17" s="1">
        <v>348285.23</v>
      </c>
      <c r="E17" s="1">
        <v>368205.01</v>
      </c>
      <c r="F17" s="1">
        <v>368205.01</v>
      </c>
      <c r="G17" s="1">
        <v>368205.01</v>
      </c>
      <c r="H17" s="1">
        <v>368205.01</v>
      </c>
      <c r="I17" s="1">
        <v>368205.01</v>
      </c>
    </row>
    <row r="18" spans="1:12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12" x14ac:dyDescent="0.3">
      <c r="A19" s="4" t="s">
        <v>2</v>
      </c>
      <c r="B19" s="3">
        <f t="shared" ref="B19:C19" si="6">SUM(B14:B18)</f>
        <v>75676566.75</v>
      </c>
      <c r="C19" s="3">
        <f t="shared" si="6"/>
        <v>77168186.870000005</v>
      </c>
      <c r="D19" s="3">
        <f>SUM(D14:D18)</f>
        <v>55608460.269999988</v>
      </c>
      <c r="E19" s="3">
        <f t="shared" ref="E19:I19" si="7">SUM(E14:E18)</f>
        <v>56307926.789999999</v>
      </c>
      <c r="F19" s="3">
        <f t="shared" si="7"/>
        <v>59327461.209999993</v>
      </c>
      <c r="G19" s="3">
        <f t="shared" si="7"/>
        <v>45785417.199999996</v>
      </c>
      <c r="H19" s="3">
        <f t="shared" si="7"/>
        <v>81200060.679999992</v>
      </c>
      <c r="I19" s="3">
        <f t="shared" si="7"/>
        <v>62874984.789999999</v>
      </c>
    </row>
    <row r="20" spans="1:12" x14ac:dyDescent="0.3">
      <c r="A20" s="4" t="s">
        <v>3</v>
      </c>
      <c r="B20" s="3">
        <v>16446510.220000001</v>
      </c>
      <c r="C20" s="3">
        <v>12809828.300000001</v>
      </c>
      <c r="D20" s="3">
        <v>13283741.710000001</v>
      </c>
      <c r="E20" s="3">
        <v>17641702.82</v>
      </c>
      <c r="F20" s="3">
        <v>18963699.329999998</v>
      </c>
      <c r="G20" s="3">
        <v>24543588.16</v>
      </c>
      <c r="H20" s="3">
        <v>16305004.369999999</v>
      </c>
      <c r="I20" s="3">
        <v>16927975.809999999</v>
      </c>
    </row>
    <row r="21" spans="1:12" x14ac:dyDescent="0.3">
      <c r="A21" s="70" t="s">
        <v>4</v>
      </c>
      <c r="B21" s="37">
        <f t="shared" ref="B21" si="8">B7-B13-B19-B20</f>
        <v>-153848765.42000005</v>
      </c>
      <c r="C21" s="37">
        <f>C7-C13-C19-C20</f>
        <v>-133606034.42000009</v>
      </c>
      <c r="D21" s="37">
        <f>D7-D13-D19-D20</f>
        <v>-114289108.80000001</v>
      </c>
      <c r="E21" s="37">
        <f t="shared" ref="E21:I21" si="9">E7-E13-E19-E20</f>
        <v>-101148537.80999991</v>
      </c>
      <c r="F21" s="37">
        <f t="shared" si="9"/>
        <v>-61670244.159999937</v>
      </c>
      <c r="G21" s="37">
        <f t="shared" si="9"/>
        <v>-45328747.159999982</v>
      </c>
      <c r="H21" s="37">
        <f t="shared" ref="H21" si="10">H7-H13-H19-H20</f>
        <v>-26718033.280000068</v>
      </c>
      <c r="I21" s="37">
        <f t="shared" si="9"/>
        <v>-16246848.869999979</v>
      </c>
    </row>
    <row r="22" spans="1:12" x14ac:dyDescent="0.3">
      <c r="A22" t="s">
        <v>355</v>
      </c>
      <c r="B22" s="1">
        <v>-23323304.469999999</v>
      </c>
      <c r="C22" s="1">
        <v>-14813025.390000001</v>
      </c>
      <c r="D22" s="1">
        <v>-28217165.16</v>
      </c>
      <c r="E22" s="1">
        <v>-34092390.759999998</v>
      </c>
      <c r="F22" s="1">
        <v>-212292255.24000001</v>
      </c>
      <c r="G22" s="1">
        <v>-78178576.590000004</v>
      </c>
      <c r="H22" s="1">
        <v>-92617363.829999998</v>
      </c>
      <c r="I22" s="1">
        <v>-71471521.159999996</v>
      </c>
    </row>
    <row r="23" spans="1:12" x14ac:dyDescent="0.3">
      <c r="A23" t="s">
        <v>356</v>
      </c>
      <c r="B23" s="6">
        <f>B8/B3*100</f>
        <v>40.435036225590586</v>
      </c>
      <c r="C23" s="6">
        <f>C8/C3*100</f>
        <v>41.659996533132279</v>
      </c>
      <c r="D23" s="6">
        <f>D8/D3*100</f>
        <v>51.501505877958678</v>
      </c>
      <c r="E23" s="6">
        <f t="shared" ref="E23" si="11">E8/E3*100</f>
        <v>40.471451552938618</v>
      </c>
      <c r="F23" s="6">
        <f t="shared" ref="F23:I23" si="12">F8/F3*100</f>
        <v>50.208643438843424</v>
      </c>
      <c r="G23" s="6">
        <f t="shared" ref="G23:H23" si="13">G8/G3*100</f>
        <v>44.089557000658402</v>
      </c>
      <c r="H23" s="6">
        <f t="shared" si="13"/>
        <v>49.482153691509204</v>
      </c>
      <c r="I23" s="6">
        <f t="shared" si="12"/>
        <v>48.231148917878734</v>
      </c>
      <c r="J23" s="6"/>
      <c r="K23" s="6"/>
      <c r="L23" s="1"/>
    </row>
  </sheetData>
  <conditionalFormatting sqref="B21:E21 I21">
    <cfRule type="cellIs" dxfId="106" priority="18" operator="greaterThan">
      <formula>0</formula>
    </cfRule>
  </conditionalFormatting>
  <conditionalFormatting sqref="B21:E21 I21">
    <cfRule type="cellIs" dxfId="105" priority="15" operator="greaterThan">
      <formula>0</formula>
    </cfRule>
    <cfRule type="cellIs" dxfId="104" priority="16" operator="lessThan">
      <formula>0</formula>
    </cfRule>
  </conditionalFormatting>
  <conditionalFormatting sqref="F21">
    <cfRule type="cellIs" dxfId="103" priority="9" operator="greaterThan">
      <formula>0</formula>
    </cfRule>
  </conditionalFormatting>
  <conditionalFormatting sqref="F21">
    <cfRule type="cellIs" dxfId="102" priority="7" operator="greaterThan">
      <formula>0</formula>
    </cfRule>
    <cfRule type="cellIs" dxfId="101" priority="8" operator="lessThan">
      <formula>0</formula>
    </cfRule>
  </conditionalFormatting>
  <conditionalFormatting sqref="G21">
    <cfRule type="cellIs" dxfId="100" priority="6" operator="greaterThan">
      <formula>0</formula>
    </cfRule>
  </conditionalFormatting>
  <conditionalFormatting sqref="G21">
    <cfRule type="cellIs" dxfId="99" priority="4" operator="greaterThan">
      <formula>0</formula>
    </cfRule>
    <cfRule type="cellIs" dxfId="98" priority="5" operator="lessThan">
      <formula>0</formula>
    </cfRule>
  </conditionalFormatting>
  <conditionalFormatting sqref="H21">
    <cfRule type="cellIs" dxfId="97" priority="3" operator="greaterThan">
      <formula>0</formula>
    </cfRule>
  </conditionalFormatting>
  <conditionalFormatting sqref="H21">
    <cfRule type="cellIs" dxfId="96" priority="1" operator="greaterThan">
      <formula>0</formula>
    </cfRule>
    <cfRule type="cellIs" dxfId="95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L2" sqref="L2:L29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5.44140625" bestFit="1" customWidth="1"/>
    <col min="4" max="12" width="15.33203125" customWidth="1"/>
    <col min="13" max="13" width="12.33203125" bestFit="1" customWidth="1"/>
  </cols>
  <sheetData>
    <row r="1" spans="1:13" x14ac:dyDescent="0.3">
      <c r="C1" s="98">
        <v>2014</v>
      </c>
      <c r="D1" s="98">
        <v>2015</v>
      </c>
      <c r="E1" s="98">
        <v>2016</v>
      </c>
      <c r="F1" s="12">
        <v>2017</v>
      </c>
      <c r="G1" s="12">
        <v>2018</v>
      </c>
      <c r="H1" s="12">
        <v>2019</v>
      </c>
      <c r="I1" s="12">
        <v>2020</v>
      </c>
      <c r="J1" s="12">
        <v>2021</v>
      </c>
      <c r="K1" s="12">
        <v>2022</v>
      </c>
      <c r="L1" s="12">
        <v>2023</v>
      </c>
      <c r="M1" s="12" t="s">
        <v>266</v>
      </c>
    </row>
    <row r="2" spans="1:13" x14ac:dyDescent="0.3">
      <c r="A2" t="s">
        <v>236</v>
      </c>
      <c r="B2" s="26" t="s">
        <v>260</v>
      </c>
      <c r="C2" s="94">
        <v>355032971.60000002</v>
      </c>
      <c r="D2" s="94">
        <v>349718874.36000001</v>
      </c>
      <c r="E2" s="1">
        <v>289598070.86000001</v>
      </c>
      <c r="F2" s="1">
        <v>301606981.26999998</v>
      </c>
      <c r="G2" s="1">
        <v>311372494.38999999</v>
      </c>
      <c r="H2" s="1">
        <v>317600032.58999997</v>
      </c>
      <c r="I2" s="1">
        <v>266216679.16999999</v>
      </c>
      <c r="J2" s="1">
        <v>294104840.76999998</v>
      </c>
      <c r="K2" s="1">
        <v>333262426.18000001</v>
      </c>
      <c r="L2" s="1">
        <v>382859870.06999999</v>
      </c>
      <c r="M2" s="1">
        <f>L2-K2</f>
        <v>49597443.889999986</v>
      </c>
    </row>
    <row r="3" spans="1:13" x14ac:dyDescent="0.3">
      <c r="A3" t="s">
        <v>237</v>
      </c>
      <c r="B3" s="26" t="s">
        <v>260</v>
      </c>
      <c r="C3" s="94"/>
      <c r="D3" s="94"/>
      <c r="E3" s="1">
        <v>63741480.219999999</v>
      </c>
      <c r="F3" s="1">
        <v>60688139.009999998</v>
      </c>
      <c r="G3" s="1">
        <v>60200190.869999997</v>
      </c>
      <c r="H3" s="1">
        <v>60200190.869999997</v>
      </c>
      <c r="I3" s="1">
        <v>59453144.630000003</v>
      </c>
      <c r="J3" s="1">
        <v>60052110.920000002</v>
      </c>
      <c r="K3" s="1">
        <v>60327174.93</v>
      </c>
      <c r="L3" s="1">
        <v>59369707.590000004</v>
      </c>
      <c r="M3" s="1">
        <f t="shared" ref="M3:M29" si="0">L3-K3</f>
        <v>-957467.33999999613</v>
      </c>
    </row>
    <row r="4" spans="1:13" x14ac:dyDescent="0.3">
      <c r="A4" t="s">
        <v>238</v>
      </c>
      <c r="B4" s="26" t="s">
        <v>260</v>
      </c>
      <c r="C4" s="94">
        <v>70908557.530000001</v>
      </c>
      <c r="D4" s="94">
        <v>68867961.579999998</v>
      </c>
      <c r="E4" s="1">
        <v>82390396.099999994</v>
      </c>
      <c r="F4" s="1">
        <v>72083365.900000006</v>
      </c>
      <c r="G4" s="1">
        <v>55000634.770000003</v>
      </c>
      <c r="H4" s="1">
        <v>76727699.390000001</v>
      </c>
      <c r="I4" s="1">
        <v>185769443</v>
      </c>
      <c r="J4" s="1">
        <v>155707329.59999999</v>
      </c>
      <c r="K4" s="1">
        <v>119820229.48999999</v>
      </c>
      <c r="L4" s="1">
        <v>119182577.84</v>
      </c>
      <c r="M4" s="1">
        <f t="shared" si="0"/>
        <v>-637651.64999999106</v>
      </c>
    </row>
    <row r="5" spans="1:13" x14ac:dyDescent="0.3">
      <c r="A5" t="s">
        <v>239</v>
      </c>
      <c r="B5" s="26" t="s">
        <v>260</v>
      </c>
      <c r="C5" s="94">
        <v>107381278.98</v>
      </c>
      <c r="D5" s="94">
        <v>111660103.34</v>
      </c>
      <c r="E5" s="1">
        <v>124387649.45</v>
      </c>
      <c r="F5" s="1">
        <v>142638122.41</v>
      </c>
      <c r="G5" s="1">
        <v>129651818.8</v>
      </c>
      <c r="H5" s="1">
        <v>127136929.37</v>
      </c>
      <c r="I5" s="1">
        <v>76242034.010000005</v>
      </c>
      <c r="J5" s="1">
        <v>86922188.950000003</v>
      </c>
      <c r="K5" s="1">
        <v>110953135.02</v>
      </c>
      <c r="L5" s="1">
        <v>115679089.29000001</v>
      </c>
      <c r="M5" s="1">
        <f t="shared" si="0"/>
        <v>4725954.2700000107</v>
      </c>
    </row>
    <row r="6" spans="1:13" x14ac:dyDescent="0.3">
      <c r="A6" t="s">
        <v>240</v>
      </c>
      <c r="B6" s="26" t="s">
        <v>260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1">
        <v>0</v>
      </c>
      <c r="M6" s="1">
        <f t="shared" si="0"/>
        <v>0</v>
      </c>
    </row>
    <row r="7" spans="1:13" x14ac:dyDescent="0.3">
      <c r="A7" t="s">
        <v>241</v>
      </c>
      <c r="B7" s="26" t="s">
        <v>260</v>
      </c>
      <c r="C7" s="94">
        <v>0</v>
      </c>
      <c r="D7" s="94">
        <v>0</v>
      </c>
      <c r="E7" s="94">
        <v>0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1">
        <v>0</v>
      </c>
      <c r="M7" s="1">
        <f t="shared" si="0"/>
        <v>0</v>
      </c>
    </row>
    <row r="8" spans="1:13" x14ac:dyDescent="0.3">
      <c r="A8" t="s">
        <v>242</v>
      </c>
      <c r="B8" s="26" t="s">
        <v>260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1">
        <v>0</v>
      </c>
      <c r="M8" s="1">
        <f t="shared" si="0"/>
        <v>0</v>
      </c>
    </row>
    <row r="9" spans="1:13" x14ac:dyDescent="0.3">
      <c r="A9" s="32" t="s">
        <v>243</v>
      </c>
      <c r="B9" s="33" t="s">
        <v>260</v>
      </c>
      <c r="C9" s="95">
        <f>53928082.56+23432799.8+4108331.44+8626984.2</f>
        <v>90096198</v>
      </c>
      <c r="D9" s="95">
        <f>59950228.48+27141354.35+2853118.3+11336919.14</f>
        <v>101281620.27</v>
      </c>
      <c r="E9" s="34">
        <v>84808075.590000004</v>
      </c>
      <c r="F9" s="34">
        <v>75417616.560000002</v>
      </c>
      <c r="G9" s="34">
        <v>82868518.120000005</v>
      </c>
      <c r="H9" s="34">
        <v>83100800.980000004</v>
      </c>
      <c r="I9" s="34">
        <v>73065184.840000004</v>
      </c>
      <c r="J9" s="34">
        <v>78098585.049999997</v>
      </c>
      <c r="K9" s="34">
        <v>147711469.34</v>
      </c>
      <c r="L9" s="1">
        <v>154564441.84999999</v>
      </c>
      <c r="M9" s="1">
        <f t="shared" si="0"/>
        <v>6852972.5099999905</v>
      </c>
    </row>
    <row r="10" spans="1:13" x14ac:dyDescent="0.3">
      <c r="A10" s="35" t="s">
        <v>264</v>
      </c>
      <c r="B10" s="36" t="s">
        <v>260</v>
      </c>
      <c r="C10" s="93">
        <f t="shared" ref="C10:G10" si="1">SUM(C2:C9)</f>
        <v>623419006.11000001</v>
      </c>
      <c r="D10" s="93">
        <f t="shared" si="1"/>
        <v>631528559.54999995</v>
      </c>
      <c r="E10" s="93">
        <f t="shared" si="1"/>
        <v>644925672.22000015</v>
      </c>
      <c r="F10" s="93">
        <f t="shared" si="1"/>
        <v>652434225.14999986</v>
      </c>
      <c r="G10" s="93">
        <f t="shared" si="1"/>
        <v>639093656.94999993</v>
      </c>
      <c r="H10" s="93">
        <f t="shared" ref="H10:L10" si="2">SUM(H2:H9)</f>
        <v>664765653.20000005</v>
      </c>
      <c r="I10" s="93">
        <f t="shared" ref="I10:K10" si="3">SUM(I2:I9)</f>
        <v>660746485.6500001</v>
      </c>
      <c r="J10" s="93">
        <f t="shared" si="3"/>
        <v>674885055.28999996</v>
      </c>
      <c r="K10" s="93">
        <f t="shared" si="3"/>
        <v>772074434.96000004</v>
      </c>
      <c r="L10" s="93">
        <f t="shared" si="2"/>
        <v>831655686.63999999</v>
      </c>
      <c r="M10" s="11">
        <f t="shared" si="0"/>
        <v>59581251.679999948</v>
      </c>
    </row>
    <row r="11" spans="1:13" x14ac:dyDescent="0.3">
      <c r="A11" t="s">
        <v>244</v>
      </c>
      <c r="B11" s="26" t="s">
        <v>261</v>
      </c>
      <c r="C11" s="94">
        <v>3954419.85</v>
      </c>
      <c r="D11" s="94">
        <v>3333099.69</v>
      </c>
      <c r="E11" s="1">
        <v>2913962.62</v>
      </c>
      <c r="F11" s="1">
        <v>2437405.4500000002</v>
      </c>
      <c r="G11" s="1">
        <v>2827388.46</v>
      </c>
      <c r="H11" s="1">
        <v>2695010.75</v>
      </c>
      <c r="I11" s="1">
        <v>3276335.97</v>
      </c>
      <c r="J11" s="1">
        <v>2931222.26</v>
      </c>
      <c r="K11" s="1">
        <v>2888751.39</v>
      </c>
      <c r="L11" s="1">
        <v>3321747.77</v>
      </c>
      <c r="M11" s="1">
        <f t="shared" si="0"/>
        <v>432996.37999999989</v>
      </c>
    </row>
    <row r="12" spans="1:13" x14ac:dyDescent="0.3">
      <c r="A12" t="s">
        <v>245</v>
      </c>
      <c r="B12" s="26" t="s">
        <v>261</v>
      </c>
      <c r="C12" s="94">
        <v>334406853.83999997</v>
      </c>
      <c r="D12" s="94">
        <v>339059417.00999999</v>
      </c>
      <c r="E12" s="1">
        <v>339603987.12</v>
      </c>
      <c r="F12" s="1">
        <v>332646226.67000002</v>
      </c>
      <c r="G12" s="1">
        <v>322816332.70999998</v>
      </c>
      <c r="H12" s="1">
        <v>337397262.68000001</v>
      </c>
      <c r="I12" s="1">
        <v>331587723.14999998</v>
      </c>
      <c r="J12" s="1">
        <v>349101611.80000001</v>
      </c>
      <c r="K12" s="1">
        <v>382978774.26999998</v>
      </c>
      <c r="L12" s="1">
        <v>425837308</v>
      </c>
      <c r="M12" s="1">
        <f t="shared" si="0"/>
        <v>42858533.730000019</v>
      </c>
    </row>
    <row r="13" spans="1:13" x14ac:dyDescent="0.3">
      <c r="A13" t="s">
        <v>246</v>
      </c>
      <c r="B13" s="26" t="s">
        <v>261</v>
      </c>
      <c r="C13" s="94">
        <v>2899889.06</v>
      </c>
      <c r="D13" s="94">
        <v>2721655.51</v>
      </c>
      <c r="E13" s="1">
        <v>3428882.18</v>
      </c>
      <c r="F13" s="1">
        <v>2888318.27</v>
      </c>
      <c r="G13" s="1">
        <v>3015344.02</v>
      </c>
      <c r="H13" s="1">
        <v>2823310.54</v>
      </c>
      <c r="I13" s="1">
        <v>2290695</v>
      </c>
      <c r="J13" s="1">
        <v>2194780.0499999998</v>
      </c>
      <c r="K13" s="1">
        <v>2281186.15</v>
      </c>
      <c r="L13" s="1">
        <v>2128350.5299999998</v>
      </c>
      <c r="M13" s="1">
        <f t="shared" si="0"/>
        <v>-152835.62000000011</v>
      </c>
    </row>
    <row r="14" spans="1:13" x14ac:dyDescent="0.3">
      <c r="A14" t="s">
        <v>247</v>
      </c>
      <c r="B14" s="26" t="s">
        <v>261</v>
      </c>
      <c r="C14" s="94">
        <v>24739457.370000001</v>
      </c>
      <c r="D14" s="94">
        <v>20123094.91</v>
      </c>
      <c r="E14" s="1">
        <v>62156536.630000003</v>
      </c>
      <c r="F14" s="1">
        <v>59645122.920000002</v>
      </c>
      <c r="G14" s="1">
        <v>49255303.439999998</v>
      </c>
      <c r="H14" s="1">
        <v>49614018.810000002</v>
      </c>
      <c r="I14" s="1">
        <v>52340085.380000003</v>
      </c>
      <c r="J14" s="1">
        <v>49724700.850000001</v>
      </c>
      <c r="K14" s="1">
        <v>72894323.170000002</v>
      </c>
      <c r="L14" s="1">
        <v>54165307.829999998</v>
      </c>
      <c r="M14" s="1">
        <f t="shared" si="0"/>
        <v>-18729015.340000004</v>
      </c>
    </row>
    <row r="15" spans="1:13" x14ac:dyDescent="0.3">
      <c r="A15" t="s">
        <v>248</v>
      </c>
      <c r="B15" s="26" t="s">
        <v>261</v>
      </c>
      <c r="C15" s="94">
        <v>161825228.99000001</v>
      </c>
      <c r="D15" s="94">
        <v>164705845.86000001</v>
      </c>
      <c r="E15" s="1">
        <v>161749698.34</v>
      </c>
      <c r="F15" s="1">
        <v>157767553.81999999</v>
      </c>
      <c r="G15" s="1">
        <v>154802799.52000001</v>
      </c>
      <c r="H15" s="1">
        <v>157051533.44999999</v>
      </c>
      <c r="I15" s="1">
        <v>157736751.69999999</v>
      </c>
      <c r="J15" s="1">
        <v>154976703.78</v>
      </c>
      <c r="K15" s="1">
        <v>158692936.68000001</v>
      </c>
      <c r="L15" s="1">
        <v>168568839.68000001</v>
      </c>
      <c r="M15" s="1">
        <f t="shared" si="0"/>
        <v>9875903</v>
      </c>
    </row>
    <row r="16" spans="1:13" x14ac:dyDescent="0.3">
      <c r="A16" t="s">
        <v>249</v>
      </c>
      <c r="B16" s="26" t="s">
        <v>261</v>
      </c>
      <c r="C16" s="94">
        <v>58221263.880000003</v>
      </c>
      <c r="D16" s="94">
        <v>61102635.850000001</v>
      </c>
      <c r="E16" s="1">
        <v>52173696.509999998</v>
      </c>
      <c r="F16" s="1">
        <v>98694168.239999995</v>
      </c>
      <c r="G16" s="1">
        <v>86113929.510000005</v>
      </c>
      <c r="H16" s="1">
        <v>103353620.23</v>
      </c>
      <c r="I16" s="1">
        <v>90123240.629999995</v>
      </c>
      <c r="J16" s="1">
        <v>104617210.65000001</v>
      </c>
      <c r="K16" s="1">
        <v>185821644.78</v>
      </c>
      <c r="L16" s="1">
        <v>189703091.66</v>
      </c>
      <c r="M16" s="1">
        <f t="shared" si="0"/>
        <v>3881446.8799999952</v>
      </c>
    </row>
    <row r="17" spans="1:13" x14ac:dyDescent="0.3">
      <c r="A17" t="s">
        <v>250</v>
      </c>
      <c r="B17" s="26" t="s">
        <v>261</v>
      </c>
      <c r="C17" s="94">
        <v>66738.3</v>
      </c>
      <c r="D17" s="94">
        <v>25968.46</v>
      </c>
      <c r="E17" s="1">
        <v>51780.66</v>
      </c>
      <c r="F17" s="1">
        <v>158190.94</v>
      </c>
      <c r="G17" s="1">
        <v>-333844.34000000003</v>
      </c>
      <c r="H17" s="1">
        <v>38455.83</v>
      </c>
      <c r="I17" s="1">
        <v>-104972.97</v>
      </c>
      <c r="J17" s="1">
        <v>-201901.54</v>
      </c>
      <c r="K17" s="1">
        <v>101044.57</v>
      </c>
      <c r="L17" s="1">
        <v>12409.36</v>
      </c>
      <c r="M17" s="1">
        <f t="shared" si="0"/>
        <v>-88635.21</v>
      </c>
    </row>
    <row r="18" spans="1:13" x14ac:dyDescent="0.3">
      <c r="A18" t="s">
        <v>251</v>
      </c>
      <c r="B18" s="26" t="s">
        <v>261</v>
      </c>
      <c r="C18" s="94"/>
      <c r="D18" s="9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292059.36</v>
      </c>
      <c r="K18" s="1">
        <v>207178.45</v>
      </c>
      <c r="L18" s="1">
        <v>1829451.56</v>
      </c>
      <c r="M18" s="1">
        <f t="shared" si="0"/>
        <v>1622273.11</v>
      </c>
    </row>
    <row r="19" spans="1:13" x14ac:dyDescent="0.3">
      <c r="A19" t="s">
        <v>14</v>
      </c>
      <c r="B19" s="26" t="s">
        <v>261</v>
      </c>
      <c r="C19" s="94"/>
      <c r="D19" s="94"/>
      <c r="E19" s="1">
        <v>53026672.329999998</v>
      </c>
      <c r="F19" s="1">
        <v>0</v>
      </c>
      <c r="G19" s="1">
        <v>4177383.72</v>
      </c>
      <c r="H19" s="1">
        <v>9561452.8499999996</v>
      </c>
      <c r="I19" s="1">
        <v>3177432.78</v>
      </c>
      <c r="J19" s="1">
        <v>11568580.439999999</v>
      </c>
      <c r="K19" s="1">
        <v>5095525.3899999997</v>
      </c>
      <c r="L19" s="1">
        <v>710379.07</v>
      </c>
      <c r="M19" s="1">
        <f t="shared" si="0"/>
        <v>-4385146.3199999994</v>
      </c>
    </row>
    <row r="20" spans="1:13" x14ac:dyDescent="0.3">
      <c r="A20" s="32" t="s">
        <v>252</v>
      </c>
      <c r="B20" s="33" t="s">
        <v>261</v>
      </c>
      <c r="C20" s="95"/>
      <c r="D20" s="95">
        <v>693830.02</v>
      </c>
      <c r="E20" s="34">
        <v>6933923.9800000004</v>
      </c>
      <c r="F20" s="34">
        <v>7097572.46</v>
      </c>
      <c r="G20" s="34">
        <v>9088123.3399999999</v>
      </c>
      <c r="H20" s="34">
        <v>6021554.2199999997</v>
      </c>
      <c r="I20" s="34">
        <v>4952099.93</v>
      </c>
      <c r="J20" s="34">
        <v>7193767.4199999999</v>
      </c>
      <c r="K20" s="34">
        <v>6276113.9500000002</v>
      </c>
      <c r="L20" s="1">
        <v>5731235.5800000001</v>
      </c>
      <c r="M20" s="1">
        <f t="shared" si="0"/>
        <v>-544878.37000000011</v>
      </c>
    </row>
    <row r="21" spans="1:13" x14ac:dyDescent="0.3">
      <c r="A21" s="35" t="s">
        <v>265</v>
      </c>
      <c r="B21" s="36" t="s">
        <v>261</v>
      </c>
      <c r="C21" s="93">
        <f>SUM(C11:C20)</f>
        <v>586113851.28999996</v>
      </c>
      <c r="D21" s="93">
        <f>SUM(D11:D20)</f>
        <v>591765547.31000006</v>
      </c>
      <c r="E21" s="93">
        <f>SUM(E11:E20)</f>
        <v>682039140.37</v>
      </c>
      <c r="F21" s="93">
        <f t="shared" ref="F21:G21" si="4">SUM(F11:F20)</f>
        <v>661334558.7700001</v>
      </c>
      <c r="G21" s="93">
        <f t="shared" si="4"/>
        <v>631762760.38</v>
      </c>
      <c r="H21" s="93">
        <f t="shared" ref="H21:L21" si="5">SUM(H11:H20)</f>
        <v>668556219.36000013</v>
      </c>
      <c r="I21" s="93">
        <f t="shared" ref="I21:K21" si="6">SUM(I11:I20)</f>
        <v>645379391.56999993</v>
      </c>
      <c r="J21" s="93">
        <f t="shared" si="6"/>
        <v>682398735.07000005</v>
      </c>
      <c r="K21" s="93">
        <f t="shared" si="6"/>
        <v>817237478.80000007</v>
      </c>
      <c r="L21" s="93">
        <f t="shared" si="5"/>
        <v>852008121.03999996</v>
      </c>
      <c r="M21" s="11">
        <f t="shared" si="0"/>
        <v>34770642.23999989</v>
      </c>
    </row>
    <row r="22" spans="1:13" x14ac:dyDescent="0.3">
      <c r="A22" t="s">
        <v>253</v>
      </c>
      <c r="B22" s="26" t="s">
        <v>260</v>
      </c>
      <c r="C22" s="94">
        <v>1463895.92</v>
      </c>
      <c r="D22" s="94">
        <v>881941.14</v>
      </c>
      <c r="E22" s="1">
        <v>10739666.689999999</v>
      </c>
      <c r="F22" s="1">
        <v>12285834.619999999</v>
      </c>
      <c r="G22" s="1">
        <v>18592610.050000001</v>
      </c>
      <c r="H22" s="1">
        <v>21560655.190000001</v>
      </c>
      <c r="I22" s="1">
        <v>17134574.989999998</v>
      </c>
      <c r="J22" s="1">
        <v>9691857.5700000003</v>
      </c>
      <c r="K22" s="1">
        <v>12764459.720000001</v>
      </c>
      <c r="L22" s="1">
        <v>17117524.68</v>
      </c>
      <c r="M22" s="1">
        <f t="shared" si="0"/>
        <v>4353064.959999999</v>
      </c>
    </row>
    <row r="23" spans="1:13" x14ac:dyDescent="0.3">
      <c r="A23" t="s">
        <v>254</v>
      </c>
      <c r="B23" s="26" t="s">
        <v>261</v>
      </c>
      <c r="C23" s="94">
        <v>20608352.52</v>
      </c>
      <c r="D23" s="94">
        <v>18805328.09</v>
      </c>
      <c r="E23" s="1">
        <v>16914409.23</v>
      </c>
      <c r="F23" s="1">
        <v>15831500.48</v>
      </c>
      <c r="G23" s="1">
        <v>15115495</v>
      </c>
      <c r="H23" s="1">
        <v>13928702.199999999</v>
      </c>
      <c r="I23" s="1">
        <v>13486743.68</v>
      </c>
      <c r="J23" s="1">
        <v>12734213.539999999</v>
      </c>
      <c r="K23" s="1">
        <v>12364003.609999999</v>
      </c>
      <c r="L23" s="1">
        <v>17967807.41</v>
      </c>
      <c r="M23" s="1">
        <f t="shared" si="0"/>
        <v>5603803.8000000007</v>
      </c>
    </row>
    <row r="24" spans="1:13" x14ac:dyDescent="0.3">
      <c r="A24" t="s">
        <v>255</v>
      </c>
      <c r="B24" s="26" t="s">
        <v>260</v>
      </c>
      <c r="C24" s="94">
        <v>0</v>
      </c>
      <c r="D24" s="94">
        <v>0</v>
      </c>
      <c r="E24" s="1">
        <v>0</v>
      </c>
      <c r="F24" s="1">
        <v>0</v>
      </c>
      <c r="G24" s="1">
        <v>-11621567.890000001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0"/>
        <v>0</v>
      </c>
    </row>
    <row r="25" spans="1:13" x14ac:dyDescent="0.3">
      <c r="A25" t="s">
        <v>256</v>
      </c>
      <c r="B25" s="26" t="s">
        <v>260</v>
      </c>
      <c r="C25" s="94">
        <v>41791516.729999997</v>
      </c>
      <c r="D25" s="94">
        <v>60591624.549999997</v>
      </c>
      <c r="E25" s="1">
        <v>71877305.510000005</v>
      </c>
      <c r="F25" s="1">
        <v>47162778.759999998</v>
      </c>
      <c r="G25" s="1">
        <v>63512920.100000001</v>
      </c>
      <c r="H25" s="1">
        <v>70854591.530000001</v>
      </c>
      <c r="I25" s="1">
        <v>24918695.370000001</v>
      </c>
      <c r="J25" s="1">
        <v>51444033.409999996</v>
      </c>
      <c r="K25" s="1">
        <v>107414996.88</v>
      </c>
      <c r="L25" s="1">
        <v>59682123.950000003</v>
      </c>
      <c r="M25" s="1">
        <f t="shared" si="0"/>
        <v>-47732872.929999992</v>
      </c>
    </row>
    <row r="26" spans="1:13" x14ac:dyDescent="0.3">
      <c r="A26" t="s">
        <v>257</v>
      </c>
      <c r="B26" s="26" t="s">
        <v>261</v>
      </c>
      <c r="C26" s="94">
        <v>33244025.800000001</v>
      </c>
      <c r="D26" s="94">
        <v>41103267.920000002</v>
      </c>
      <c r="E26" s="1">
        <v>15376769.9</v>
      </c>
      <c r="F26" s="1">
        <v>13164777.75</v>
      </c>
      <c r="G26" s="1">
        <v>50423560.229999997</v>
      </c>
      <c r="H26" s="1">
        <v>35414181.829999998</v>
      </c>
      <c r="I26" s="1">
        <v>19562504.399999999</v>
      </c>
      <c r="J26" s="1">
        <v>16967662.460000001</v>
      </c>
      <c r="K26" s="1">
        <v>7629082.54</v>
      </c>
      <c r="L26" s="1">
        <v>28381338.34</v>
      </c>
      <c r="M26" s="1">
        <f t="shared" si="0"/>
        <v>20752255.800000001</v>
      </c>
    </row>
    <row r="27" spans="1:13" x14ac:dyDescent="0.3">
      <c r="A27" t="s">
        <v>258</v>
      </c>
      <c r="B27" s="26" t="s">
        <v>261</v>
      </c>
      <c r="C27" s="94">
        <v>7912848.7199999997</v>
      </c>
      <c r="D27" s="94">
        <v>8292967.9299999997</v>
      </c>
      <c r="E27" s="1">
        <v>8153299.79</v>
      </c>
      <c r="F27" s="1">
        <v>7935689.3899999997</v>
      </c>
      <c r="G27" s="1">
        <v>8326292.25</v>
      </c>
      <c r="H27" s="1">
        <v>8615810.8900000006</v>
      </c>
      <c r="I27" s="1">
        <v>8667986.1400000006</v>
      </c>
      <c r="J27" s="1">
        <v>8351310.2199999997</v>
      </c>
      <c r="K27" s="1">
        <v>7606958.1299999999</v>
      </c>
      <c r="L27" s="1">
        <v>9947467.75</v>
      </c>
      <c r="M27" s="1">
        <f t="shared" si="0"/>
        <v>2340509.62</v>
      </c>
    </row>
    <row r="28" spans="1:13" x14ac:dyDescent="0.3">
      <c r="A28" s="10" t="s">
        <v>259</v>
      </c>
      <c r="B28" s="36" t="s">
        <v>262</v>
      </c>
      <c r="C28" s="96">
        <f>SUM(C2:C9)-SUM(C11:C20)+C22-C23+C24+C25-C26-C27</f>
        <v>18795340.430000048</v>
      </c>
      <c r="D28" s="96">
        <f>SUM(D2:D9)-SUM(D11:D20)+D22-D23+D24+D25-D26-D27</f>
        <v>33035013.989999883</v>
      </c>
      <c r="E28" s="37">
        <f>E10-E21+E22-E23+E24+E25-E26-E27</f>
        <v>5059025.1300001414</v>
      </c>
      <c r="F28" s="37">
        <f t="shared" ref="F28:G28" si="7">F10-F21+F22-F23+F24+F25-F26-F27</f>
        <v>13616312.139999755</v>
      </c>
      <c r="G28" s="37">
        <f t="shared" si="7"/>
        <v>3949511.3499999419</v>
      </c>
      <c r="H28" s="37">
        <f t="shared" ref="H28:L28" si="8">H10-H21+H22-H23+H24+H25-H26-H27</f>
        <v>30665985.639999926</v>
      </c>
      <c r="I28" s="37">
        <f t="shared" ref="I28:K28" si="9">I10-I21+I22-I23+I24+I25-I26-I27</f>
        <v>15703130.220000163</v>
      </c>
      <c r="J28" s="37">
        <f t="shared" si="9"/>
        <v>15569024.979999907</v>
      </c>
      <c r="K28" s="37">
        <f t="shared" si="9"/>
        <v>47416368.479999959</v>
      </c>
      <c r="L28" s="37">
        <f t="shared" si="8"/>
        <v>150600.7300000228</v>
      </c>
      <c r="M28" s="37">
        <f t="shared" si="0"/>
        <v>-47265767.74999994</v>
      </c>
    </row>
    <row r="29" spans="1:13" x14ac:dyDescent="0.3">
      <c r="A29" s="72" t="s">
        <v>383</v>
      </c>
      <c r="B29" s="131"/>
      <c r="C29" s="132">
        <f>C10-SUM(C11:C15)+C17</f>
        <v>95659895.299999997</v>
      </c>
      <c r="D29" s="132">
        <f t="shared" ref="D29:L29" si="10">D10-SUM(D11:D15)+D17</f>
        <v>101611415.02999993</v>
      </c>
      <c r="E29" s="132">
        <f t="shared" si="10"/>
        <v>75124385.990000159</v>
      </c>
      <c r="F29" s="132">
        <f t="shared" si="10"/>
        <v>97207788.959999859</v>
      </c>
      <c r="G29" s="132">
        <f t="shared" si="10"/>
        <v>106042644.45999995</v>
      </c>
      <c r="H29" s="132">
        <f t="shared" si="10"/>
        <v>115222972.80000003</v>
      </c>
      <c r="I29" s="132">
        <f t="shared" si="10"/>
        <v>113409921.48000005</v>
      </c>
      <c r="J29" s="132">
        <f t="shared" si="10"/>
        <v>115754135.00999995</v>
      </c>
      <c r="K29" s="132">
        <f t="shared" ref="K29" si="11">K10-SUM(K11:K15)+K17</f>
        <v>152439507.87000006</v>
      </c>
      <c r="L29" s="132">
        <f t="shared" si="10"/>
        <v>177646542.19000006</v>
      </c>
      <c r="M29" s="132">
        <f t="shared" si="0"/>
        <v>25207034.319999993</v>
      </c>
    </row>
  </sheetData>
  <conditionalFormatting sqref="C28:H28 L28:M28">
    <cfRule type="cellIs" dxfId="94" priority="21" operator="greaterThan">
      <formula>0</formula>
    </cfRule>
  </conditionalFormatting>
  <conditionalFormatting sqref="I28">
    <cfRule type="cellIs" dxfId="93" priority="11" operator="greaterThan">
      <formula>0</formula>
    </cfRule>
  </conditionalFormatting>
  <conditionalFormatting sqref="J28">
    <cfRule type="cellIs" dxfId="92" priority="10" operator="greaterThan">
      <formula>0</formula>
    </cfRule>
  </conditionalFormatting>
  <conditionalFormatting sqref="C29:J29 L29:M29">
    <cfRule type="cellIs" dxfId="91" priority="9" operator="greaterThan">
      <formula>0</formula>
    </cfRule>
  </conditionalFormatting>
  <conditionalFormatting sqref="C29:J29 L29">
    <cfRule type="cellIs" dxfId="90" priority="8" operator="greaterThan">
      <formula>0</formula>
    </cfRule>
  </conditionalFormatting>
  <conditionalFormatting sqref="C29:J29 L29">
    <cfRule type="cellIs" dxfId="89" priority="7" operator="greaterThan">
      <formula>0</formula>
    </cfRule>
  </conditionalFormatting>
  <conditionalFormatting sqref="C29:J29 L29">
    <cfRule type="cellIs" dxfId="88" priority="6" operator="greaterThan">
      <formula>0</formula>
    </cfRule>
  </conditionalFormatting>
  <conditionalFormatting sqref="K28">
    <cfRule type="cellIs" dxfId="87" priority="5" operator="greaterThan">
      <formula>0</formula>
    </cfRule>
  </conditionalFormatting>
  <conditionalFormatting sqref="K29">
    <cfRule type="cellIs" dxfId="86" priority="4" operator="greaterThan">
      <formula>0</formula>
    </cfRule>
  </conditionalFormatting>
  <conditionalFormatting sqref="K29">
    <cfRule type="cellIs" dxfId="85" priority="3" operator="greaterThan">
      <formula>0</formula>
    </cfRule>
  </conditionalFormatting>
  <conditionalFormatting sqref="K29">
    <cfRule type="cellIs" dxfId="84" priority="2" operator="greaterThan">
      <formula>0</formula>
    </cfRule>
  </conditionalFormatting>
  <conditionalFormatting sqref="K29">
    <cfRule type="cellIs" dxfId="8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pane xSplit="1" topLeftCell="B1" activePane="topRight" state="frozen"/>
      <selection pane="topRight" activeCell="K6" sqref="K6"/>
    </sheetView>
  </sheetViews>
  <sheetFormatPr defaultRowHeight="14.4" x14ac:dyDescent="0.3"/>
  <cols>
    <col min="1" max="1" width="34.33203125" customWidth="1"/>
    <col min="2" max="12" width="11.5546875" bestFit="1" customWidth="1"/>
  </cols>
  <sheetData>
    <row r="1" spans="1:12" x14ac:dyDescent="0.3">
      <c r="A1" s="41"/>
      <c r="B1" s="42">
        <v>2014</v>
      </c>
      <c r="C1" s="42">
        <v>2015</v>
      </c>
      <c r="D1" s="42">
        <v>2016</v>
      </c>
      <c r="E1" s="42">
        <v>2017</v>
      </c>
      <c r="F1" s="42">
        <v>2018</v>
      </c>
      <c r="G1" s="42">
        <v>2019</v>
      </c>
      <c r="H1" s="42">
        <v>2020</v>
      </c>
      <c r="I1" s="42">
        <v>2021</v>
      </c>
      <c r="J1" s="42">
        <v>2022</v>
      </c>
      <c r="K1" s="42">
        <v>2023</v>
      </c>
      <c r="L1" s="42" t="s">
        <v>266</v>
      </c>
    </row>
    <row r="2" spans="1:12" x14ac:dyDescent="0.3">
      <c r="A2" s="71" t="s">
        <v>346</v>
      </c>
      <c r="B2" s="64">
        <f>Conto_economico!C10</f>
        <v>623419006.11000001</v>
      </c>
      <c r="C2" s="64">
        <f>Conto_economico!D10</f>
        <v>631528559.54999995</v>
      </c>
      <c r="D2" s="64">
        <f>Conto_economico!E10</f>
        <v>644925672.22000015</v>
      </c>
      <c r="E2" s="64">
        <f>Conto_economico!F10</f>
        <v>652434225.14999986</v>
      </c>
      <c r="F2" s="64">
        <f>Conto_economico!G10</f>
        <v>639093656.94999993</v>
      </c>
      <c r="G2" s="64">
        <f>Conto_economico!H10</f>
        <v>664765653.20000005</v>
      </c>
      <c r="H2" s="64">
        <f>Conto_economico!I10</f>
        <v>660746485.6500001</v>
      </c>
      <c r="I2" s="64">
        <f>Conto_economico!J10</f>
        <v>674885055.28999996</v>
      </c>
      <c r="J2" s="64">
        <f>Conto_economico!K10</f>
        <v>772074434.96000004</v>
      </c>
      <c r="K2" s="64">
        <f>Conto_economico!L10</f>
        <v>831655686.63999999</v>
      </c>
      <c r="L2" s="64">
        <f t="shared" ref="L2:L16" si="0">K2-J2</f>
        <v>59581251.679999948</v>
      </c>
    </row>
    <row r="3" spans="1:12" x14ac:dyDescent="0.3">
      <c r="A3" s="71" t="s">
        <v>341</v>
      </c>
      <c r="B3" s="64">
        <f>Conto_economico!C2</f>
        <v>355032971.60000002</v>
      </c>
      <c r="C3" s="64">
        <f>Conto_economico!D2</f>
        <v>349718874.36000001</v>
      </c>
      <c r="D3" s="64">
        <f>Conto_economico!E2</f>
        <v>289598070.86000001</v>
      </c>
      <c r="E3" s="64">
        <f>Conto_economico!F2</f>
        <v>301606981.26999998</v>
      </c>
      <c r="F3" s="64">
        <f>Conto_economico!G2</f>
        <v>311372494.38999999</v>
      </c>
      <c r="G3" s="64">
        <f>Conto_economico!H2</f>
        <v>317600032.58999997</v>
      </c>
      <c r="H3" s="64">
        <f>Conto_economico!I2</f>
        <v>266216679.16999999</v>
      </c>
      <c r="I3" s="64">
        <f>Conto_economico!J2</f>
        <v>294104840.76999998</v>
      </c>
      <c r="J3" s="64">
        <f>Conto_economico!K2</f>
        <v>333262426.18000001</v>
      </c>
      <c r="K3" s="64">
        <f>Conto_economico!L2</f>
        <v>382859870.06999999</v>
      </c>
      <c r="L3" s="64">
        <f t="shared" si="0"/>
        <v>49597443.889999986</v>
      </c>
    </row>
    <row r="4" spans="1:12" x14ac:dyDescent="0.3">
      <c r="A4" s="71" t="s">
        <v>342</v>
      </c>
      <c r="B4" s="64">
        <f>Conto_economico!C4</f>
        <v>70908557.530000001</v>
      </c>
      <c r="C4" s="64">
        <f>Conto_economico!D4</f>
        <v>68867961.579999998</v>
      </c>
      <c r="D4" s="64">
        <f>Conto_economico!E4</f>
        <v>82390396.099999994</v>
      </c>
      <c r="E4" s="64">
        <f>Conto_economico!F4</f>
        <v>72083365.900000006</v>
      </c>
      <c r="F4" s="64">
        <f>Conto_economico!G4</f>
        <v>55000634.770000003</v>
      </c>
      <c r="G4" s="64">
        <f>Conto_economico!H4</f>
        <v>76727699.390000001</v>
      </c>
      <c r="H4" s="64">
        <f>Conto_economico!I4</f>
        <v>185769443</v>
      </c>
      <c r="I4" s="64">
        <f>Conto_economico!J4</f>
        <v>155707329.59999999</v>
      </c>
      <c r="J4" s="64">
        <f>Conto_economico!K4</f>
        <v>119820229.48999999</v>
      </c>
      <c r="K4" s="64">
        <f>Conto_economico!L4</f>
        <v>119182577.84</v>
      </c>
      <c r="L4" s="64">
        <f t="shared" si="0"/>
        <v>-637651.64999999106</v>
      </c>
    </row>
    <row r="5" spans="1:12" x14ac:dyDescent="0.3">
      <c r="A5" s="71" t="s">
        <v>347</v>
      </c>
      <c r="B5" s="65">
        <f>Conto_economico!C21</f>
        <v>586113851.28999996</v>
      </c>
      <c r="C5" s="65">
        <f>Conto_economico!D21</f>
        <v>591765547.31000006</v>
      </c>
      <c r="D5" s="65">
        <f>Conto_economico!E21</f>
        <v>682039140.37</v>
      </c>
      <c r="E5" s="65">
        <f>Conto_economico!F21</f>
        <v>661334558.7700001</v>
      </c>
      <c r="F5" s="65">
        <f>Conto_economico!G21</f>
        <v>631762760.38</v>
      </c>
      <c r="G5" s="65">
        <f>Conto_economico!H21</f>
        <v>668556219.36000013</v>
      </c>
      <c r="H5" s="65">
        <f>Conto_economico!I21</f>
        <v>645379391.56999993</v>
      </c>
      <c r="I5" s="65">
        <f>Conto_economico!J21</f>
        <v>682398735.07000005</v>
      </c>
      <c r="J5" s="65">
        <f>Conto_economico!K21</f>
        <v>817237478.80000007</v>
      </c>
      <c r="K5" s="65">
        <f>Conto_economico!L21</f>
        <v>852008121.03999996</v>
      </c>
      <c r="L5" s="64">
        <f t="shared" si="0"/>
        <v>34770642.23999989</v>
      </c>
    </row>
    <row r="6" spans="1:12" x14ac:dyDescent="0.3">
      <c r="A6" s="71" t="s">
        <v>343</v>
      </c>
      <c r="B6" s="64">
        <f>Conto_economico!C12</f>
        <v>334406853.83999997</v>
      </c>
      <c r="C6" s="64">
        <f>Conto_economico!D12</f>
        <v>339059417.00999999</v>
      </c>
      <c r="D6" s="64">
        <f>Conto_economico!E12</f>
        <v>339603987.12</v>
      </c>
      <c r="E6" s="64">
        <f>Conto_economico!F12</f>
        <v>332646226.67000002</v>
      </c>
      <c r="F6" s="64">
        <f>Conto_economico!G12</f>
        <v>322816332.70999998</v>
      </c>
      <c r="G6" s="64">
        <f>Conto_economico!H12</f>
        <v>337397262.68000001</v>
      </c>
      <c r="H6" s="64">
        <f>Conto_economico!I12</f>
        <v>331587723.14999998</v>
      </c>
      <c r="I6" s="64">
        <f>Conto_economico!J12</f>
        <v>349101611.80000001</v>
      </c>
      <c r="J6" s="64">
        <f>Conto_economico!K12</f>
        <v>382978774.26999998</v>
      </c>
      <c r="K6" s="64">
        <f>Conto_economico!L12</f>
        <v>425837308</v>
      </c>
      <c r="L6" s="64">
        <f t="shared" si="0"/>
        <v>42858533.730000019</v>
      </c>
    </row>
    <row r="7" spans="1:12" x14ac:dyDescent="0.3">
      <c r="A7" s="71" t="s">
        <v>344</v>
      </c>
      <c r="B7" s="64">
        <f>Conto_economico!C15</f>
        <v>161825228.99000001</v>
      </c>
      <c r="C7" s="64">
        <f>Conto_economico!D15</f>
        <v>164705845.86000001</v>
      </c>
      <c r="D7" s="64">
        <f>Conto_economico!E15</f>
        <v>161749698.34</v>
      </c>
      <c r="E7" s="64">
        <f>Conto_economico!F15</f>
        <v>157767553.81999999</v>
      </c>
      <c r="F7" s="64">
        <f>Conto_economico!G15</f>
        <v>154802799.52000001</v>
      </c>
      <c r="G7" s="64">
        <f>Conto_economico!H15</f>
        <v>157051533.44999999</v>
      </c>
      <c r="H7" s="64">
        <f>Conto_economico!I15</f>
        <v>157736751.69999999</v>
      </c>
      <c r="I7" s="64">
        <f>Conto_economico!J15</f>
        <v>154976703.78</v>
      </c>
      <c r="J7" s="64">
        <f>Conto_economico!K15</f>
        <v>158692936.68000001</v>
      </c>
      <c r="K7" s="64">
        <f>Conto_economico!L15</f>
        <v>168568839.68000001</v>
      </c>
      <c r="L7" s="64">
        <f t="shared" si="0"/>
        <v>9875903</v>
      </c>
    </row>
    <row r="8" spans="1:12" x14ac:dyDescent="0.3">
      <c r="A8" s="71" t="s">
        <v>345</v>
      </c>
      <c r="B8" s="64">
        <f>Conto_economico!C16</f>
        <v>58221263.880000003</v>
      </c>
      <c r="C8" s="64">
        <f>Conto_economico!D16</f>
        <v>61102635.850000001</v>
      </c>
      <c r="D8" s="64">
        <f>Conto_economico!E16</f>
        <v>52173696.509999998</v>
      </c>
      <c r="E8" s="64">
        <f>Conto_economico!F16</f>
        <v>98694168.239999995</v>
      </c>
      <c r="F8" s="64">
        <f>Conto_economico!G16</f>
        <v>86113929.510000005</v>
      </c>
      <c r="G8" s="64">
        <f>Conto_economico!H16</f>
        <v>103353620.23</v>
      </c>
      <c r="H8" s="64">
        <f>Conto_economico!I16</f>
        <v>90123240.629999995</v>
      </c>
      <c r="I8" s="64">
        <f>Conto_economico!J16</f>
        <v>104617210.65000001</v>
      </c>
      <c r="J8" s="64">
        <f>Conto_economico!K16</f>
        <v>185821644.78</v>
      </c>
      <c r="K8" s="64">
        <f>Conto_economico!L16</f>
        <v>189703091.66</v>
      </c>
      <c r="L8" s="64">
        <f t="shared" si="0"/>
        <v>3881446.8799999952</v>
      </c>
    </row>
    <row r="9" spans="1:12" x14ac:dyDescent="0.3">
      <c r="A9" s="47" t="s">
        <v>383</v>
      </c>
      <c r="B9" s="66">
        <f>Conto_economico!C29</f>
        <v>95659895.299999997</v>
      </c>
      <c r="C9" s="66">
        <f>Conto_economico!D29</f>
        <v>101611415.02999993</v>
      </c>
      <c r="D9" s="66">
        <f>Conto_economico!E29</f>
        <v>75124385.990000159</v>
      </c>
      <c r="E9" s="66">
        <f>Conto_economico!F29</f>
        <v>97207788.959999859</v>
      </c>
      <c r="F9" s="66">
        <f>Conto_economico!G29</f>
        <v>106042644.45999995</v>
      </c>
      <c r="G9" s="66">
        <f>Conto_economico!H29</f>
        <v>115222972.80000003</v>
      </c>
      <c r="H9" s="66">
        <f>Conto_economico!I29</f>
        <v>113409921.48000005</v>
      </c>
      <c r="I9" s="66">
        <f>Conto_economico!J29</f>
        <v>115754135.00999995</v>
      </c>
      <c r="J9" s="66">
        <f>Conto_economico!K29</f>
        <v>152439507.87000006</v>
      </c>
      <c r="K9" s="66">
        <f>Conto_economico!L29</f>
        <v>177646542.19000006</v>
      </c>
      <c r="L9" s="66">
        <f t="shared" si="0"/>
        <v>25207034.319999993</v>
      </c>
    </row>
    <row r="10" spans="1:12" x14ac:dyDescent="0.3">
      <c r="A10" s="47" t="s">
        <v>307</v>
      </c>
      <c r="B10" s="66">
        <f>B2-B5</f>
        <v>37305154.820000052</v>
      </c>
      <c r="C10" s="66">
        <f>C2-C5</f>
        <v>39763012.23999989</v>
      </c>
      <c r="D10" s="66">
        <f t="shared" ref="D10:F10" si="1">D2-D5</f>
        <v>-37113468.149999857</v>
      </c>
      <c r="E10" s="66">
        <f t="shared" si="1"/>
        <v>-8900333.6200002432</v>
      </c>
      <c r="F10" s="66">
        <f t="shared" si="1"/>
        <v>7330896.5699999332</v>
      </c>
      <c r="G10" s="66">
        <f t="shared" ref="G10:K10" si="2">G2-G5</f>
        <v>-3790566.1600000858</v>
      </c>
      <c r="H10" s="66">
        <f t="shared" ref="H10:J10" si="3">H2-H5</f>
        <v>15367094.080000162</v>
      </c>
      <c r="I10" s="66">
        <f t="shared" si="3"/>
        <v>-7513679.7800000906</v>
      </c>
      <c r="J10" s="66">
        <f t="shared" si="3"/>
        <v>-45163043.840000033</v>
      </c>
      <c r="K10" s="66">
        <f t="shared" si="2"/>
        <v>-20352434.399999976</v>
      </c>
      <c r="L10" s="66">
        <f t="shared" si="0"/>
        <v>24810609.440000057</v>
      </c>
    </row>
    <row r="11" spans="1:12" x14ac:dyDescent="0.3">
      <c r="A11" s="71" t="s">
        <v>308</v>
      </c>
      <c r="B11" s="64">
        <f>Conto_economico!C22-Conto_economico!C23</f>
        <v>-19144456.600000001</v>
      </c>
      <c r="C11" s="64">
        <f>Conto_economico!D22-Conto_economico!D23</f>
        <v>-17923386.949999999</v>
      </c>
      <c r="D11" s="64">
        <f>Conto_economico!E22-Conto_economico!E23</f>
        <v>-6174742.540000001</v>
      </c>
      <c r="E11" s="64">
        <f>Conto_economico!F22-Conto_economico!F23</f>
        <v>-3545665.8600000013</v>
      </c>
      <c r="F11" s="64">
        <f>Conto_economico!G22-Conto_economico!G23</f>
        <v>3477115.0500000007</v>
      </c>
      <c r="G11" s="64">
        <f>Conto_economico!H22-Conto_economico!H23</f>
        <v>7631952.9900000021</v>
      </c>
      <c r="H11" s="64">
        <f>Conto_economico!I22-Conto_economico!I23</f>
        <v>3647831.3099999987</v>
      </c>
      <c r="I11" s="64">
        <f>Conto_economico!J22-Conto_economico!J23</f>
        <v>-3042355.9699999988</v>
      </c>
      <c r="J11" s="64">
        <f>Conto_economico!K22-Conto_economico!K23</f>
        <v>400456.11000000127</v>
      </c>
      <c r="K11" s="64">
        <f>Conto_economico!L22-Conto_economico!L23</f>
        <v>-850282.73000000045</v>
      </c>
      <c r="L11" s="64">
        <f t="shared" si="0"/>
        <v>-1250738.8400000017</v>
      </c>
    </row>
    <row r="12" spans="1:12" x14ac:dyDescent="0.3">
      <c r="A12" s="71" t="s">
        <v>309</v>
      </c>
      <c r="B12" s="65">
        <f>Conto_economico!C25-Conto_economico!C26</f>
        <v>8547490.929999996</v>
      </c>
      <c r="C12" s="65">
        <f>Conto_economico!D25-Conto_economico!D26</f>
        <v>19488356.629999995</v>
      </c>
      <c r="D12" s="65">
        <f>Conto_economico!E25-Conto_economico!E26</f>
        <v>56500535.610000007</v>
      </c>
      <c r="E12" s="65">
        <f>Conto_economico!F25-Conto_economico!F26</f>
        <v>33998001.009999998</v>
      </c>
      <c r="F12" s="65">
        <f>Conto_economico!G25-Conto_economico!G26</f>
        <v>13089359.870000005</v>
      </c>
      <c r="G12" s="65">
        <f>Conto_economico!H25-Conto_economico!H26</f>
        <v>35440409.700000003</v>
      </c>
      <c r="H12" s="65">
        <f>Conto_economico!I25-Conto_economico!I26</f>
        <v>5356190.9700000025</v>
      </c>
      <c r="I12" s="65">
        <f>Conto_economico!J25-Conto_economico!J26</f>
        <v>34476370.949999996</v>
      </c>
      <c r="J12" s="65">
        <f>Conto_economico!K25-Conto_economico!K26</f>
        <v>99785914.339999989</v>
      </c>
      <c r="K12" s="65">
        <f>Conto_economico!L25-Conto_economico!L26</f>
        <v>31300785.610000003</v>
      </c>
      <c r="L12" s="64">
        <f t="shared" si="0"/>
        <v>-68485128.729999989</v>
      </c>
    </row>
    <row r="13" spans="1:12" x14ac:dyDescent="0.3">
      <c r="A13" s="71" t="s">
        <v>255</v>
      </c>
      <c r="B13" s="65">
        <f>Conto_economico!C24</f>
        <v>0</v>
      </c>
      <c r="C13" s="65">
        <f>Conto_economico!D24</f>
        <v>0</v>
      </c>
      <c r="D13" s="65">
        <f>Conto_economico!E24</f>
        <v>0</v>
      </c>
      <c r="E13" s="65">
        <f>Conto_economico!F24</f>
        <v>0</v>
      </c>
      <c r="F13" s="65">
        <f>Conto_economico!G24</f>
        <v>-11621567.890000001</v>
      </c>
      <c r="G13" s="65">
        <f>Conto_economico!H24</f>
        <v>0</v>
      </c>
      <c r="H13" s="65">
        <f>Conto_economico!I24</f>
        <v>0</v>
      </c>
      <c r="I13" s="65">
        <f>Conto_economico!J24</f>
        <v>0</v>
      </c>
      <c r="J13" s="65">
        <f>Conto_economico!K24</f>
        <v>0</v>
      </c>
      <c r="K13" s="65">
        <f>Conto_economico!L24</f>
        <v>0</v>
      </c>
      <c r="L13" s="64">
        <f t="shared" si="0"/>
        <v>0</v>
      </c>
    </row>
    <row r="14" spans="1:12" x14ac:dyDescent="0.3">
      <c r="A14" s="47" t="s">
        <v>310</v>
      </c>
      <c r="B14" s="66">
        <f>SUM(B10:B13)</f>
        <v>26708189.150000047</v>
      </c>
      <c r="C14" s="66">
        <f>SUM(C10:C13)</f>
        <v>41327981.919999883</v>
      </c>
      <c r="D14" s="66">
        <f t="shared" ref="D14:F14" si="4">SUM(D10:D13)</f>
        <v>13212324.920000151</v>
      </c>
      <c r="E14" s="66">
        <f t="shared" si="4"/>
        <v>21552001.529999755</v>
      </c>
      <c r="F14" s="66">
        <f t="shared" si="4"/>
        <v>12275803.599999938</v>
      </c>
      <c r="G14" s="66">
        <f t="shared" ref="G14:K14" si="5">SUM(G10:G13)</f>
        <v>39281796.529999919</v>
      </c>
      <c r="H14" s="66">
        <f t="shared" ref="H14:J14" si="6">SUM(H10:H13)</f>
        <v>24371116.360000163</v>
      </c>
      <c r="I14" s="66">
        <f t="shared" si="6"/>
        <v>23920335.199999906</v>
      </c>
      <c r="J14" s="66">
        <f t="shared" si="6"/>
        <v>55023326.609999955</v>
      </c>
      <c r="K14" s="66">
        <f t="shared" si="5"/>
        <v>10098068.480000027</v>
      </c>
      <c r="L14" s="66">
        <f t="shared" si="0"/>
        <v>-44925258.129999928</v>
      </c>
    </row>
    <row r="15" spans="1:12" x14ac:dyDescent="0.3">
      <c r="A15" s="71" t="s">
        <v>258</v>
      </c>
      <c r="B15" s="64">
        <f>Conto_economico!C27</f>
        <v>7912848.7199999997</v>
      </c>
      <c r="C15" s="64">
        <f>Conto_economico!D27</f>
        <v>8292967.9299999997</v>
      </c>
      <c r="D15" s="64">
        <f>Conto_economico!E27</f>
        <v>8153299.79</v>
      </c>
      <c r="E15" s="64">
        <f>Conto_economico!F27</f>
        <v>7935689.3899999997</v>
      </c>
      <c r="F15" s="64">
        <f>Conto_economico!G27</f>
        <v>8326292.25</v>
      </c>
      <c r="G15" s="64">
        <f>Conto_economico!H27</f>
        <v>8615810.8900000006</v>
      </c>
      <c r="H15" s="64">
        <f>Conto_economico!I27</f>
        <v>8667986.1400000006</v>
      </c>
      <c r="I15" s="64">
        <f>Conto_economico!J27</f>
        <v>8351310.2199999997</v>
      </c>
      <c r="J15" s="64">
        <f>Conto_economico!K27</f>
        <v>7606958.1299999999</v>
      </c>
      <c r="K15" s="64">
        <f>Conto_economico!L27</f>
        <v>9947467.75</v>
      </c>
      <c r="L15" s="64">
        <f t="shared" si="0"/>
        <v>2340509.62</v>
      </c>
    </row>
    <row r="16" spans="1:12" x14ac:dyDescent="0.3">
      <c r="A16" s="70" t="s">
        <v>259</v>
      </c>
      <c r="B16" s="67">
        <f>B14-B15</f>
        <v>18795340.430000048</v>
      </c>
      <c r="C16" s="67">
        <f>C14-C15</f>
        <v>33035013.989999883</v>
      </c>
      <c r="D16" s="67">
        <f t="shared" ref="D16:F16" si="7">D14-D15</f>
        <v>5059025.1300001508</v>
      </c>
      <c r="E16" s="67">
        <f t="shared" si="7"/>
        <v>13616312.139999755</v>
      </c>
      <c r="F16" s="67">
        <f t="shared" si="7"/>
        <v>3949511.3499999382</v>
      </c>
      <c r="G16" s="67">
        <f t="shared" ref="G16:K16" si="8">G14-G15</f>
        <v>30665985.639999919</v>
      </c>
      <c r="H16" s="67">
        <f t="shared" ref="H16:J16" si="9">H14-H15</f>
        <v>15703130.220000163</v>
      </c>
      <c r="I16" s="67">
        <f t="shared" si="9"/>
        <v>15569024.979999907</v>
      </c>
      <c r="J16" s="67">
        <f t="shared" si="9"/>
        <v>47416368.479999952</v>
      </c>
      <c r="K16" s="67">
        <f t="shared" si="8"/>
        <v>150600.73000002652</v>
      </c>
      <c r="L16" s="67">
        <f t="shared" si="0"/>
        <v>-47265767.749999925</v>
      </c>
    </row>
    <row r="18" spans="2:3" x14ac:dyDescent="0.3">
      <c r="B18" s="97"/>
      <c r="C18" s="97"/>
    </row>
    <row r="19" spans="2:3" x14ac:dyDescent="0.3">
      <c r="B19" s="97"/>
      <c r="C19" s="97"/>
    </row>
    <row r="20" spans="2:3" x14ac:dyDescent="0.3">
      <c r="B20" s="97"/>
      <c r="C20" s="97"/>
    </row>
  </sheetData>
  <conditionalFormatting sqref="B16:G16 K16:L16">
    <cfRule type="cellIs" dxfId="82" priority="19" operator="greaterThan">
      <formula>0</formula>
    </cfRule>
  </conditionalFormatting>
  <conditionalFormatting sqref="B10:G10 B14:G14 K14:L14 K10:L10">
    <cfRule type="cellIs" dxfId="81" priority="18" operator="lessThan">
      <formula>0</formula>
    </cfRule>
  </conditionalFormatting>
  <conditionalFormatting sqref="H16">
    <cfRule type="cellIs" dxfId="80" priority="10" operator="greaterThan">
      <formula>0</formula>
    </cfRule>
  </conditionalFormatting>
  <conditionalFormatting sqref="H14 H10">
    <cfRule type="cellIs" dxfId="79" priority="9" operator="lessThan">
      <formula>0</formula>
    </cfRule>
  </conditionalFormatting>
  <conditionalFormatting sqref="I16">
    <cfRule type="cellIs" dxfId="78" priority="8" operator="greaterThan">
      <formula>0</formula>
    </cfRule>
  </conditionalFormatting>
  <conditionalFormatting sqref="I14 I10">
    <cfRule type="cellIs" dxfId="77" priority="7" operator="lessThan">
      <formula>0</formula>
    </cfRule>
  </conditionalFormatting>
  <conditionalFormatting sqref="B9:I9 K9:L9">
    <cfRule type="cellIs" dxfId="76" priority="6" operator="lessThan">
      <formula>0</formula>
    </cfRule>
  </conditionalFormatting>
  <conditionalFormatting sqref="J16">
    <cfRule type="cellIs" dxfId="75" priority="3" operator="greaterThan">
      <formula>0</formula>
    </cfRule>
  </conditionalFormatting>
  <conditionalFormatting sqref="J14 J10">
    <cfRule type="cellIs" dxfId="74" priority="2" operator="lessThan">
      <formula>0</formula>
    </cfRule>
  </conditionalFormatting>
  <conditionalFormatting sqref="J9">
    <cfRule type="cellIs" dxfId="7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Entrate_Uscite</vt:lpstr>
      <vt:lpstr>Tav_Entrate</vt:lpstr>
      <vt:lpstr>Tav_Uscite</vt:lpstr>
      <vt:lpstr>Tav_Saldi</vt:lpstr>
      <vt:lpstr>Missione12_Programmi</vt:lpstr>
      <vt:lpstr>Missione12_Macroaggregati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2024-12-27T11:58:21Z</dcterms:modified>
</cp:coreProperties>
</file>