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i\rendiconti\Comuni\"/>
    </mc:Choice>
  </mc:AlternateContent>
  <bookViews>
    <workbookView xWindow="240" yWindow="48" windowWidth="20112" windowHeight="7992" firstSheet="4" activeTab="8"/>
  </bookViews>
  <sheets>
    <sheet name="Entrate_Uscite" sheetId="2" r:id="rId1"/>
    <sheet name="Tav_Entrate" sheetId="7" r:id="rId2"/>
    <sheet name="Tav_Uscite" sheetId="8" r:id="rId3"/>
    <sheet name="Tav_Saldi" sheetId="9" r:id="rId4"/>
    <sheet name="Risultato_amministrazione" sheetId="1" r:id="rId5"/>
    <sheet name="Conto_economico" sheetId="6" r:id="rId6"/>
    <sheet name="Tav_contoeconomico" sheetId="10" r:id="rId7"/>
    <sheet name="Stato_patrimoniale" sheetId="5" r:id="rId8"/>
    <sheet name="Piano_indicatori" sheetId="4" r:id="rId9"/>
    <sheet name="Tav_indicatori" sheetId="12" r:id="rId10"/>
    <sheet name="Popolazione" sheetId="13" r:id="rId11"/>
  </sheets>
  <calcPr calcId="152511"/>
</workbook>
</file>

<file path=xl/calcChain.xml><?xml version="1.0" encoding="utf-8"?>
<calcChain xmlns="http://schemas.openxmlformats.org/spreadsheetml/2006/main">
  <c r="K9" i="12" l="1"/>
  <c r="K8" i="12"/>
  <c r="K7" i="12"/>
  <c r="K6" i="12"/>
  <c r="K5" i="12"/>
  <c r="K4" i="12"/>
  <c r="K3" i="12"/>
  <c r="K2" i="12"/>
  <c r="J6" i="9"/>
  <c r="J5" i="9"/>
  <c r="J4" i="9"/>
  <c r="J3" i="9"/>
  <c r="J2" i="9"/>
  <c r="H6" i="9"/>
  <c r="H5" i="9"/>
  <c r="H4" i="9"/>
  <c r="H3" i="9"/>
  <c r="H2" i="9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K2" i="8"/>
  <c r="H29" i="8"/>
  <c r="H28" i="8"/>
  <c r="H26" i="8"/>
  <c r="H25" i="8"/>
  <c r="H24" i="8"/>
  <c r="H23" i="8"/>
  <c r="H22" i="8"/>
  <c r="H27" i="8" s="1"/>
  <c r="H19" i="8"/>
  <c r="H18" i="8"/>
  <c r="H17" i="8"/>
  <c r="H16" i="8"/>
  <c r="H20" i="8" s="1"/>
  <c r="H14" i="8"/>
  <c r="H13" i="8"/>
  <c r="H12" i="8"/>
  <c r="H11" i="8"/>
  <c r="H15" i="8" s="1"/>
  <c r="H9" i="8"/>
  <c r="H8" i="8"/>
  <c r="H7" i="8"/>
  <c r="H6" i="8"/>
  <c r="H5" i="8"/>
  <c r="H4" i="8"/>
  <c r="H3" i="8"/>
  <c r="H2" i="8"/>
  <c r="H10" i="8" s="1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K2" i="7"/>
  <c r="H19" i="7"/>
  <c r="H18" i="7"/>
  <c r="H17" i="7"/>
  <c r="H14" i="7"/>
  <c r="H13" i="7"/>
  <c r="H12" i="7"/>
  <c r="H10" i="7"/>
  <c r="H9" i="7"/>
  <c r="H8" i="7"/>
  <c r="H7" i="7"/>
  <c r="H6" i="7"/>
  <c r="H4" i="7"/>
  <c r="H3" i="7"/>
  <c r="H2" i="7"/>
  <c r="W53" i="2"/>
  <c r="X52" i="2"/>
  <c r="W52" i="2"/>
  <c r="X51" i="2"/>
  <c r="AA51" i="2" s="1"/>
  <c r="W51" i="2"/>
  <c r="X50" i="2"/>
  <c r="W50" i="2"/>
  <c r="X49" i="2"/>
  <c r="W49" i="2"/>
  <c r="X48" i="2"/>
  <c r="X54" i="2" s="1"/>
  <c r="W48" i="2"/>
  <c r="W54" i="2" s="1"/>
  <c r="X16" i="2"/>
  <c r="W16" i="2"/>
  <c r="X15" i="2"/>
  <c r="W15" i="2"/>
  <c r="W20" i="2" s="1"/>
  <c r="X14" i="2"/>
  <c r="X20" i="2" s="1"/>
  <c r="W14" i="2"/>
  <c r="AA57" i="2"/>
  <c r="Z57" i="2"/>
  <c r="AA53" i="2"/>
  <c r="Z53" i="2"/>
  <c r="AA52" i="2"/>
  <c r="Z52" i="2"/>
  <c r="Z51" i="2"/>
  <c r="AA50" i="2"/>
  <c r="Z50" i="2"/>
  <c r="AA49" i="2"/>
  <c r="Z49" i="2"/>
  <c r="AA48" i="2"/>
  <c r="Z48" i="2"/>
  <c r="AA47" i="2"/>
  <c r="Z47" i="2"/>
  <c r="AA46" i="2"/>
  <c r="Z46" i="2"/>
  <c r="AA45" i="2"/>
  <c r="Z45" i="2"/>
  <c r="AA44" i="2"/>
  <c r="Z44" i="2"/>
  <c r="AA43" i="2"/>
  <c r="Z43" i="2"/>
  <c r="AA42" i="2"/>
  <c r="Z42" i="2"/>
  <c r="AA41" i="2"/>
  <c r="Z41" i="2"/>
  <c r="AA40" i="2"/>
  <c r="Z40" i="2"/>
  <c r="AA39" i="2"/>
  <c r="Z39" i="2"/>
  <c r="AA38" i="2"/>
  <c r="Z38" i="2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AA26" i="2"/>
  <c r="Z26" i="2"/>
  <c r="AA25" i="2"/>
  <c r="Z25" i="2"/>
  <c r="AA24" i="2"/>
  <c r="Z24" i="2"/>
  <c r="AA23" i="2"/>
  <c r="Z23" i="2"/>
  <c r="AA19" i="2"/>
  <c r="Z19" i="2"/>
  <c r="AA18" i="2"/>
  <c r="Z18" i="2"/>
  <c r="AA17" i="2"/>
  <c r="Z17" i="2"/>
  <c r="AA16" i="2"/>
  <c r="Z16" i="2"/>
  <c r="AA15" i="2"/>
  <c r="Z15" i="2"/>
  <c r="Z14" i="2"/>
  <c r="AA13" i="2"/>
  <c r="Z13" i="2"/>
  <c r="AA12" i="2"/>
  <c r="Z12" i="2"/>
  <c r="AA11" i="2"/>
  <c r="Z11" i="2"/>
  <c r="AA10" i="2"/>
  <c r="Z10" i="2"/>
  <c r="AA9" i="2"/>
  <c r="Z9" i="2"/>
  <c r="AA8" i="2"/>
  <c r="Z8" i="2"/>
  <c r="AA7" i="2"/>
  <c r="Z7" i="2"/>
  <c r="AA6" i="2"/>
  <c r="Z6" i="2"/>
  <c r="AA5" i="2"/>
  <c r="Z5" i="2"/>
  <c r="AA4" i="2"/>
  <c r="Z4" i="2"/>
  <c r="AA3" i="2"/>
  <c r="Z3" i="2"/>
  <c r="H30" i="8" l="1"/>
  <c r="H31" i="8" s="1"/>
  <c r="H21" i="8"/>
  <c r="H15" i="7"/>
  <c r="H11" i="7"/>
  <c r="H5" i="7"/>
  <c r="H20" i="7"/>
  <c r="H21" i="7" s="1"/>
  <c r="H16" i="7"/>
  <c r="X21" i="2"/>
  <c r="AA21" i="2" s="1"/>
  <c r="AA20" i="2"/>
  <c r="W21" i="2"/>
  <c r="Z21" i="2" s="1"/>
  <c r="Z20" i="2"/>
  <c r="X55" i="2"/>
  <c r="AA55" i="2" s="1"/>
  <c r="AA54" i="2"/>
  <c r="W55" i="2"/>
  <c r="Z55" i="2" s="1"/>
  <c r="Z54" i="2"/>
  <c r="AA14" i="2"/>
  <c r="T57" i="2" l="1"/>
  <c r="T54" i="2"/>
  <c r="T55" i="2" s="1"/>
  <c r="T53" i="2"/>
  <c r="V53" i="2" s="1"/>
  <c r="U52" i="2"/>
  <c r="T52" i="2"/>
  <c r="V52" i="2" s="1"/>
  <c r="U51" i="2"/>
  <c r="T51" i="2"/>
  <c r="V51" i="2" s="1"/>
  <c r="U50" i="2"/>
  <c r="T50" i="2"/>
  <c r="V50" i="2" s="1"/>
  <c r="U49" i="2"/>
  <c r="T49" i="2"/>
  <c r="V49" i="2" s="1"/>
  <c r="U48" i="2"/>
  <c r="U61" i="2" s="1"/>
  <c r="T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T20" i="2"/>
  <c r="T21" i="2" s="1"/>
  <c r="V19" i="2"/>
  <c r="V18" i="2"/>
  <c r="V17" i="2"/>
  <c r="V16" i="2"/>
  <c r="U16" i="2"/>
  <c r="T16" i="2"/>
  <c r="U15" i="2"/>
  <c r="U57" i="2" s="1"/>
  <c r="T15" i="2"/>
  <c r="V15" i="2" s="1"/>
  <c r="U14" i="2"/>
  <c r="U56" i="2" s="1"/>
  <c r="T14" i="2"/>
  <c r="T56" i="2" s="1"/>
  <c r="V13" i="2"/>
  <c r="V12" i="2"/>
  <c r="V11" i="2"/>
  <c r="V10" i="2"/>
  <c r="V9" i="2"/>
  <c r="V8" i="2"/>
  <c r="V7" i="2"/>
  <c r="V6" i="2"/>
  <c r="V5" i="2"/>
  <c r="V4" i="2"/>
  <c r="V3" i="2"/>
  <c r="J27" i="5"/>
  <c r="J28" i="5" s="1"/>
  <c r="J26" i="5"/>
  <c r="J13" i="5"/>
  <c r="L16" i="10"/>
  <c r="L15" i="10"/>
  <c r="L14" i="10"/>
  <c r="L13" i="10"/>
  <c r="L12" i="10"/>
  <c r="L11" i="10"/>
  <c r="L10" i="10"/>
  <c r="L9" i="10"/>
  <c r="L8" i="10"/>
  <c r="L7" i="10"/>
  <c r="L6" i="10"/>
  <c r="L5" i="10"/>
  <c r="L4" i="10"/>
  <c r="L3" i="10"/>
  <c r="L2" i="10"/>
  <c r="J15" i="10"/>
  <c r="J13" i="10"/>
  <c r="J12" i="10"/>
  <c r="J11" i="10"/>
  <c r="J9" i="10"/>
  <c r="J8" i="10"/>
  <c r="J7" i="10"/>
  <c r="J6" i="10"/>
  <c r="J5" i="10"/>
  <c r="J4" i="10"/>
  <c r="J3" i="10"/>
  <c r="J2" i="10"/>
  <c r="J10" i="10" s="1"/>
  <c r="J14" i="10" s="1"/>
  <c r="J16" i="10" s="1"/>
  <c r="M27" i="6"/>
  <c r="M26" i="6"/>
  <c r="M25" i="6"/>
  <c r="M24" i="6"/>
  <c r="M23" i="6"/>
  <c r="M22" i="6"/>
  <c r="M20" i="6"/>
  <c r="M19" i="6"/>
  <c r="M18" i="6"/>
  <c r="M17" i="6"/>
  <c r="M16" i="6"/>
  <c r="M15" i="6"/>
  <c r="M14" i="6"/>
  <c r="M13" i="6"/>
  <c r="M12" i="6"/>
  <c r="M11" i="6"/>
  <c r="M9" i="6"/>
  <c r="M8" i="6"/>
  <c r="M7" i="6"/>
  <c r="M6" i="6"/>
  <c r="M5" i="6"/>
  <c r="M4" i="6"/>
  <c r="M3" i="6"/>
  <c r="M2" i="6"/>
  <c r="K21" i="6"/>
  <c r="K10" i="6"/>
  <c r="K29" i="6" s="1"/>
  <c r="J23" i="1"/>
  <c r="J19" i="1"/>
  <c r="J13" i="1"/>
  <c r="J7" i="1"/>
  <c r="J21" i="1" s="1"/>
  <c r="T59" i="2" l="1"/>
  <c r="U20" i="2"/>
  <c r="U21" i="2" s="1"/>
  <c r="U59" i="2" s="1"/>
  <c r="V48" i="2"/>
  <c r="U54" i="2"/>
  <c r="U55" i="2" s="1"/>
  <c r="V55" i="2" s="1"/>
  <c r="V20" i="2"/>
  <c r="V54" i="2"/>
  <c r="T58" i="2"/>
  <c r="U58" i="2"/>
  <c r="V14" i="2"/>
  <c r="U60" i="2"/>
  <c r="K28" i="6"/>
  <c r="G3" i="13"/>
  <c r="V21" i="2" l="1"/>
  <c r="C9" i="10"/>
  <c r="D9" i="10"/>
  <c r="E9" i="10"/>
  <c r="F9" i="10"/>
  <c r="G9" i="10"/>
  <c r="H9" i="10"/>
  <c r="I9" i="10"/>
  <c r="B9" i="10"/>
  <c r="J29" i="6"/>
  <c r="I29" i="6"/>
  <c r="H29" i="6"/>
  <c r="G29" i="6"/>
  <c r="F29" i="6"/>
  <c r="E29" i="6"/>
  <c r="D29" i="6"/>
  <c r="C29" i="6"/>
  <c r="K4" i="9" l="1"/>
  <c r="J9" i="12" l="1"/>
  <c r="J8" i="12"/>
  <c r="J7" i="12"/>
  <c r="J6" i="12"/>
  <c r="J5" i="12"/>
  <c r="J4" i="12"/>
  <c r="J3" i="12"/>
  <c r="J2" i="12"/>
  <c r="G29" i="8"/>
  <c r="G28" i="8"/>
  <c r="G26" i="8"/>
  <c r="G25" i="8"/>
  <c r="G24" i="8"/>
  <c r="G23" i="8"/>
  <c r="G22" i="8"/>
  <c r="G19" i="8"/>
  <c r="G18" i="8"/>
  <c r="G17" i="8"/>
  <c r="G16" i="8"/>
  <c r="G14" i="8"/>
  <c r="G13" i="8"/>
  <c r="G12" i="8"/>
  <c r="G11" i="8"/>
  <c r="G9" i="8"/>
  <c r="G8" i="8"/>
  <c r="G7" i="8"/>
  <c r="G6" i="8"/>
  <c r="G5" i="8"/>
  <c r="G4" i="8"/>
  <c r="G3" i="8"/>
  <c r="G2" i="8"/>
  <c r="G19" i="7"/>
  <c r="G18" i="7"/>
  <c r="G17" i="7"/>
  <c r="G14" i="7"/>
  <c r="G13" i="7"/>
  <c r="G12" i="7"/>
  <c r="G10" i="7"/>
  <c r="G9" i="7"/>
  <c r="G8" i="7"/>
  <c r="G7" i="7"/>
  <c r="G6" i="7"/>
  <c r="G4" i="7"/>
  <c r="G3" i="7"/>
  <c r="G2" i="7"/>
  <c r="G15" i="8" l="1"/>
  <c r="G5" i="7"/>
  <c r="G15" i="7"/>
  <c r="G10" i="8"/>
  <c r="G20" i="8"/>
  <c r="G27" i="8"/>
  <c r="G11" i="7"/>
  <c r="G20" i="7" l="1"/>
  <c r="G16" i="7"/>
  <c r="G21" i="7"/>
  <c r="G21" i="8"/>
  <c r="G30" i="8"/>
  <c r="R57" i="2"/>
  <c r="R54" i="2"/>
  <c r="R55" i="2" s="1"/>
  <c r="R53" i="2"/>
  <c r="Q53" i="2"/>
  <c r="S53" i="2" s="1"/>
  <c r="S52" i="2"/>
  <c r="R52" i="2"/>
  <c r="Q52" i="2"/>
  <c r="S51" i="2"/>
  <c r="R51" i="2"/>
  <c r="Q51" i="2"/>
  <c r="R50" i="2"/>
  <c r="Q50" i="2"/>
  <c r="S50" i="2" s="1"/>
  <c r="R49" i="2"/>
  <c r="Q49" i="2"/>
  <c r="S49" i="2" s="1"/>
  <c r="R48" i="2"/>
  <c r="R61" i="2" s="1"/>
  <c r="Q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19" i="2"/>
  <c r="S18" i="2"/>
  <c r="S17" i="2"/>
  <c r="R16" i="2"/>
  <c r="Q16" i="2"/>
  <c r="R15" i="2"/>
  <c r="Q15" i="2"/>
  <c r="R14" i="2"/>
  <c r="Q14" i="2"/>
  <c r="S13" i="2"/>
  <c r="S12" i="2"/>
  <c r="S11" i="2"/>
  <c r="S10" i="2"/>
  <c r="S9" i="2"/>
  <c r="S8" i="2"/>
  <c r="S7" i="2"/>
  <c r="S6" i="2"/>
  <c r="S5" i="2"/>
  <c r="S4" i="2"/>
  <c r="S3" i="2"/>
  <c r="I27" i="5"/>
  <c r="I28" i="5" s="1"/>
  <c r="I26" i="5"/>
  <c r="I13" i="5"/>
  <c r="I15" i="10"/>
  <c r="I13" i="10"/>
  <c r="I12" i="10"/>
  <c r="I11" i="10"/>
  <c r="I8" i="10"/>
  <c r="I7" i="10"/>
  <c r="I6" i="10"/>
  <c r="I5" i="10"/>
  <c r="I4" i="10"/>
  <c r="I3" i="10"/>
  <c r="I2" i="10"/>
  <c r="J21" i="6"/>
  <c r="J10" i="6"/>
  <c r="J28" i="6" s="1"/>
  <c r="I23" i="1"/>
  <c r="I19" i="1"/>
  <c r="I13" i="1"/>
  <c r="I7" i="1"/>
  <c r="I21" i="1" s="1"/>
  <c r="G31" i="8" l="1"/>
  <c r="Q56" i="2"/>
  <c r="G2" i="9" s="1"/>
  <c r="R56" i="2"/>
  <c r="S16" i="2"/>
  <c r="G4" i="9"/>
  <c r="Q20" i="2"/>
  <c r="Q57" i="2"/>
  <c r="I10" i="10"/>
  <c r="I14" i="10" s="1"/>
  <c r="I16" i="10" s="1"/>
  <c r="Q21" i="2"/>
  <c r="R60" i="2"/>
  <c r="S15" i="2"/>
  <c r="R20" i="2"/>
  <c r="S48" i="2"/>
  <c r="Q54" i="2"/>
  <c r="Q58" i="2"/>
  <c r="G5" i="9" s="1"/>
  <c r="R58" i="2"/>
  <c r="S14" i="2"/>
  <c r="G4" i="13"/>
  <c r="R21" i="2" l="1"/>
  <c r="G3" i="9"/>
  <c r="Q55" i="2"/>
  <c r="S55" i="2" s="1"/>
  <c r="S54" i="2"/>
  <c r="Q59" i="2"/>
  <c r="G6" i="9" s="1"/>
  <c r="S21" i="2"/>
  <c r="S20" i="2"/>
  <c r="G7" i="13"/>
  <c r="G8" i="13"/>
  <c r="G9" i="13"/>
  <c r="G10" i="13"/>
  <c r="G11" i="13"/>
  <c r="G5" i="13"/>
  <c r="G6" i="13"/>
  <c r="R59" i="2" l="1"/>
  <c r="B27" i="5"/>
  <c r="C27" i="5"/>
  <c r="D27" i="5"/>
  <c r="E27" i="5"/>
  <c r="F27" i="5"/>
  <c r="G27" i="5"/>
  <c r="H27" i="5"/>
  <c r="K27" i="5"/>
  <c r="I9" i="12" l="1"/>
  <c r="I8" i="12"/>
  <c r="I7" i="12"/>
  <c r="I6" i="12"/>
  <c r="I5" i="12"/>
  <c r="I4" i="12"/>
  <c r="I3" i="12"/>
  <c r="I2" i="12"/>
  <c r="F29" i="8"/>
  <c r="F28" i="8"/>
  <c r="F26" i="8"/>
  <c r="F25" i="8"/>
  <c r="F24" i="8"/>
  <c r="F23" i="8"/>
  <c r="F22" i="8"/>
  <c r="F19" i="8"/>
  <c r="F18" i="8"/>
  <c r="F17" i="8"/>
  <c r="F16" i="8"/>
  <c r="F14" i="8"/>
  <c r="F13" i="8"/>
  <c r="F12" i="8"/>
  <c r="F11" i="8"/>
  <c r="F9" i="8"/>
  <c r="F8" i="8"/>
  <c r="F7" i="8"/>
  <c r="F6" i="8"/>
  <c r="F5" i="8"/>
  <c r="F4" i="8"/>
  <c r="F3" i="8"/>
  <c r="F2" i="8"/>
  <c r="F19" i="7"/>
  <c r="F18" i="7"/>
  <c r="F17" i="7"/>
  <c r="F14" i="7"/>
  <c r="F13" i="7"/>
  <c r="F12" i="7"/>
  <c r="F10" i="7"/>
  <c r="F9" i="7"/>
  <c r="F8" i="7"/>
  <c r="F7" i="7"/>
  <c r="F6" i="7"/>
  <c r="F4" i="7"/>
  <c r="F3" i="7"/>
  <c r="F2" i="7"/>
  <c r="F5" i="7" l="1"/>
  <c r="F27" i="8"/>
  <c r="F10" i="8"/>
  <c r="F15" i="8"/>
  <c r="F20" i="8"/>
  <c r="F15" i="7"/>
  <c r="F11" i="7"/>
  <c r="F30" i="8" l="1"/>
  <c r="F20" i="7"/>
  <c r="F16" i="7"/>
  <c r="F21" i="8"/>
  <c r="F21" i="7" l="1"/>
  <c r="F31" i="8"/>
  <c r="N54" i="2"/>
  <c r="O53" i="2"/>
  <c r="N53" i="2"/>
  <c r="P53" i="2" s="1"/>
  <c r="O52" i="2"/>
  <c r="N52" i="2"/>
  <c r="P52" i="2" s="1"/>
  <c r="O51" i="2"/>
  <c r="O54" i="2" s="1"/>
  <c r="O55" i="2" s="1"/>
  <c r="N51" i="2"/>
  <c r="O50" i="2"/>
  <c r="N50" i="2"/>
  <c r="P50" i="2" s="1"/>
  <c r="O49" i="2"/>
  <c r="N49" i="2"/>
  <c r="P49" i="2" s="1"/>
  <c r="P48" i="2"/>
  <c r="O48" i="2"/>
  <c r="O61" i="2" s="1"/>
  <c r="N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19" i="2"/>
  <c r="P18" i="2"/>
  <c r="P17" i="2"/>
  <c r="O16" i="2"/>
  <c r="N16" i="2"/>
  <c r="O15" i="2"/>
  <c r="N15" i="2"/>
  <c r="O14" i="2"/>
  <c r="O20" i="2" s="1"/>
  <c r="N14" i="2"/>
  <c r="P13" i="2"/>
  <c r="P12" i="2"/>
  <c r="P11" i="2"/>
  <c r="P10" i="2"/>
  <c r="P9" i="2"/>
  <c r="P8" i="2"/>
  <c r="P7" i="2"/>
  <c r="P6" i="2"/>
  <c r="P5" i="2"/>
  <c r="P4" i="2"/>
  <c r="P3" i="2"/>
  <c r="H26" i="5"/>
  <c r="H13" i="5"/>
  <c r="H15" i="10"/>
  <c r="H13" i="10"/>
  <c r="H12" i="10"/>
  <c r="H11" i="10"/>
  <c r="H8" i="10"/>
  <c r="H7" i="10"/>
  <c r="H6" i="10"/>
  <c r="H5" i="10"/>
  <c r="H4" i="10"/>
  <c r="H3" i="10"/>
  <c r="I21" i="6"/>
  <c r="I10" i="6"/>
  <c r="I28" i="6" s="1"/>
  <c r="H23" i="1"/>
  <c r="H19" i="1"/>
  <c r="H13" i="1"/>
  <c r="H7" i="1"/>
  <c r="H21" i="1" s="1"/>
  <c r="P15" i="2" l="1"/>
  <c r="O21" i="2"/>
  <c r="O57" i="2"/>
  <c r="P16" i="2"/>
  <c r="F4" i="9"/>
  <c r="N57" i="2"/>
  <c r="N20" i="2"/>
  <c r="P20" i="2" s="1"/>
  <c r="O58" i="2"/>
  <c r="O56" i="2"/>
  <c r="H2" i="10"/>
  <c r="H10" i="10" s="1"/>
  <c r="H14" i="10" s="1"/>
  <c r="H16" i="10" s="1"/>
  <c r="H28" i="5"/>
  <c r="O59" i="2"/>
  <c r="P54" i="2"/>
  <c r="N58" i="2"/>
  <c r="F5" i="9" s="1"/>
  <c r="N55" i="2"/>
  <c r="P55" i="2" s="1"/>
  <c r="P51" i="2"/>
  <c r="P14" i="2"/>
  <c r="N56" i="2"/>
  <c r="F2" i="9" s="1"/>
  <c r="O60" i="2"/>
  <c r="F3" i="9" l="1"/>
  <c r="N21" i="2"/>
  <c r="N59" i="2" s="1"/>
  <c r="F6" i="9" s="1"/>
  <c r="P21" i="2"/>
  <c r="H9" i="12"/>
  <c r="H8" i="12"/>
  <c r="H7" i="12"/>
  <c r="H6" i="12"/>
  <c r="H5" i="12"/>
  <c r="H4" i="12"/>
  <c r="H3" i="12"/>
  <c r="H2" i="12"/>
  <c r="E26" i="8"/>
  <c r="E25" i="8"/>
  <c r="E24" i="8"/>
  <c r="E23" i="8"/>
  <c r="E22" i="8"/>
  <c r="E19" i="8"/>
  <c r="E18" i="8"/>
  <c r="E17" i="8"/>
  <c r="E16" i="8"/>
  <c r="E14" i="8"/>
  <c r="E13" i="8"/>
  <c r="E12" i="8"/>
  <c r="E11" i="8"/>
  <c r="E9" i="8"/>
  <c r="E8" i="8"/>
  <c r="E7" i="8"/>
  <c r="E6" i="8"/>
  <c r="E5" i="8"/>
  <c r="E4" i="8"/>
  <c r="E3" i="8"/>
  <c r="E2" i="8"/>
  <c r="E19" i="7"/>
  <c r="E18" i="7"/>
  <c r="E17" i="7"/>
  <c r="E14" i="7"/>
  <c r="E13" i="7"/>
  <c r="E12" i="7"/>
  <c r="E10" i="7"/>
  <c r="E9" i="7"/>
  <c r="E8" i="7"/>
  <c r="E7" i="7"/>
  <c r="E6" i="7"/>
  <c r="E4" i="7"/>
  <c r="E3" i="7"/>
  <c r="E2" i="7"/>
  <c r="I2" i="7"/>
  <c r="I3" i="7"/>
  <c r="I4" i="7"/>
  <c r="I6" i="7"/>
  <c r="I7" i="7"/>
  <c r="I8" i="7"/>
  <c r="I9" i="7"/>
  <c r="I10" i="7"/>
  <c r="I12" i="7"/>
  <c r="I13" i="7"/>
  <c r="I14" i="7"/>
  <c r="I17" i="7"/>
  <c r="I18" i="7"/>
  <c r="I19" i="7"/>
  <c r="E5" i="7" l="1"/>
  <c r="E11" i="7"/>
  <c r="E15" i="7"/>
  <c r="E27" i="8"/>
  <c r="E10" i="8"/>
  <c r="E15" i="8"/>
  <c r="E20" i="8"/>
  <c r="I15" i="7"/>
  <c r="I5" i="7"/>
  <c r="I11" i="7"/>
  <c r="E20" i="7" l="1"/>
  <c r="E21" i="7" s="1"/>
  <c r="E21" i="8"/>
  <c r="E16" i="7"/>
  <c r="I20" i="7"/>
  <c r="I16" i="7"/>
  <c r="I21" i="7" l="1"/>
  <c r="J9" i="7" l="1"/>
  <c r="J5" i="7"/>
  <c r="J4" i="7"/>
  <c r="J18" i="7"/>
  <c r="J13" i="7"/>
  <c r="J3" i="7"/>
  <c r="J12" i="7"/>
  <c r="J17" i="7"/>
  <c r="J15" i="7"/>
  <c r="J7" i="7"/>
  <c r="J21" i="7"/>
  <c r="J2" i="7"/>
  <c r="J10" i="7"/>
  <c r="J8" i="7"/>
  <c r="J14" i="7"/>
  <c r="J11" i="7"/>
  <c r="J6" i="7"/>
  <c r="J16" i="7"/>
  <c r="W56" i="2"/>
  <c r="Z56" i="2" s="1"/>
  <c r="W58" i="2"/>
  <c r="Z58" i="2" s="1"/>
  <c r="M53" i="2"/>
  <c r="K53" i="2"/>
  <c r="L52" i="2"/>
  <c r="K52" i="2"/>
  <c r="M51" i="2"/>
  <c r="L51" i="2"/>
  <c r="K51" i="2"/>
  <c r="L50" i="2"/>
  <c r="K50" i="2"/>
  <c r="L49" i="2"/>
  <c r="K49" i="2"/>
  <c r="L48" i="2"/>
  <c r="K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19" i="2"/>
  <c r="M18" i="2"/>
  <c r="M17" i="2"/>
  <c r="L16" i="2"/>
  <c r="K16" i="2"/>
  <c r="L15" i="2"/>
  <c r="K15" i="2"/>
  <c r="L14" i="2"/>
  <c r="L56" i="2" s="1"/>
  <c r="K14" i="2"/>
  <c r="M13" i="2"/>
  <c r="M12" i="2"/>
  <c r="M11" i="2"/>
  <c r="M10" i="2"/>
  <c r="M9" i="2"/>
  <c r="M8" i="2"/>
  <c r="M7" i="2"/>
  <c r="M6" i="2"/>
  <c r="M5" i="2"/>
  <c r="M4" i="2"/>
  <c r="M3" i="2"/>
  <c r="K26" i="5"/>
  <c r="K13" i="5"/>
  <c r="K15" i="10"/>
  <c r="K13" i="10"/>
  <c r="K12" i="10"/>
  <c r="K11" i="10"/>
  <c r="K8" i="10"/>
  <c r="K7" i="10"/>
  <c r="K6" i="10"/>
  <c r="K4" i="10"/>
  <c r="K3" i="10"/>
  <c r="L21" i="6"/>
  <c r="M21" i="6" s="1"/>
  <c r="L10" i="6"/>
  <c r="K23" i="1"/>
  <c r="K19" i="1"/>
  <c r="K13" i="1"/>
  <c r="K7" i="1"/>
  <c r="W57" i="2"/>
  <c r="I3" i="9" s="1"/>
  <c r="M10" i="6" l="1"/>
  <c r="L29" i="6"/>
  <c r="I5" i="9"/>
  <c r="I2" i="9"/>
  <c r="M14" i="2"/>
  <c r="K5" i="10"/>
  <c r="K2" i="10"/>
  <c r="L57" i="2"/>
  <c r="L54" i="2"/>
  <c r="M50" i="2"/>
  <c r="M52" i="2"/>
  <c r="E28" i="8"/>
  <c r="X61" i="2"/>
  <c r="L60" i="2"/>
  <c r="L61" i="2"/>
  <c r="I4" i="9"/>
  <c r="K20" i="2"/>
  <c r="L20" i="2"/>
  <c r="M16" i="2"/>
  <c r="E4" i="9"/>
  <c r="M49" i="2"/>
  <c r="K57" i="2"/>
  <c r="K54" i="2"/>
  <c r="E29" i="8"/>
  <c r="X56" i="2"/>
  <c r="X57" i="2"/>
  <c r="K3" i="9" s="1"/>
  <c r="X58" i="2"/>
  <c r="X60" i="2"/>
  <c r="M54" i="2"/>
  <c r="L58" i="2"/>
  <c r="K58" i="2"/>
  <c r="M15" i="2"/>
  <c r="M48" i="2"/>
  <c r="K56" i="2"/>
  <c r="K28" i="5"/>
  <c r="L28" i="6"/>
  <c r="M28" i="6" s="1"/>
  <c r="K21" i="1"/>
  <c r="L9" i="12"/>
  <c r="L8" i="12"/>
  <c r="L7" i="12"/>
  <c r="L6" i="12"/>
  <c r="L5" i="12"/>
  <c r="L4" i="12"/>
  <c r="L3" i="12"/>
  <c r="L2" i="12"/>
  <c r="D26" i="8"/>
  <c r="D25" i="8"/>
  <c r="D24" i="8"/>
  <c r="D23" i="8"/>
  <c r="D22" i="8"/>
  <c r="D19" i="8"/>
  <c r="D18" i="8"/>
  <c r="D17" i="8"/>
  <c r="D16" i="8"/>
  <c r="D14" i="8"/>
  <c r="D13" i="8"/>
  <c r="D12" i="8"/>
  <c r="D11" i="8"/>
  <c r="D9" i="8"/>
  <c r="D8" i="8"/>
  <c r="D7" i="8"/>
  <c r="D6" i="8"/>
  <c r="D5" i="8"/>
  <c r="D4" i="8"/>
  <c r="D3" i="8"/>
  <c r="D2" i="8"/>
  <c r="D19" i="7"/>
  <c r="D18" i="7"/>
  <c r="D17" i="7"/>
  <c r="D14" i="7"/>
  <c r="D13" i="7"/>
  <c r="D12" i="7"/>
  <c r="D10" i="7"/>
  <c r="D9" i="7"/>
  <c r="D8" i="7"/>
  <c r="D7" i="7"/>
  <c r="D6" i="7"/>
  <c r="D4" i="7"/>
  <c r="D3" i="7"/>
  <c r="D2" i="7"/>
  <c r="AA58" i="2" l="1"/>
  <c r="K5" i="9"/>
  <c r="AA56" i="2"/>
  <c r="K2" i="9"/>
  <c r="M29" i="6"/>
  <c r="K9" i="10"/>
  <c r="K10" i="10"/>
  <c r="K21" i="2"/>
  <c r="E30" i="8"/>
  <c r="M20" i="2"/>
  <c r="L21" i="2"/>
  <c r="L55" i="2"/>
  <c r="E2" i="9"/>
  <c r="E5" i="9"/>
  <c r="K55" i="2"/>
  <c r="E3" i="9"/>
  <c r="K59" i="2"/>
  <c r="E6" i="9" s="1"/>
  <c r="D10" i="8"/>
  <c r="D15" i="8"/>
  <c r="D20" i="8"/>
  <c r="D27" i="8"/>
  <c r="D5" i="7"/>
  <c r="D15" i="7"/>
  <c r="D11" i="7"/>
  <c r="K14" i="10" l="1"/>
  <c r="M55" i="2"/>
  <c r="E31" i="8"/>
  <c r="L59" i="2"/>
  <c r="M21" i="2"/>
  <c r="D21" i="8"/>
  <c r="D16" i="7"/>
  <c r="D20" i="7"/>
  <c r="K16" i="10" l="1"/>
  <c r="D21" i="7"/>
  <c r="J53" i="2"/>
  <c r="H53" i="2"/>
  <c r="D29" i="8" s="1"/>
  <c r="I52" i="2"/>
  <c r="H52" i="2"/>
  <c r="I51" i="2"/>
  <c r="H51" i="2"/>
  <c r="I50" i="2"/>
  <c r="H50" i="2"/>
  <c r="J50" i="2" s="1"/>
  <c r="I49" i="2"/>
  <c r="H49" i="2"/>
  <c r="J49" i="2" s="1"/>
  <c r="I48" i="2"/>
  <c r="H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19" i="2"/>
  <c r="J18" i="2"/>
  <c r="J17" i="2"/>
  <c r="I16" i="2"/>
  <c r="H16" i="2"/>
  <c r="D4" i="9" s="1"/>
  <c r="I15" i="2"/>
  <c r="I57" i="2" s="1"/>
  <c r="H15" i="2"/>
  <c r="I14" i="2"/>
  <c r="H14" i="2"/>
  <c r="J13" i="2"/>
  <c r="J12" i="2"/>
  <c r="J11" i="2"/>
  <c r="J10" i="2"/>
  <c r="J9" i="2"/>
  <c r="J8" i="2"/>
  <c r="J7" i="2"/>
  <c r="J6" i="2"/>
  <c r="J5" i="2"/>
  <c r="J4" i="2"/>
  <c r="J3" i="2"/>
  <c r="G26" i="5"/>
  <c r="G13" i="5"/>
  <c r="G15" i="10"/>
  <c r="G13" i="10"/>
  <c r="G12" i="10"/>
  <c r="G11" i="10"/>
  <c r="G8" i="10"/>
  <c r="G7" i="10"/>
  <c r="G6" i="10"/>
  <c r="G4" i="10"/>
  <c r="G3" i="10"/>
  <c r="G2" i="10"/>
  <c r="H21" i="6"/>
  <c r="H10" i="6"/>
  <c r="G23" i="1"/>
  <c r="F23" i="1"/>
  <c r="E23" i="1"/>
  <c r="D23" i="1"/>
  <c r="C23" i="1"/>
  <c r="B23" i="1"/>
  <c r="G28" i="5" l="1"/>
  <c r="J14" i="2"/>
  <c r="H56" i="2"/>
  <c r="D2" i="9" s="1"/>
  <c r="H58" i="2"/>
  <c r="D5" i="9" s="1"/>
  <c r="I54" i="2"/>
  <c r="I55" i="2" s="1"/>
  <c r="I61" i="2"/>
  <c r="J52" i="2"/>
  <c r="D28" i="8"/>
  <c r="D30" i="8" s="1"/>
  <c r="D31" i="8" s="1"/>
  <c r="J15" i="2"/>
  <c r="H57" i="2"/>
  <c r="D3" i="9" s="1"/>
  <c r="J16" i="2"/>
  <c r="I58" i="2"/>
  <c r="I60" i="2"/>
  <c r="I56" i="2"/>
  <c r="J48" i="2"/>
  <c r="J51" i="2"/>
  <c r="G5" i="10"/>
  <c r="H20" i="2"/>
  <c r="H54" i="2"/>
  <c r="I20" i="2"/>
  <c r="I21" i="2" s="1"/>
  <c r="H28" i="6"/>
  <c r="G19" i="1"/>
  <c r="G13" i="1"/>
  <c r="G7" i="1"/>
  <c r="I59" i="2" l="1"/>
  <c r="G10" i="10"/>
  <c r="J54" i="2"/>
  <c r="H55" i="2"/>
  <c r="J55" i="2" s="1"/>
  <c r="J20" i="2"/>
  <c r="H21" i="2"/>
  <c r="H59" i="2" s="1"/>
  <c r="D6" i="9" s="1"/>
  <c r="G21" i="1"/>
  <c r="B12" i="1"/>
  <c r="B13" i="1" s="1"/>
  <c r="B19" i="1"/>
  <c r="B7" i="1"/>
  <c r="C12" i="1"/>
  <c r="C13" i="1" s="1"/>
  <c r="C19" i="1"/>
  <c r="C7" i="1"/>
  <c r="B26" i="5"/>
  <c r="B13" i="5"/>
  <c r="E53" i="2"/>
  <c r="F52" i="2"/>
  <c r="E52" i="2"/>
  <c r="F51" i="2"/>
  <c r="E51" i="2"/>
  <c r="F50" i="2"/>
  <c r="E50" i="2"/>
  <c r="F49" i="2"/>
  <c r="E49" i="2"/>
  <c r="F48" i="2"/>
  <c r="F61" i="2" s="1"/>
  <c r="E48" i="2"/>
  <c r="F16" i="2"/>
  <c r="E16" i="2"/>
  <c r="C4" i="9" s="1"/>
  <c r="F15" i="2"/>
  <c r="F57" i="2" s="1"/>
  <c r="E15" i="2"/>
  <c r="F14" i="2"/>
  <c r="E14" i="2"/>
  <c r="B53" i="2"/>
  <c r="C52" i="2"/>
  <c r="B52" i="2"/>
  <c r="C51" i="2"/>
  <c r="B51" i="2"/>
  <c r="C50" i="2"/>
  <c r="B50" i="2"/>
  <c r="C49" i="2"/>
  <c r="B49" i="2"/>
  <c r="B48" i="2"/>
  <c r="C16" i="2"/>
  <c r="B16" i="2"/>
  <c r="B4" i="9" s="1"/>
  <c r="C15" i="2"/>
  <c r="C57" i="2" s="1"/>
  <c r="B15" i="2"/>
  <c r="C14" i="2"/>
  <c r="B14" i="2"/>
  <c r="B28" i="5" l="1"/>
  <c r="G14" i="10"/>
  <c r="G16" i="10" s="1"/>
  <c r="B20" i="2"/>
  <c r="B21" i="2" s="1"/>
  <c r="B56" i="2"/>
  <c r="B2" i="9" s="1"/>
  <c r="B58" i="2"/>
  <c r="B5" i="9" s="1"/>
  <c r="C61" i="2"/>
  <c r="C60" i="2"/>
  <c r="C58" i="2"/>
  <c r="C56" i="2"/>
  <c r="F20" i="2"/>
  <c r="F21" i="2" s="1"/>
  <c r="F60" i="2"/>
  <c r="F56" i="2"/>
  <c r="F58" i="2"/>
  <c r="E20" i="2"/>
  <c r="E21" i="2" s="1"/>
  <c r="E58" i="2"/>
  <c r="C5" i="9" s="1"/>
  <c r="E56" i="2"/>
  <c r="C2" i="9" s="1"/>
  <c r="B57" i="2"/>
  <c r="B3" i="9" s="1"/>
  <c r="E57" i="2"/>
  <c r="C3" i="9" s="1"/>
  <c r="J21" i="2"/>
  <c r="C20" i="2"/>
  <c r="C21" i="2" s="1"/>
  <c r="B21" i="1"/>
  <c r="C21" i="1"/>
  <c r="F21" i="6" l="1"/>
  <c r="G21" i="6"/>
  <c r="E21" i="6"/>
  <c r="G10" i="6"/>
  <c r="F10" i="6"/>
  <c r="E10" i="6"/>
  <c r="C26" i="5" l="1"/>
  <c r="C13" i="5"/>
  <c r="E19" i="1"/>
  <c r="D19" i="1"/>
  <c r="F19" i="1"/>
  <c r="D13" i="1"/>
  <c r="E13" i="1"/>
  <c r="F13" i="1"/>
  <c r="D7" i="1"/>
  <c r="E7" i="1"/>
  <c r="F7" i="1"/>
  <c r="C28" i="5" l="1"/>
  <c r="B15" i="10"/>
  <c r="B13" i="10"/>
  <c r="B12" i="10"/>
  <c r="B11" i="10"/>
  <c r="B8" i="10"/>
  <c r="B7" i="10"/>
  <c r="B6" i="10"/>
  <c r="B4" i="10"/>
  <c r="B3" i="10"/>
  <c r="C10" i="6"/>
  <c r="B2" i="10" s="1"/>
  <c r="C21" i="6"/>
  <c r="B5" i="10" s="1"/>
  <c r="C28" i="6"/>
  <c r="B10" i="10" l="1"/>
  <c r="B14" i="10" s="1"/>
  <c r="B16" i="10" s="1"/>
  <c r="F26" i="5"/>
  <c r="E26" i="5"/>
  <c r="D26" i="5"/>
  <c r="F13" i="5"/>
  <c r="E13" i="5"/>
  <c r="D13" i="5"/>
  <c r="F28" i="6"/>
  <c r="G28" i="6"/>
  <c r="E28" i="6"/>
  <c r="D28" i="5" l="1"/>
  <c r="F28" i="5"/>
  <c r="E28" i="5"/>
  <c r="D10" i="6"/>
  <c r="D21" i="1"/>
  <c r="E21" i="1"/>
  <c r="F21" i="1"/>
  <c r="C6" i="10" l="1"/>
  <c r="D6" i="10"/>
  <c r="E6" i="10"/>
  <c r="F6" i="10"/>
  <c r="C7" i="10"/>
  <c r="D7" i="10"/>
  <c r="E7" i="10"/>
  <c r="F7" i="10"/>
  <c r="C8" i="10"/>
  <c r="D8" i="10"/>
  <c r="E8" i="10"/>
  <c r="F8" i="10"/>
  <c r="C3" i="10"/>
  <c r="D3" i="10"/>
  <c r="E3" i="10"/>
  <c r="F3" i="10"/>
  <c r="C4" i="10"/>
  <c r="D4" i="10"/>
  <c r="E4" i="10"/>
  <c r="F4" i="10"/>
  <c r="D28" i="6" l="1"/>
  <c r="D21" i="6"/>
  <c r="G6" i="12" l="1"/>
  <c r="F2" i="12"/>
  <c r="G2" i="12"/>
  <c r="F3" i="12"/>
  <c r="G3" i="12"/>
  <c r="F4" i="12"/>
  <c r="G4" i="12"/>
  <c r="F5" i="12"/>
  <c r="G5" i="12"/>
  <c r="F6" i="12"/>
  <c r="F7" i="12"/>
  <c r="G7" i="12"/>
  <c r="F8" i="12"/>
  <c r="G8" i="12"/>
  <c r="F9" i="12"/>
  <c r="G9" i="12"/>
  <c r="E9" i="12"/>
  <c r="E8" i="12"/>
  <c r="E7" i="12"/>
  <c r="E6" i="12"/>
  <c r="E5" i="12"/>
  <c r="E4" i="12"/>
  <c r="E3" i="12"/>
  <c r="E2" i="12"/>
  <c r="D11" i="10"/>
  <c r="E11" i="10"/>
  <c r="F11" i="10"/>
  <c r="D12" i="10"/>
  <c r="E12" i="10"/>
  <c r="F12" i="10"/>
  <c r="D13" i="10"/>
  <c r="E13" i="10"/>
  <c r="F13" i="10"/>
  <c r="D15" i="10"/>
  <c r="E15" i="10"/>
  <c r="F15" i="10"/>
  <c r="C15" i="10"/>
  <c r="C13" i="10"/>
  <c r="C12" i="10"/>
  <c r="C11" i="10"/>
  <c r="L2" i="8" l="1"/>
  <c r="L3" i="8"/>
  <c r="L4" i="8"/>
  <c r="L5" i="8"/>
  <c r="L6" i="8"/>
  <c r="L7" i="8"/>
  <c r="L8" i="8"/>
  <c r="L9" i="8"/>
  <c r="L11" i="8"/>
  <c r="L12" i="8"/>
  <c r="L13" i="8"/>
  <c r="L14" i="8"/>
  <c r="L16" i="8"/>
  <c r="L17" i="8"/>
  <c r="L18" i="8"/>
  <c r="L19" i="8"/>
  <c r="L22" i="8"/>
  <c r="L23" i="8"/>
  <c r="L24" i="8"/>
  <c r="L25" i="8"/>
  <c r="L26" i="8"/>
  <c r="L29" i="8"/>
  <c r="I26" i="8"/>
  <c r="M26" i="8" s="1"/>
  <c r="I25" i="8"/>
  <c r="M25" i="8" s="1"/>
  <c r="I24" i="8"/>
  <c r="I23" i="8"/>
  <c r="I22" i="8"/>
  <c r="I19" i="8"/>
  <c r="I18" i="8"/>
  <c r="I17" i="8"/>
  <c r="M17" i="8" s="1"/>
  <c r="I16" i="8"/>
  <c r="I14" i="8"/>
  <c r="I13" i="8"/>
  <c r="M13" i="8" s="1"/>
  <c r="I12" i="8"/>
  <c r="I11" i="8"/>
  <c r="I9" i="8"/>
  <c r="I8" i="8"/>
  <c r="I7" i="8"/>
  <c r="M7" i="8" s="1"/>
  <c r="I6" i="8"/>
  <c r="I5" i="8"/>
  <c r="I4" i="8"/>
  <c r="I3" i="8"/>
  <c r="I2" i="8"/>
  <c r="C29" i="8"/>
  <c r="C28" i="8"/>
  <c r="C26" i="8"/>
  <c r="C25" i="8"/>
  <c r="C24" i="8"/>
  <c r="C23" i="8"/>
  <c r="C22" i="8"/>
  <c r="C19" i="8"/>
  <c r="C18" i="8"/>
  <c r="C17" i="8"/>
  <c r="C16" i="8"/>
  <c r="C14" i="8"/>
  <c r="C13" i="8"/>
  <c r="C12" i="8"/>
  <c r="C11" i="8"/>
  <c r="C9" i="8"/>
  <c r="C8" i="8"/>
  <c r="C7" i="8"/>
  <c r="C6" i="8"/>
  <c r="C5" i="8"/>
  <c r="C4" i="8"/>
  <c r="C3" i="8"/>
  <c r="C2" i="8"/>
  <c r="B12" i="8"/>
  <c r="B13" i="8"/>
  <c r="B14" i="8"/>
  <c r="B29" i="8"/>
  <c r="B28" i="8"/>
  <c r="B23" i="8"/>
  <c r="B24" i="8"/>
  <c r="B25" i="8"/>
  <c r="B26" i="8"/>
  <c r="B22" i="8"/>
  <c r="B17" i="8"/>
  <c r="B18" i="8"/>
  <c r="B19" i="8"/>
  <c r="B16" i="8"/>
  <c r="B11" i="8"/>
  <c r="B3" i="8"/>
  <c r="B4" i="8"/>
  <c r="B5" i="8"/>
  <c r="B6" i="8"/>
  <c r="B7" i="8"/>
  <c r="B8" i="8"/>
  <c r="B9" i="8"/>
  <c r="B2" i="8"/>
  <c r="L2" i="7"/>
  <c r="L3" i="7"/>
  <c r="L4" i="7"/>
  <c r="L6" i="7"/>
  <c r="L7" i="7"/>
  <c r="L8" i="7"/>
  <c r="L9" i="7"/>
  <c r="L10" i="7"/>
  <c r="L12" i="7"/>
  <c r="L13" i="7"/>
  <c r="L14" i="7"/>
  <c r="L17" i="7"/>
  <c r="L18" i="7"/>
  <c r="L19" i="7"/>
  <c r="C19" i="7"/>
  <c r="C18" i="7"/>
  <c r="C17" i="7"/>
  <c r="C14" i="7"/>
  <c r="C13" i="7"/>
  <c r="C12" i="7"/>
  <c r="C10" i="7"/>
  <c r="C9" i="7"/>
  <c r="C8" i="7"/>
  <c r="C7" i="7"/>
  <c r="C6" i="7"/>
  <c r="C4" i="7"/>
  <c r="C3" i="7"/>
  <c r="C2" i="7"/>
  <c r="B18" i="7"/>
  <c r="B19" i="7"/>
  <c r="B17" i="7"/>
  <c r="B13" i="7"/>
  <c r="B14" i="7"/>
  <c r="B12" i="7"/>
  <c r="B7" i="7"/>
  <c r="B8" i="7"/>
  <c r="B9" i="7"/>
  <c r="B10" i="7"/>
  <c r="B6" i="7"/>
  <c r="B3" i="7"/>
  <c r="B4" i="7"/>
  <c r="B2" i="7"/>
  <c r="M5" i="8" l="1"/>
  <c r="M9" i="8"/>
  <c r="M19" i="8"/>
  <c r="M8" i="7"/>
  <c r="M13" i="7"/>
  <c r="M6" i="7"/>
  <c r="M18" i="8"/>
  <c r="M6" i="8"/>
  <c r="M22" i="8"/>
  <c r="L20" i="8"/>
  <c r="M10" i="7"/>
  <c r="M9" i="7"/>
  <c r="M19" i="7"/>
  <c r="L11" i="7"/>
  <c r="I15" i="8"/>
  <c r="M23" i="8"/>
  <c r="B5" i="7"/>
  <c r="M4" i="8"/>
  <c r="M8" i="8"/>
  <c r="M24" i="8"/>
  <c r="L15" i="7"/>
  <c r="M14" i="7"/>
  <c r="B11" i="7"/>
  <c r="M4" i="7"/>
  <c r="B27" i="8"/>
  <c r="B15" i="7"/>
  <c r="I27" i="8"/>
  <c r="L27" i="8"/>
  <c r="L15" i="8"/>
  <c r="C27" i="8"/>
  <c r="L10" i="8"/>
  <c r="I10" i="8"/>
  <c r="I20" i="8"/>
  <c r="C10" i="8"/>
  <c r="C15" i="8"/>
  <c r="C20" i="8"/>
  <c r="M14" i="8"/>
  <c r="M3" i="8"/>
  <c r="M12" i="8"/>
  <c r="B20" i="8"/>
  <c r="B15" i="8"/>
  <c r="B10" i="8"/>
  <c r="M2" i="8"/>
  <c r="M11" i="8"/>
  <c r="M16" i="8"/>
  <c r="M2" i="7"/>
  <c r="L5" i="7"/>
  <c r="M17" i="7"/>
  <c r="C15" i="7"/>
  <c r="C11" i="7"/>
  <c r="M7" i="7"/>
  <c r="M12" i="7"/>
  <c r="M18" i="7"/>
  <c r="M3" i="7"/>
  <c r="C5" i="7"/>
  <c r="I21" i="8" l="1"/>
  <c r="B21" i="8"/>
  <c r="C21" i="8"/>
  <c r="L21" i="8"/>
  <c r="C16" i="7"/>
  <c r="L16" i="7"/>
  <c r="B16" i="7"/>
  <c r="B20" i="7"/>
  <c r="B21" i="7" s="1"/>
  <c r="L20" i="7"/>
  <c r="L21" i="7" s="1"/>
  <c r="M11" i="7"/>
  <c r="M20" i="8"/>
  <c r="M15" i="7"/>
  <c r="C30" i="8"/>
  <c r="C31" i="8" s="1"/>
  <c r="M27" i="8"/>
  <c r="B30" i="8"/>
  <c r="B31" i="8" s="1"/>
  <c r="M15" i="8"/>
  <c r="M10" i="8"/>
  <c r="C20" i="7"/>
  <c r="C21" i="7" s="1"/>
  <c r="M5" i="7"/>
  <c r="M21" i="8" l="1"/>
  <c r="M16" i="7"/>
  <c r="M20" i="7"/>
  <c r="L28" i="8"/>
  <c r="L30" i="8" s="1"/>
  <c r="L31" i="8" s="1"/>
  <c r="M21" i="7" l="1"/>
  <c r="C5" i="10"/>
  <c r="C2" i="10"/>
  <c r="C10" i="10" l="1"/>
  <c r="C14" i="10" l="1"/>
  <c r="C16" i="10" s="1"/>
  <c r="E5" i="10" l="1"/>
  <c r="F5" i="10"/>
  <c r="D5" i="10"/>
  <c r="E2" i="10"/>
  <c r="F2" i="10"/>
  <c r="D2" i="10"/>
  <c r="E10" i="10" l="1"/>
  <c r="E14" i="10" s="1"/>
  <c r="E16" i="10" s="1"/>
  <c r="D10" i="10"/>
  <c r="D14" i="10" s="1"/>
  <c r="D16" i="10" s="1"/>
  <c r="F10" i="10"/>
  <c r="E54" i="2"/>
  <c r="E55" i="2" s="1"/>
  <c r="E59" i="2" s="1"/>
  <c r="C6" i="9" s="1"/>
  <c r="F54" i="2"/>
  <c r="F55" i="2" s="1"/>
  <c r="F59" i="2" s="1"/>
  <c r="F14" i="10" l="1"/>
  <c r="F16" i="10" l="1"/>
  <c r="Y47" i="2" l="1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19" i="2"/>
  <c r="Y18" i="2"/>
  <c r="Y17" i="2"/>
  <c r="Y13" i="2"/>
  <c r="Y12" i="2"/>
  <c r="Y11" i="2"/>
  <c r="Y10" i="2"/>
  <c r="Y9" i="2"/>
  <c r="Y8" i="2"/>
  <c r="Y7" i="2"/>
  <c r="Y6" i="2"/>
  <c r="Y5" i="2"/>
  <c r="Y4" i="2"/>
  <c r="Y3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19" i="2"/>
  <c r="G18" i="2"/>
  <c r="G17" i="2"/>
  <c r="G13" i="2"/>
  <c r="G11" i="2"/>
  <c r="G10" i="2"/>
  <c r="G9" i="2"/>
  <c r="G8" i="2"/>
  <c r="G7" i="2"/>
  <c r="G6" i="2"/>
  <c r="G5" i="2"/>
  <c r="G4" i="2"/>
  <c r="G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23" i="2"/>
  <c r="D4" i="2"/>
  <c r="D5" i="2"/>
  <c r="D6" i="2"/>
  <c r="D7" i="2"/>
  <c r="D8" i="2"/>
  <c r="D9" i="2"/>
  <c r="D10" i="2"/>
  <c r="D11" i="2"/>
  <c r="D13" i="2"/>
  <c r="D17" i="2"/>
  <c r="D18" i="2"/>
  <c r="D19" i="2"/>
  <c r="D3" i="2"/>
  <c r="I28" i="8" l="1"/>
  <c r="Y53" i="2" l="1"/>
  <c r="I29" i="8"/>
  <c r="M28" i="8"/>
  <c r="Y49" i="2"/>
  <c r="Y52" i="2"/>
  <c r="Y51" i="2"/>
  <c r="Y50" i="2"/>
  <c r="Y48" i="2"/>
  <c r="Y16" i="2"/>
  <c r="Y14" i="2"/>
  <c r="Y15" i="2"/>
  <c r="I30" i="8" l="1"/>
  <c r="M29" i="8"/>
  <c r="Y21" i="2"/>
  <c r="Y20" i="2"/>
  <c r="Y54" i="2"/>
  <c r="G12" i="2"/>
  <c r="D53" i="2"/>
  <c r="D52" i="2"/>
  <c r="Y55" i="2" l="1"/>
  <c r="W59" i="2"/>
  <c r="X59" i="2"/>
  <c r="I31" i="8"/>
  <c r="M30" i="8"/>
  <c r="G14" i="2"/>
  <c r="G15" i="2"/>
  <c r="G48" i="2"/>
  <c r="G49" i="2"/>
  <c r="G50" i="2"/>
  <c r="G51" i="2"/>
  <c r="G52" i="2"/>
  <c r="G53" i="2"/>
  <c r="D14" i="2"/>
  <c r="D16" i="2"/>
  <c r="D12" i="2"/>
  <c r="D49" i="2"/>
  <c r="D51" i="2"/>
  <c r="D15" i="2"/>
  <c r="D48" i="2"/>
  <c r="D50" i="2"/>
  <c r="C54" i="2"/>
  <c r="C55" i="2" s="1"/>
  <c r="C59" i="2" s="1"/>
  <c r="B54" i="2"/>
  <c r="I6" i="9" l="1"/>
  <c r="Z59" i="2"/>
  <c r="AA59" i="2"/>
  <c r="K6" i="9"/>
  <c r="J17" i="8"/>
  <c r="J6" i="8"/>
  <c r="J7" i="8"/>
  <c r="J19" i="8"/>
  <c r="J16" i="8"/>
  <c r="M31" i="8"/>
  <c r="J24" i="8"/>
  <c r="J23" i="8"/>
  <c r="J28" i="8"/>
  <c r="J2" i="8"/>
  <c r="J5" i="8"/>
  <c r="J12" i="8"/>
  <c r="J18" i="8"/>
  <c r="J10" i="8"/>
  <c r="J15" i="8"/>
  <c r="J25" i="8"/>
  <c r="J11" i="8"/>
  <c r="J8" i="8"/>
  <c r="J14" i="8"/>
  <c r="J21" i="8"/>
  <c r="J20" i="8"/>
  <c r="J26" i="8"/>
  <c r="J27" i="8"/>
  <c r="J4" i="8"/>
  <c r="J22" i="8"/>
  <c r="J3" i="8"/>
  <c r="J9" i="8"/>
  <c r="J31" i="8"/>
  <c r="J13" i="8"/>
  <c r="G20" i="2"/>
  <c r="G54" i="2"/>
  <c r="G16" i="2"/>
  <c r="D21" i="2"/>
  <c r="D20" i="2"/>
  <c r="B55" i="2"/>
  <c r="D54" i="2"/>
  <c r="D55" i="2" l="1"/>
  <c r="B59" i="2"/>
  <c r="B6" i="9" s="1"/>
  <c r="G21" i="2"/>
  <c r="G55" i="2"/>
</calcChain>
</file>

<file path=xl/sharedStrings.xml><?xml version="1.0" encoding="utf-8"?>
<sst xmlns="http://schemas.openxmlformats.org/spreadsheetml/2006/main" count="500" uniqueCount="369">
  <si>
    <t>Risultato di amministrazione (A)</t>
  </si>
  <si>
    <t>Parte accantonata (B)</t>
  </si>
  <si>
    <t>Parte vincolata (C)</t>
  </si>
  <si>
    <t>Parte destinata a investimenti (D)</t>
  </si>
  <si>
    <t>Parte disponibile (E=A-B-C-D)</t>
  </si>
  <si>
    <t>Saldo di cassa</t>
  </si>
  <si>
    <t>Residui attivi</t>
  </si>
  <si>
    <t>Residui passivi</t>
  </si>
  <si>
    <t>FPV per spese correnti</t>
  </si>
  <si>
    <t>FPV per spese in conto capitale</t>
  </si>
  <si>
    <t>Fondo crediti di dubbia esigibilità</t>
  </si>
  <si>
    <t>Fondo anticipazioni liquidità DL35/2013</t>
  </si>
  <si>
    <t>Fondo perdite società partecipate</t>
  </si>
  <si>
    <t>Fondo contenzioso</t>
  </si>
  <si>
    <t>Altri accantonamenti</t>
  </si>
  <si>
    <t>Vincoli da trasferimenti</t>
  </si>
  <si>
    <t>Vincoli da leggi e principi contabili</t>
  </si>
  <si>
    <t>Vincoli da contrazione di mutui</t>
  </si>
  <si>
    <t>Vincoli attribuiti dall'ente</t>
  </si>
  <si>
    <t>Altri vincoli</t>
  </si>
  <si>
    <t xml:space="preserve">  100 Entrate correnti di natura tributaria, contributiva e perequativa </t>
  </si>
  <si>
    <t xml:space="preserve">  200 Trasferimenti correnti </t>
  </si>
  <si>
    <t xml:space="preserve">  300 Entrate extratributarie </t>
  </si>
  <si>
    <t xml:space="preserve">  401 Tributi in conto capitale</t>
  </si>
  <si>
    <t xml:space="preserve">  402 Contributi agli investimenti </t>
  </si>
  <si>
    <t xml:space="preserve">  403 Altri trasferimenti in conto capitale </t>
  </si>
  <si>
    <t xml:space="preserve">  404 Entrate da alienazione di beni materiali e immateriali </t>
  </si>
  <si>
    <t xml:space="preserve">  405 Altre entrate in conto capitale </t>
  </si>
  <si>
    <t xml:space="preserve">  501 Alienazione di attività finanziarie </t>
  </si>
  <si>
    <t xml:space="preserve">  502_3 Riscossione di crediti </t>
  </si>
  <si>
    <t xml:space="preserve">  504 Altre entrate per riduzione di attività finanziarie </t>
  </si>
  <si>
    <t xml:space="preserve"> - Entrate correnti </t>
  </si>
  <si>
    <t xml:space="preserve"> - Entrate in conto capitale</t>
  </si>
  <si>
    <t xml:space="preserve"> - Entrate da riduzione attività finanziarie </t>
  </si>
  <si>
    <t xml:space="preserve"> - Accensione di prestiti </t>
  </si>
  <si>
    <t xml:space="preserve"> - Anticipazioni da istituto tesoriere/cassiere </t>
  </si>
  <si>
    <t xml:space="preserve"> - Entrate per conto terzi e partite di giro</t>
  </si>
  <si>
    <t>Totale Entrate</t>
  </si>
  <si>
    <t>Entrate nette</t>
  </si>
  <si>
    <t xml:space="preserve">101 REDDITI DA LAVORO DIPENDENTE </t>
  </si>
  <si>
    <t xml:space="preserve">102 IMPOSTE E TASSE A CARICO DELL'ENTE </t>
  </si>
  <si>
    <t xml:space="preserve">103 ACQUISTO DI BENI E SERVIZI </t>
  </si>
  <si>
    <t xml:space="preserve">104 TRASFERIMENTI CORRENTI </t>
  </si>
  <si>
    <t xml:space="preserve">107 INTERESSI PASSIVI </t>
  </si>
  <si>
    <t xml:space="preserve">108 ALTRE SPESE PER REDDITI DA CAPITALE </t>
  </si>
  <si>
    <t xml:space="preserve">109 RIMBORSI E POSTE CORRETTIVE DELLE ENTRATE </t>
  </si>
  <si>
    <t xml:space="preserve">110 ALTRE SPESE CORRENTI </t>
  </si>
  <si>
    <t>201 TRIBUTI IN CONTO CAPITALE A CARICO DELL?ENTE</t>
  </si>
  <si>
    <t xml:space="preserve">202 INVESTIMENTI FISSI LORDI E ACQUISTO DI TERRENI </t>
  </si>
  <si>
    <t xml:space="preserve">203 CONTRIBUTI AGLI INVESTIMENTI </t>
  </si>
  <si>
    <t xml:space="preserve">204ALTRI TRASFERIMENTI IN CONTO CAPITALE </t>
  </si>
  <si>
    <t xml:space="preserve">205ALTRE SPESE IN CONTO CAPITALE </t>
  </si>
  <si>
    <t xml:space="preserve">301 ACQUISIZIONI DI ATTIVITA' FINANZIARIE </t>
  </si>
  <si>
    <t xml:space="preserve">303 CONCESSIONE CREDITI DI MEDIO-LUNGO TERMINE </t>
  </si>
  <si>
    <t xml:space="preserve">304 ALTRE SPESE PER INCREMENTO DI ATTIVITA' FINANZIARIE </t>
  </si>
  <si>
    <t xml:space="preserve">401 RIMBORSO DI TITOLI OBBLIGAZIONARI </t>
  </si>
  <si>
    <t xml:space="preserve">402 RIMBORSO PRESTITI A BREVE TERMINE </t>
  </si>
  <si>
    <t xml:space="preserve">403 RIMBORSO MUTUI E ALTRI FINANZIAMENTI A MEDIO LUNGO TERMINE </t>
  </si>
  <si>
    <t xml:space="preserve">404 RIMBORSO DI ALTRE FORME DI INDEBITAMENTO </t>
  </si>
  <si>
    <t xml:space="preserve">405 FONDI PER RIMBORSO PRESTITI </t>
  </si>
  <si>
    <t xml:space="preserve">501 CHIUSURA ANTICIPAZIONI RICEVUTE DA ISTITUTO TESORIERE/CASSIERE </t>
  </si>
  <si>
    <t xml:space="preserve">701 USCITE PER PARTITE DI GIRO </t>
  </si>
  <si>
    <t xml:space="preserve">702 USCITE PER CONTO TERZI </t>
  </si>
  <si>
    <t>1 Spese correnti</t>
  </si>
  <si>
    <t>2 Spese in conto capitale</t>
  </si>
  <si>
    <t>3 Spese per incremento attività finanziaria</t>
  </si>
  <si>
    <t>4 Rimborso prestiti</t>
  </si>
  <si>
    <t>5 Chiusura anticipazioni ricevute tesoriere/cassiere</t>
  </si>
  <si>
    <t>7 Conto terzi e partite di giro</t>
  </si>
  <si>
    <t>Totale Uscite</t>
  </si>
  <si>
    <t>Uscite nette</t>
  </si>
  <si>
    <t>Saldo corrente</t>
  </si>
  <si>
    <t>Saldo in conto capitale</t>
  </si>
  <si>
    <t>Acc</t>
  </si>
  <si>
    <t>Risc</t>
  </si>
  <si>
    <t>Imp</t>
  </si>
  <si>
    <t>Pag</t>
  </si>
  <si>
    <t>Rigidità strutturale di bilancio</t>
  </si>
  <si>
    <t>1.1</t>
  </si>
  <si>
    <t>Incidenza spese rigide (ripiano disavanzo,personale e debito) su entrate correnti</t>
  </si>
  <si>
    <t>Entrate correnti</t>
  </si>
  <si>
    <t>2.1</t>
  </si>
  <si>
    <t>Incidenza degli accertamenti di parte corrente sulle previsioni iniziali di parte corrente</t>
  </si>
  <si>
    <t>2.2</t>
  </si>
  <si>
    <t>Incidenza degli accertamenti di parte corrente sulle previsioni definitive di parte corrente</t>
  </si>
  <si>
    <t>2.3</t>
  </si>
  <si>
    <t>Incidenza degli accertamenti delle entrate proprie sulle previsioni iniziali di parte corrente</t>
  </si>
  <si>
    <t>2.4</t>
  </si>
  <si>
    <t>Incidenza degli accertamenti delle entrate proprie sulle previsioni definitive di parte corrente</t>
  </si>
  <si>
    <t>2.5</t>
  </si>
  <si>
    <t>Incidenza degli incassi correnti sulle previsioni iniziali di parte corrente</t>
  </si>
  <si>
    <t>2.6</t>
  </si>
  <si>
    <t>Incidenza degli incassi correnti sulle previsioni definitive di parte corrente</t>
  </si>
  <si>
    <t>2.7</t>
  </si>
  <si>
    <t>Incidenza degli incassi delle entrate proprie sulle previsioni iniziali di parte corrente</t>
  </si>
  <si>
    <t>2.8</t>
  </si>
  <si>
    <t>Incidenza degli incassi delle entrate proprie sulle previsioni definitive di parte corrente</t>
  </si>
  <si>
    <t>Anticipazioni dell'Istituto tesoriere</t>
  </si>
  <si>
    <t>3.1</t>
  </si>
  <si>
    <t>Utilizzo medio Anticipazioni di tesoreria</t>
  </si>
  <si>
    <t>3.2</t>
  </si>
  <si>
    <t>Anticipazione chiuse solo contabilmente</t>
  </si>
  <si>
    <t>Spese di personale</t>
  </si>
  <si>
    <t>4.1</t>
  </si>
  <si>
    <t>Incidenza della spesa di personale sulla spesa corrente</t>
  </si>
  <si>
    <t>4.2</t>
  </si>
  <si>
    <t>Incidenza del salario accessorio ed incentivante rispetto al totale della spesa di personale</t>
  </si>
  <si>
    <t>4.3</t>
  </si>
  <si>
    <t>Incidenza spesa personale flessibile rispetto al totale della spesa di personale</t>
  </si>
  <si>
    <t>4.4</t>
  </si>
  <si>
    <t>Spesa di personale procapite</t>
  </si>
  <si>
    <t>Esternalizzazione dei servizi</t>
  </si>
  <si>
    <t>5.1</t>
  </si>
  <si>
    <t>Indicatore di esternalizzazione dei servizi</t>
  </si>
  <si>
    <t>Interessi passivi</t>
  </si>
  <si>
    <t>6.1</t>
  </si>
  <si>
    <t>Incidenza degli interessi passivi sulla spesa corrente</t>
  </si>
  <si>
    <t>6.2</t>
  </si>
  <si>
    <t>Incidenza degli interessi passivi sulle anticipazioni sul totale della spesa per interessi passivi</t>
  </si>
  <si>
    <t>6.3</t>
  </si>
  <si>
    <t>Incidenza interessi di mora sul totale della spesa per interessi passivi</t>
  </si>
  <si>
    <t>Investimenti</t>
  </si>
  <si>
    <t>7.1</t>
  </si>
  <si>
    <t>Incidenza investimenti sul totale della spesa corrente e in conto capitale</t>
  </si>
  <si>
    <t>7.2</t>
  </si>
  <si>
    <t>Investimenti diretti procapite</t>
  </si>
  <si>
    <t>7.3</t>
  </si>
  <si>
    <t>Contributi agli investimenti procapite</t>
  </si>
  <si>
    <t>7.4</t>
  </si>
  <si>
    <t>Investimenti complessivi procapite</t>
  </si>
  <si>
    <t>7.5</t>
  </si>
  <si>
    <t>Quota investimenti complessivi finanziati dal risparmio corrente</t>
  </si>
  <si>
    <t>7.6</t>
  </si>
  <si>
    <t>Quota investimenti complessivi finanziati dal saldo positivo delle partite finanziarie</t>
  </si>
  <si>
    <t>7.7</t>
  </si>
  <si>
    <t>Quota investimenti complessivi finanziati da debito</t>
  </si>
  <si>
    <t>Analisi dei residui</t>
  </si>
  <si>
    <t>8.1</t>
  </si>
  <si>
    <t>Incidenza nuovi residui passivi di parte corrente su stock residui passivi correnti</t>
  </si>
  <si>
    <t>8.2</t>
  </si>
  <si>
    <t>Incidenza nuovi residui passivi in c/capitale su stock residui passivi in conto capitale al 31/12</t>
  </si>
  <si>
    <t>8.3</t>
  </si>
  <si>
    <t>Incidenza nuovi residui passivi per incremento attività finanziarie su stock residui passivi per incremento attività finanziarie al 31/12</t>
  </si>
  <si>
    <t>8.4</t>
  </si>
  <si>
    <t>Incidenza nuovi residui attivi di parte corrente su stock residui attivi di parte corrente</t>
  </si>
  <si>
    <t>8.5</t>
  </si>
  <si>
    <t>Incidenza nuovi residui attivi in c/capitale su stock residui attivi in c/capitale</t>
  </si>
  <si>
    <t>8.6</t>
  </si>
  <si>
    <t>Incidenza nuovi residui attivi per riduzione di attività finanziarie su stock residui attivi per riduzione di attività finanziarie</t>
  </si>
  <si>
    <t>Smaltimento debiti non finanziari</t>
  </si>
  <si>
    <t>9.1</t>
  </si>
  <si>
    <t>Smaltimento debiti commerciali nati nell'esercizio</t>
  </si>
  <si>
    <t>9.2</t>
  </si>
  <si>
    <t>Smaltimento debiti commerciali nati negli esercizi precedenti</t>
  </si>
  <si>
    <t>9.3</t>
  </si>
  <si>
    <t>Smaltimento debiti verso altre amministrazioni pubbliche nati nell'esercizio</t>
  </si>
  <si>
    <t>9.4</t>
  </si>
  <si>
    <t>Smaltimento debiti verso altre amministrazioni pubbliche nati negli esercizi precedenti</t>
  </si>
  <si>
    <t>9.5</t>
  </si>
  <si>
    <t>Indicatore annuale di tempestività dei pagamenti</t>
  </si>
  <si>
    <t>Debiti finanziari</t>
  </si>
  <si>
    <t>10.1</t>
  </si>
  <si>
    <t>Incidenza estinzioni anticipate debiti finanziari</t>
  </si>
  <si>
    <t>10.2</t>
  </si>
  <si>
    <t>Incidenza estinzioni ordinarie debiti finanziari</t>
  </si>
  <si>
    <t>10.3</t>
  </si>
  <si>
    <t>Sostenibilità debiti finanziari</t>
  </si>
  <si>
    <t>10.4</t>
  </si>
  <si>
    <t>Indebitamento procapite</t>
  </si>
  <si>
    <t>Composizione dell'avanzo di amministrazione</t>
  </si>
  <si>
    <t>11.1</t>
  </si>
  <si>
    <t>Incidenza quota libera di parte corrente nell'avanzo</t>
  </si>
  <si>
    <t>11.2</t>
  </si>
  <si>
    <t>Incidenza quota libera in c/capitale nell'avanzo</t>
  </si>
  <si>
    <t>11.3</t>
  </si>
  <si>
    <t>Incidenza quota accantonata nell'avanzo</t>
  </si>
  <si>
    <t>11.4</t>
  </si>
  <si>
    <t>Incidenza quota vincolata nell'avanzo</t>
  </si>
  <si>
    <t>Disavanzo di amministrazione</t>
  </si>
  <si>
    <t>12.1</t>
  </si>
  <si>
    <t>Quota disavanzo ripianato nell'esercizio</t>
  </si>
  <si>
    <t>12.2</t>
  </si>
  <si>
    <t>Incremento del disavanzo rispetto all'esercizio precedente</t>
  </si>
  <si>
    <t>12.3</t>
  </si>
  <si>
    <t>Sostenibilità patrimoniale del disavanzo</t>
  </si>
  <si>
    <t>12.4</t>
  </si>
  <si>
    <t>Sostenibilità disavanzo effettivamente a carico dell'esercizio</t>
  </si>
  <si>
    <t>Debiti fuori bilancio</t>
  </si>
  <si>
    <t>13.1</t>
  </si>
  <si>
    <t>Debiti riconosciuti e finanziati</t>
  </si>
  <si>
    <t>13.2</t>
  </si>
  <si>
    <t>Debiti in corso di riconoscimento</t>
  </si>
  <si>
    <t>13.3</t>
  </si>
  <si>
    <t>Debiti riconosciuti e in corso di finanziamento</t>
  </si>
  <si>
    <t>Fondo pluriennale vincolato</t>
  </si>
  <si>
    <t>14.1</t>
  </si>
  <si>
    <t>Utilizzo del FPV</t>
  </si>
  <si>
    <t>Partite di giro e conto terzi</t>
  </si>
  <si>
    <t>15.1</t>
  </si>
  <si>
    <t>Incidenza partite di giro e conto terzi in entrata</t>
  </si>
  <si>
    <t>15.2</t>
  </si>
  <si>
    <t>Incidenza partite di giro e conto terzi in uscita</t>
  </si>
  <si>
    <t>Complessiva</t>
  </si>
  <si>
    <t>Crediti esigibili nell'esercizio</t>
  </si>
  <si>
    <t>Crediti esigibili negli esercizi precedenti</t>
  </si>
  <si>
    <t>Istruzione e diritto allo studio</t>
  </si>
  <si>
    <t>Trasporti e diritto alla mobilità</t>
  </si>
  <si>
    <t>Diritti sociali, politiche sociali e famiglia</t>
  </si>
  <si>
    <t>Capacità di pagamento</t>
  </si>
  <si>
    <t>Debiti da finanziamento (D1)</t>
  </si>
  <si>
    <t>Piano degli indicatori</t>
  </si>
  <si>
    <t>Soglia</t>
  </si>
  <si>
    <t>Crediti verso lo Stato e altre AP per Fondo dotazione (A)</t>
  </si>
  <si>
    <t>Immobilizzazioni immateriali (B1)</t>
  </si>
  <si>
    <t>Immobilizzazioni materiali (B2)</t>
  </si>
  <si>
    <t>Crediti (C2)</t>
  </si>
  <si>
    <t>Disponibilità liquide (C4)</t>
  </si>
  <si>
    <t>Ratei e risconti attivi (D)</t>
  </si>
  <si>
    <t>TOTALE ATTIVO</t>
  </si>
  <si>
    <t>Fondo di dotazione (A1)</t>
  </si>
  <si>
    <t>Riserve (A2)</t>
  </si>
  <si>
    <t>Risultato economico dell'esercizio (A3)</t>
  </si>
  <si>
    <t>Fondo rischi ed oneri (B)</t>
  </si>
  <si>
    <t>Debiti verso fornitori (D2)</t>
  </si>
  <si>
    <t>Debiti per trasferimenti e contributi (D4)</t>
  </si>
  <si>
    <t>Altri debiti (D5)</t>
  </si>
  <si>
    <t>Ratei e risconti passivi (E)</t>
  </si>
  <si>
    <t>TOTALE PASSIVO</t>
  </si>
  <si>
    <t>Immobilizzazioni finanziarie - partecipazioni (B3.1)</t>
  </si>
  <si>
    <t>Immobilizzazioni finanziarie - crediti (B3.2)</t>
  </si>
  <si>
    <t>Immobilizzazioni finanziarie - altri titoli (B3.3)</t>
  </si>
  <si>
    <t>Rimanenze (C1)</t>
  </si>
  <si>
    <t>Attività finanziarie che non costituiscono utilizzi (C3)</t>
  </si>
  <si>
    <t>Var. %</t>
  </si>
  <si>
    <t>%Risc</t>
  </si>
  <si>
    <t xml:space="preserve">       di cui permessi a costruire</t>
  </si>
  <si>
    <t>Proventi da tributi</t>
  </si>
  <si>
    <t>Proventi da fondi perequativi</t>
  </si>
  <si>
    <t>Proventi da trasferimenti e contributi</t>
  </si>
  <si>
    <t>Ricavi delle vendite e prestazioni e proventi da servizi pubblici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</si>
  <si>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</si>
  <si>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</si>
  <si>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</si>
  <si>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</si>
  <si>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Acquisto di materie prime e/o beni di consumo</t>
  </si>
  <si>
    <t>Prestazioni di servizi</t>
  </si>
  <si>
    <t>Utilizzo beni di terzi</t>
  </si>
  <si>
    <t>Trasferimenti e contributi</t>
  </si>
  <si>
    <t>Personale</t>
  </si>
  <si>
    <t>Ammortamenti e svalutazioni</t>
  </si>
  <si>
    <t>Variazioni nelle rimanenze di materie prime e/o beni di consumo (+/-)</t>
  </si>
  <si>
    <t>Accantonamenti per rischi</t>
  </si>
  <si>
    <t>Oneri diversi di gestione</t>
  </si>
  <si>
    <t>Proventi finanziari</t>
  </si>
  <si>
    <t>Oneri finanziari</t>
  </si>
  <si>
    <t>Rettifiche di valore</t>
  </si>
  <si>
    <t>Proventi straordinari</t>
  </si>
  <si>
    <t>Oneri straordinari</t>
  </si>
  <si>
    <t>Imposte</t>
  </si>
  <si>
    <t>Risultato dell'esercizio</t>
  </si>
  <si>
    <t>(+)</t>
  </si>
  <si>
    <t>(-)</t>
  </si>
  <si>
    <t>(=)</t>
  </si>
  <si>
    <t xml:space="preserve">302 CONCESSIONE CREDITI DI BREVE TERMINE </t>
  </si>
  <si>
    <t>COMPONENTI POSITIVI DELLA GESTIONE</t>
  </si>
  <si>
    <t>COMPONENTI NEGATIVI DELLA GESTIONE</t>
  </si>
  <si>
    <t>Diff.</t>
  </si>
  <si>
    <t>PATRIMONIO NETTO</t>
  </si>
  <si>
    <t>Incidenza spesa (al netto servizi per conto terzi)</t>
  </si>
  <si>
    <t>% Risc.</t>
  </si>
  <si>
    <t>101 Redditi da lavoro dipendente</t>
  </si>
  <si>
    <t>102 Imposte e tasse a carico dell'ente</t>
  </si>
  <si>
    <t>103 Acquisto di beni e servizi</t>
  </si>
  <si>
    <t>104 Trasferimenti correnti</t>
  </si>
  <si>
    <t>107 Interessi passivi</t>
  </si>
  <si>
    <t>108 Altre spese per redditi da capitale</t>
  </si>
  <si>
    <t>109 Rimborsi e poste correttive delle entrate</t>
  </si>
  <si>
    <t>110 Altre spese correnti</t>
  </si>
  <si>
    <t>202 Investimenti fissi lordi e acquisto di terreni</t>
  </si>
  <si>
    <t>203 Contributi agli investimenti</t>
  </si>
  <si>
    <t>204 Altri trasferimenti in conto capitale</t>
  </si>
  <si>
    <t>205 Altre spese in conto capitale</t>
  </si>
  <si>
    <t xml:space="preserve"> - Spese correnti </t>
  </si>
  <si>
    <t xml:space="preserve"> - Spese in conto capitale</t>
  </si>
  <si>
    <t>301 Acquisizioni di attività finanziarie</t>
  </si>
  <si>
    <t>302 Concessione crediti di breve termine</t>
  </si>
  <si>
    <t>303 Concessione crediti di medio-lungo termine</t>
  </si>
  <si>
    <t>304 Altre spese per incremento di attività finanziarie</t>
  </si>
  <si>
    <t xml:space="preserve"> - Spese per incremento attività finanziarie </t>
  </si>
  <si>
    <t>401 Rimborso di titoli obbligazionari</t>
  </si>
  <si>
    <t>402 Rimborso prestiti a breve termine</t>
  </si>
  <si>
    <t>403 Rimborso mutui e finanziamenti a medio-lungo termine</t>
  </si>
  <si>
    <t>404 Rimborso di altre forme di indebitamento</t>
  </si>
  <si>
    <t>405 Fondi per rimborso prestiti</t>
  </si>
  <si>
    <t xml:space="preserve"> - Rimborso prestiti </t>
  </si>
  <si>
    <t xml:space="preserve"> - Chiusura anticipazioni ricevute da tesoriere/cassiere </t>
  </si>
  <si>
    <t xml:space="preserve"> - Uscite per conto terzi e partite di giro</t>
  </si>
  <si>
    <t>Comp.% netta</t>
  </si>
  <si>
    <t xml:space="preserve">Saldo corrente </t>
  </si>
  <si>
    <t xml:space="preserve">Saldo finale </t>
  </si>
  <si>
    <t>Saldo netto</t>
  </si>
  <si>
    <t>Saldo riduzione/incremento attività finanziarie</t>
  </si>
  <si>
    <t>Capacità di riscossione</t>
  </si>
  <si>
    <t>Spesa per il personale (pro capite)</t>
  </si>
  <si>
    <t>Investimenti (pro capite)</t>
  </si>
  <si>
    <t>Entrate natura tributaria, contributiva e perequativa (Titolo 1)</t>
  </si>
  <si>
    <t>Media principali Comuni</t>
  </si>
  <si>
    <t>Saldo della gestione</t>
  </si>
  <si>
    <t>(Proventi - Oneri) finanziari</t>
  </si>
  <si>
    <t>(Proventi- Oneri) straordinari</t>
  </si>
  <si>
    <t>Saldo prima delle imposte</t>
  </si>
  <si>
    <t>Parametro</t>
  </si>
  <si>
    <t>Indicatore</t>
  </si>
  <si>
    <t>P.1</t>
  </si>
  <si>
    <t>P.2</t>
  </si>
  <si>
    <t>P.3</t>
  </si>
  <si>
    <t>P.4</t>
  </si>
  <si>
    <t>P.5</t>
  </si>
  <si>
    <t>P.6</t>
  </si>
  <si>
    <t>P.7</t>
  </si>
  <si>
    <t>P.8</t>
  </si>
  <si>
    <t>Incidenza spese rigide (ripiano disavanzo, personale e debito) su entrate correnti</t>
  </si>
  <si>
    <t>Descrizione</t>
  </si>
  <si>
    <t>13.2/3</t>
  </si>
  <si>
    <t>Anticipazione di tesoreria chiuse solo contabilmente</t>
  </si>
  <si>
    <t>Sostenibilità dei debiti finanziari</t>
  </si>
  <si>
    <t>Debiti in corso di riconoscimento o di finanziamento</t>
  </si>
  <si>
    <t>Effettiva capacità di riscossione (totale Entrate)</t>
  </si>
  <si>
    <t>&gt; 48</t>
  </si>
  <si>
    <t>&lt;22</t>
  </si>
  <si>
    <t>&gt;0</t>
  </si>
  <si>
    <t>&gt;16</t>
  </si>
  <si>
    <t>&gt;1,2</t>
  </si>
  <si>
    <t>&gt;1</t>
  </si>
  <si>
    <t>&gt;0,6</t>
  </si>
  <si>
    <t>&lt;47</t>
  </si>
  <si>
    <t>al 1° gennaio</t>
  </si>
  <si>
    <t>Comune</t>
  </si>
  <si>
    <t>Totale Entrate nette</t>
  </si>
  <si>
    <t>% Pag.</t>
  </si>
  <si>
    <t>Risc. - Pag.</t>
  </si>
  <si>
    <t xml:space="preserve">  -- di cui proventi da tributi</t>
  </si>
  <si>
    <t xml:space="preserve">  -- di cui proventi da trasferimenti</t>
  </si>
  <si>
    <t xml:space="preserve">  -- di cui prestazioni di servizi</t>
  </si>
  <si>
    <t xml:space="preserve">  -- di cui personale</t>
  </si>
  <si>
    <t xml:space="preserve">  -- di cui ammortamenti e svalutazioni</t>
  </si>
  <si>
    <t>Ricavi e proventi</t>
  </si>
  <si>
    <t>Costi</t>
  </si>
  <si>
    <t>Entrate finali</t>
  </si>
  <si>
    <t>Uscite finali</t>
  </si>
  <si>
    <t>Sviluppo sostenibile, tutela territ. e ambiente</t>
  </si>
  <si>
    <t>Città metro-politana</t>
  </si>
  <si>
    <t>Saldo naturale</t>
  </si>
  <si>
    <t>Saldo migratorio</t>
  </si>
  <si>
    <t>Verifica</t>
  </si>
  <si>
    <t/>
  </si>
  <si>
    <t>Rapporto Fcde/Residui attivi (scala dx)</t>
  </si>
  <si>
    <t>Riaccertamento residui attivi</t>
  </si>
  <si>
    <t>Saldo entrate/uscite finali</t>
  </si>
  <si>
    <t>Saldo entrate/uscite nette</t>
  </si>
  <si>
    <t>Capacità riscossione entrate finali</t>
  </si>
  <si>
    <t>Capacità pagamento uscite finali</t>
  </si>
  <si>
    <t>Rapporto patrimonio netto/passività</t>
  </si>
  <si>
    <t>Risultato economico di esercizi precedenti (A4)</t>
  </si>
  <si>
    <t>Riserve negative per beni indisponibili (A5)</t>
  </si>
  <si>
    <t>Saldo censuario</t>
  </si>
  <si>
    <t>Margine operativo lordo</t>
  </si>
  <si>
    <t>Riscossioni 2023</t>
  </si>
  <si>
    <t>Pagamenti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</si>
</sst>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* #,##0_-;\-* #,##0_-;_-* &quot;-&quot;??_-;_-@_-"/>
    <numFmt numFmtId="165" formatCode="0.0"/>
    <numFmt numFmtId="166" formatCode="#,##0_ ;\-#,##0\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ont="0" applyBorder="0" applyProtection="0"/>
  </cellStyleXfs>
  <cellXfs count="131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5" fillId="0" borderId="0" xfId="2" applyFont="1" applyFill="1" applyBorder="1" applyAlignment="1" applyProtection="1">
      <alignment vertical="center" readingOrder="1"/>
    </xf>
    <xf numFmtId="165" fontId="0" fillId="0" borderId="0" xfId="0" applyNumberFormat="1"/>
    <xf numFmtId="2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1" xfId="2" applyFont="1" applyFill="1" applyBorder="1" applyAlignment="1" applyProtection="1">
      <alignment vertical="center" readingOrder="1"/>
    </xf>
    <xf numFmtId="164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0" xfId="0" applyNumberFormat="1" applyBorder="1"/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2" xfId="0" applyNumberFormat="1" applyBorder="1"/>
    <xf numFmtId="0" fontId="0" fillId="0" borderId="4" xfId="0" applyBorder="1" applyAlignment="1">
      <alignment horizontal="center"/>
    </xf>
    <xf numFmtId="164" fontId="0" fillId="0" borderId="4" xfId="0" applyNumberFormat="1" applyBorder="1"/>
    <xf numFmtId="164" fontId="0" fillId="0" borderId="5" xfId="0" applyNumberFormat="1" applyBorder="1"/>
    <xf numFmtId="0" fontId="0" fillId="0" borderId="0" xfId="0" quotePrefix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64" fontId="0" fillId="2" borderId="0" xfId="1" applyNumberFormat="1" applyFont="1" applyFill="1"/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 quotePrefix="1" applyBorder="1" applyAlignment="1">
      <alignment horizontal="center"/>
    </xf>
    <xf numFmtId="3" fontId="0" fillId="0" borderId="0" xfId="0" applyNumberFormat="1" applyBorder="1"/>
    <xf numFmtId="0" fontId="1" fillId="0" borderId="1" xfId="0" applyFont="1" applyFill="1" applyBorder="1"/>
    <xf numFmtId="0" fontId="1" fillId="0" borderId="1" xfId="0" quotePrefix="1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 vertical="center"/>
    </xf>
    <xf numFmtId="164" fontId="1" fillId="0" borderId="0" xfId="0" applyNumberFormat="1" applyFont="1"/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1" applyNumberFormat="1" applyFont="1"/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2" fillId="0" borderId="1" xfId="0" applyNumberFormat="1" applyFont="1" applyBorder="1"/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7" fillId="4" borderId="0" xfId="0" applyFont="1" applyFill="1"/>
    <xf numFmtId="164" fontId="0" fillId="4" borderId="0" xfId="0" applyNumberFormat="1" applyFill="1"/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8" fillId="4" borderId="0" xfId="2" applyFont="1" applyFill="1" applyBorder="1" applyAlignment="1" applyProtection="1">
      <alignment vertical="center" readingOrder="1"/>
    </xf>
    <xf numFmtId="164" fontId="0" fillId="4" borderId="0" xfId="0" applyNumberFormat="1" applyFont="1" applyFill="1"/>
    <xf numFmtId="165" fontId="0" fillId="4" borderId="0" xfId="0" applyNumberFormat="1" applyFont="1" applyFill="1" applyAlignment="1">
      <alignment horizontal="center"/>
    </xf>
    <xf numFmtId="0" fontId="0" fillId="4" borderId="0" xfId="0" applyFont="1" applyFill="1"/>
    <xf numFmtId="0" fontId="0" fillId="0" borderId="0" xfId="0" applyFill="1" applyAlignment="1">
      <alignment horizontal="center"/>
    </xf>
    <xf numFmtId="166" fontId="0" fillId="4" borderId="0" xfId="0" applyNumberFormat="1" applyFont="1" applyFill="1"/>
    <xf numFmtId="166" fontId="3" fillId="4" borderId="0" xfId="1" applyNumberFormat="1" applyFont="1" applyFill="1"/>
    <xf numFmtId="166" fontId="6" fillId="0" borderId="0" xfId="0" applyNumberFormat="1" applyFont="1"/>
    <xf numFmtId="166" fontId="2" fillId="0" borderId="1" xfId="0" applyNumberFormat="1" applyFont="1" applyBorder="1"/>
    <xf numFmtId="0" fontId="0" fillId="5" borderId="0" xfId="0" applyFill="1"/>
    <xf numFmtId="0" fontId="1" fillId="0" borderId="6" xfId="0" applyFont="1" applyBorder="1" applyAlignment="1">
      <alignment horizontal="center"/>
    </xf>
    <xf numFmtId="0" fontId="9" fillId="0" borderId="1" xfId="0" applyFont="1" applyBorder="1"/>
    <xf numFmtId="0" fontId="0" fillId="4" borderId="0" xfId="0" applyFill="1"/>
    <xf numFmtId="0" fontId="1" fillId="0" borderId="0" xfId="0" applyFont="1" applyBorder="1"/>
    <xf numFmtId="0" fontId="1" fillId="0" borderId="6" xfId="0" applyFont="1" applyBorder="1"/>
    <xf numFmtId="0" fontId="1" fillId="0" borderId="6" xfId="0" applyFont="1" applyBorder="1" applyAlignment="1">
      <alignment vertical="center"/>
    </xf>
    <xf numFmtId="166" fontId="0" fillId="4" borderId="0" xfId="0" applyNumberFormat="1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10" fillId="4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6" fontId="1" fillId="4" borderId="0" xfId="0" applyNumberFormat="1" applyFont="1" applyFill="1" applyAlignment="1">
      <alignment horizontal="center" vertical="center"/>
    </xf>
    <xf numFmtId="166" fontId="1" fillId="6" borderId="0" xfId="1" applyNumberFormat="1" applyFont="1" applyFill="1" applyAlignment="1">
      <alignment horizontal="center" vertical="center"/>
    </xf>
    <xf numFmtId="166" fontId="9" fillId="4" borderId="0" xfId="0" applyNumberFormat="1" applyFont="1" applyFill="1" applyAlignment="1">
      <alignment horizontal="center" vertical="center"/>
    </xf>
    <xf numFmtId="166" fontId="9" fillId="6" borderId="0" xfId="0" applyNumberFormat="1" applyFont="1" applyFill="1" applyAlignment="1">
      <alignment horizontal="center" vertical="center"/>
    </xf>
    <xf numFmtId="166" fontId="9" fillId="4" borderId="0" xfId="1" applyNumberFormat="1" applyFont="1" applyFill="1" applyAlignment="1">
      <alignment horizontal="center" vertical="center"/>
    </xf>
    <xf numFmtId="166" fontId="9" fillId="6" borderId="0" xfId="1" applyNumberFormat="1" applyFont="1" applyFill="1" applyAlignment="1">
      <alignment horizontal="center" vertical="center"/>
    </xf>
    <xf numFmtId="166" fontId="1" fillId="6" borderId="0" xfId="0" applyNumberFormat="1" applyFont="1" applyFill="1" applyAlignment="1">
      <alignment horizontal="center" vertical="center"/>
    </xf>
    <xf numFmtId="166" fontId="6" fillId="4" borderId="0" xfId="0" quotePrefix="1" applyNumberFormat="1" applyFont="1" applyFill="1" applyAlignment="1">
      <alignment horizontal="center" vertical="center"/>
    </xf>
    <xf numFmtId="166" fontId="6" fillId="6" borderId="0" xfId="1" quotePrefix="1" applyNumberFormat="1" applyFont="1" applyFill="1" applyAlignment="1">
      <alignment horizontal="center" vertical="center"/>
    </xf>
    <xf numFmtId="166" fontId="6" fillId="6" borderId="0" xfId="0" quotePrefix="1" applyNumberFormat="1" applyFont="1" applyFill="1" applyAlignment="1">
      <alignment horizontal="center" vertical="center"/>
    </xf>
    <xf numFmtId="166" fontId="6" fillId="4" borderId="0" xfId="1" quotePrefix="1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3" fontId="1" fillId="0" borderId="1" xfId="0" applyNumberFormat="1" applyFont="1" applyFill="1" applyBorder="1"/>
    <xf numFmtId="3" fontId="0" fillId="0" borderId="0" xfId="0" applyNumberFormat="1" applyFill="1"/>
    <xf numFmtId="3" fontId="0" fillId="0" borderId="0" xfId="0" applyNumberFormat="1" applyFill="1" applyBorder="1"/>
    <xf numFmtId="3" fontId="2" fillId="0" borderId="1" xfId="0" applyNumberFormat="1" applyFont="1" applyFill="1" applyBorder="1"/>
    <xf numFmtId="166" fontId="0" fillId="0" borderId="0" xfId="0" applyNumberFormat="1"/>
    <xf numFmtId="164" fontId="0" fillId="0" borderId="0" xfId="1" applyNumberFormat="1" applyFont="1" applyFill="1"/>
    <xf numFmtId="0" fontId="0" fillId="0" borderId="0" xfId="0" applyAlignment="1">
      <alignment wrapText="1"/>
    </xf>
    <xf numFmtId="0" fontId="0" fillId="0" borderId="0" xfId="0" applyFill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3" fontId="0" fillId="0" borderId="0" xfId="0" applyNumberFormat="1" applyAlignment="1"/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3" fontId="2" fillId="0" borderId="0" xfId="0" applyNumberFormat="1" applyFont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igliaia" xfId="1" builtinId="3"/>
    <cellStyle name="Normal" xfId="2"/>
    <cellStyle name="Normale" xfId="0" builtinId="0"/>
  </cellStyles>
  <dxfs count="113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06717062543093"/>
          <c:y val="5.4234059497589075E-2"/>
          <c:w val="0.80361249792401179"/>
          <c:h val="0.69993782761097445"/>
        </c:manualLayout>
      </c:layout>
      <c:lineChart>
        <c:grouping val="standar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marker>
            <c:symbol val="triangle"/>
            <c:size val="5"/>
          </c:marker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Risultato_amministrazione!$B$3:$K$3</c:f>
              <c:numCache>
                <c:formatCode>#,##0</c:formatCode>
                <c:ptCount val="10"/>
                <c:pt idx="0">
                  <c:v>128815416.79000001</c:v>
                </c:pt>
                <c:pt idx="1">
                  <c:v>138615116.47</c:v>
                </c:pt>
                <c:pt idx="2">
                  <c:v>155100658.47</c:v>
                </c:pt>
                <c:pt idx="3">
                  <c:v>183854252.19999999</c:v>
                </c:pt>
                <c:pt idx="4">
                  <c:v>137059915.91</c:v>
                </c:pt>
                <c:pt idx="5">
                  <c:v>133709274.56999999</c:v>
                </c:pt>
                <c:pt idx="6">
                  <c:v>139602228.84</c:v>
                </c:pt>
                <c:pt idx="7">
                  <c:v>130118139.38</c:v>
                </c:pt>
                <c:pt idx="8">
                  <c:v>132233831.63</c:v>
                </c:pt>
                <c:pt idx="9">
                  <c:v>133765009.16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15-456D-8408-112A4369BD40}"/>
            </c:ext>
          </c:extLst>
        </c:ser>
        <c:ser>
          <c:idx val="1"/>
          <c:order val="1"/>
          <c:tx>
            <c:strRef>
              <c:f>Risultato_amministrazione!$A$4</c:f>
              <c:strCache>
                <c:ptCount val="1"/>
                <c:pt idx="0">
                  <c:v>Residui passivi</c:v>
                </c:pt>
              </c:strCache>
            </c:strRef>
          </c:tx>
          <c:marker>
            <c:symbol val="square"/>
            <c:size val="5"/>
          </c:marker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Risultato_amministrazione!$B$4:$K$4</c:f>
              <c:numCache>
                <c:formatCode>#,##0</c:formatCode>
                <c:ptCount val="10"/>
                <c:pt idx="0">
                  <c:v>67710588.890000001</c:v>
                </c:pt>
                <c:pt idx="1">
                  <c:v>74015821.150000006</c:v>
                </c:pt>
                <c:pt idx="2">
                  <c:v>73361610.019999996</c:v>
                </c:pt>
                <c:pt idx="3">
                  <c:v>82822518.5</c:v>
                </c:pt>
                <c:pt idx="4">
                  <c:v>79452903.569999993</c:v>
                </c:pt>
                <c:pt idx="5">
                  <c:v>74968181.569999993</c:v>
                </c:pt>
                <c:pt idx="6">
                  <c:v>87651323.549999997</c:v>
                </c:pt>
                <c:pt idx="7">
                  <c:v>77817211.049999997</c:v>
                </c:pt>
                <c:pt idx="8">
                  <c:v>91158749.420000002</c:v>
                </c:pt>
                <c:pt idx="9">
                  <c:v>87867398.299999997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15-456D-8408-112A4369B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2531376"/>
        <c:axId val="1442529744"/>
      </c:lineChart>
      <c:catAx>
        <c:axId val="144253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42529744"/>
        <c:crosses val="autoZero"/>
        <c:auto val="1"/>
        <c:lblAlgn val="ctr"/>
        <c:lblOffset val="100"/>
        <c:noMultiLvlLbl val="0"/>
      </c:catAx>
      <c:valAx>
        <c:axId val="1442529744"/>
        <c:scaling>
          <c:orientation val="minMax"/>
          <c:max val="20000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crossAx val="1442531376"/>
        <c:crosses val="autoZero"/>
        <c:crossBetween val="between"/>
        <c:majorUnit val="5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247043861785319E-2"/>
          <c:y val="5.7089718949586005E-2"/>
          <c:w val="0.95679921453118466"/>
          <c:h val="0.756477699375864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Piano_indicatori!$B$31</c:f>
              <c:strCache>
                <c:ptCount val="1"/>
                <c:pt idx="0">
                  <c:v>Investimenti complessivi procapite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-7.6343162515507207E-3"/>
                  <c:y val="-3.526278428072473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7257371886630408E-3"/>
                  <c:y val="1.53875745335640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7257371886630408E-3"/>
                  <c:y val="-3.526278428072473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5428953144383998E-3"/>
                  <c:y val="3.84689363339100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6343162515508604E-3"/>
                  <c:y val="3.8468936333910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085790628876802E-3"/>
                  <c:y val="1.15406809001730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Piano_indicatori!$D$31:$K$31</c:f>
              <c:numCache>
                <c:formatCode>0.00</c:formatCode>
                <c:ptCount val="8"/>
                <c:pt idx="0">
                  <c:v>104.607</c:v>
                </c:pt>
                <c:pt idx="1">
                  <c:v>84.242999999999995</c:v>
                </c:pt>
                <c:pt idx="2">
                  <c:v>172.54499999999999</c:v>
                </c:pt>
                <c:pt idx="3">
                  <c:v>150.19200000000001</c:v>
                </c:pt>
                <c:pt idx="4">
                  <c:v>152.55000000000001</c:v>
                </c:pt>
                <c:pt idx="5">
                  <c:v>163.251</c:v>
                </c:pt>
                <c:pt idx="6">
                  <c:v>213.93</c:v>
                </c:pt>
                <c:pt idx="7">
                  <c:v>256.55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3-4A6E-8076-E1B5B866D10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Piano_indicatori!$D$90:$K$90</c:f>
              <c:numCache>
                <c:formatCode>0.00</c:formatCode>
                <c:ptCount val="8"/>
                <c:pt idx="0">
                  <c:v>157.51675807997006</c:v>
                </c:pt>
                <c:pt idx="1">
                  <c:v>150.44420956890005</c:v>
                </c:pt>
                <c:pt idx="2">
                  <c:v>170.92035541980178</c:v>
                </c:pt>
                <c:pt idx="3">
                  <c:v>180.492157874811</c:v>
                </c:pt>
                <c:pt idx="4">
                  <c:v>204.57029658165237</c:v>
                </c:pt>
                <c:pt idx="5">
                  <c:v>209.21258224469867</c:v>
                </c:pt>
                <c:pt idx="6">
                  <c:v>229.38618194069946</c:v>
                </c:pt>
                <c:pt idx="7">
                  <c:v>334.14493954817681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3-4A6E-8076-E1B5B866D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1271312"/>
        <c:axId val="1821271856"/>
      </c:barChart>
      <c:catAx>
        <c:axId val="182127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821271856"/>
        <c:crosses val="autoZero"/>
        <c:auto val="1"/>
        <c:lblAlgn val="ctr"/>
        <c:lblOffset val="100"/>
        <c:noMultiLvlLbl val="0"/>
      </c:catAx>
      <c:valAx>
        <c:axId val="1821271856"/>
        <c:scaling>
          <c:orientation val="minMax"/>
          <c:max val="32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1821271312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604501756868032"/>
          <c:y val="0.91535004107865958"/>
          <c:w val="0.3636191867769108"/>
          <c:h val="8.464995892134004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647E-2"/>
          <c:y val="2.954755309325947E-2"/>
          <c:w val="0.95679921453118466"/>
          <c:h val="0.868969107393432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Piano_indicatori!$B$47</c:f>
              <c:strCache>
                <c:ptCount val="1"/>
                <c:pt idx="0">
                  <c:v>Indicatore annuale di tempestività dei pagamenti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Piano_indicatori!$D$47:$K$47</c:f>
              <c:numCache>
                <c:formatCode>0.00</c:formatCode>
                <c:ptCount val="8"/>
                <c:pt idx="0">
                  <c:v>-1.9</c:v>
                </c:pt>
                <c:pt idx="1">
                  <c:v>-3.8</c:v>
                </c:pt>
                <c:pt idx="2">
                  <c:v>-3.8</c:v>
                </c:pt>
                <c:pt idx="3">
                  <c:v>-5.8</c:v>
                </c:pt>
                <c:pt idx="4">
                  <c:v>-11.67</c:v>
                </c:pt>
                <c:pt idx="5">
                  <c:v>-8.36</c:v>
                </c:pt>
                <c:pt idx="6">
                  <c:v>-10.56</c:v>
                </c:pt>
                <c:pt idx="7">
                  <c:v>-9.6199999999999992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44-41B9-BDCF-288E48435941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Piano_indicatori!$D$91:$K$91</c:f>
              <c:numCache>
                <c:formatCode>0.00</c:formatCode>
                <c:ptCount val="8"/>
                <c:pt idx="0">
                  <c:v>30.939403225806455</c:v>
                </c:pt>
                <c:pt idx="1">
                  <c:v>36.337096774193533</c:v>
                </c:pt>
                <c:pt idx="2">
                  <c:v>36.521612903225808</c:v>
                </c:pt>
                <c:pt idx="3">
                  <c:v>24.474374999999998</c:v>
                </c:pt>
                <c:pt idx="4">
                  <c:v>18.420312500000001</c:v>
                </c:pt>
                <c:pt idx="5">
                  <c:v>10.619375</c:v>
                </c:pt>
                <c:pt idx="6">
                  <c:v>3.849687499999999</c:v>
                </c:pt>
                <c:pt idx="7">
                  <c:v>1.0896875000000004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44-41B9-BDCF-288E4843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1270768"/>
        <c:axId val="1821272944"/>
      </c:barChart>
      <c:catAx>
        <c:axId val="182127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821272944"/>
        <c:crosses val="autoZero"/>
        <c:auto val="1"/>
        <c:lblAlgn val="ctr"/>
        <c:lblOffset val="100"/>
        <c:noMultiLvlLbl val="0"/>
      </c:catAx>
      <c:valAx>
        <c:axId val="1821272944"/>
        <c:scaling>
          <c:orientation val="minMax"/>
          <c:max val="40"/>
          <c:min val="-15"/>
        </c:scaling>
        <c:delete val="1"/>
        <c:axPos val="l"/>
        <c:numFmt formatCode="0" sourceLinked="0"/>
        <c:majorTickMark val="none"/>
        <c:minorTickMark val="none"/>
        <c:tickLblPos val="none"/>
        <c:crossAx val="1821270768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647E-2"/>
          <c:y val="5.1708217913204124E-2"/>
          <c:w val="0.95679921453118466"/>
          <c:h val="0.750778895020395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Piano_indicatori!$B$52</c:f>
              <c:strCache>
                <c:ptCount val="1"/>
                <c:pt idx="0">
                  <c:v>Indebitamento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Piano_indicatori!$D$52:$K$52</c:f>
              <c:numCache>
                <c:formatCode>0.00</c:formatCode>
                <c:ptCount val="8"/>
                <c:pt idx="0">
                  <c:v>603.79100000000005</c:v>
                </c:pt>
                <c:pt idx="1">
                  <c:v>610.18100000000004</c:v>
                </c:pt>
                <c:pt idx="2">
                  <c:v>628.11099999999999</c:v>
                </c:pt>
                <c:pt idx="3">
                  <c:v>667.18399999999997</c:v>
                </c:pt>
                <c:pt idx="4">
                  <c:v>731.1</c:v>
                </c:pt>
                <c:pt idx="5">
                  <c:v>762.58100000000002</c:v>
                </c:pt>
                <c:pt idx="6">
                  <c:v>813.35</c:v>
                </c:pt>
                <c:pt idx="7">
                  <c:v>824.96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10-4DD5-8C34-963CC30C4CF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Piano_indicatori!$D$92:$K$92</c:f>
              <c:numCache>
                <c:formatCode>0.00</c:formatCode>
                <c:ptCount val="8"/>
                <c:pt idx="0">
                  <c:v>1806.715247780151</c:v>
                </c:pt>
                <c:pt idx="1">
                  <c:v>1760.2223341478993</c:v>
                </c:pt>
                <c:pt idx="2">
                  <c:v>1723.4313709635639</c:v>
                </c:pt>
                <c:pt idx="3">
                  <c:v>1688.3834954123995</c:v>
                </c:pt>
                <c:pt idx="4">
                  <c:v>1744.0187221199872</c:v>
                </c:pt>
                <c:pt idx="5">
                  <c:v>1744.7789254873785</c:v>
                </c:pt>
                <c:pt idx="6">
                  <c:v>1726.9557160967668</c:v>
                </c:pt>
                <c:pt idx="7">
                  <c:v>1697.0701833805592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10-4DD5-8C34-963CC30C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1269680"/>
        <c:axId val="1821270224"/>
      </c:barChart>
      <c:catAx>
        <c:axId val="182126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821270224"/>
        <c:crosses val="autoZero"/>
        <c:auto val="1"/>
        <c:lblAlgn val="ctr"/>
        <c:lblOffset val="100"/>
        <c:noMultiLvlLbl val="0"/>
      </c:catAx>
      <c:valAx>
        <c:axId val="1821270224"/>
        <c:scaling>
          <c:orientation val="minMax"/>
          <c:max val="185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821269680"/>
        <c:crosses val="autoZero"/>
        <c:crossBetween val="between"/>
        <c:majorUnit val="10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7752097937642"/>
          <c:y val="7.7745360071207401E-3"/>
          <c:w val="0.84424924789317313"/>
          <c:h val="0.94946551595371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Popolazione!$A$1</c:f>
              <c:strCache>
                <c:ptCount val="1"/>
                <c:pt idx="0">
                  <c:v>al 1° gennaio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Popolazione!$A$2:$A$11</c:f>
              <c:numCache>
                <c:formatCode>General</c:formatCode>
                <c:ptCount val="10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</c:numCache>
            </c:numRef>
          </c:cat>
          <c:val>
            <c:numRef>
              <c:f>Popolazione!$B$2:$B$11</c:f>
              <c:numCache>
                <c:formatCode>#,##0</c:formatCode>
                <c:ptCount val="10"/>
                <c:pt idx="0">
                  <c:v>198688</c:v>
                </c:pt>
                <c:pt idx="1">
                  <c:v>197236</c:v>
                </c:pt>
                <c:pt idx="2">
                  <c:v>195906</c:v>
                </c:pt>
                <c:pt idx="3">
                  <c:v>197304</c:v>
                </c:pt>
                <c:pt idx="4">
                  <c:v>196340</c:v>
                </c:pt>
                <c:pt idx="5">
                  <c:v>196134</c:v>
                </c:pt>
                <c:pt idx="6">
                  <c:v>194255</c:v>
                </c:pt>
                <c:pt idx="7">
                  <c:v>194168</c:v>
                </c:pt>
                <c:pt idx="8">
                  <c:v>193881</c:v>
                </c:pt>
                <c:pt idx="9">
                  <c:v>193118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4-47EF-9023-381B80469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0502512"/>
        <c:axId val="1740499792"/>
      </c:barChart>
      <c:catAx>
        <c:axId val="1740502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/>
            </a:pPr>
            <a:endParaRPr lang="it-IT"/>
          </a:p>
        </c:txPr>
        <c:crossAx val="1740499792"/>
        <c:crosses val="autoZero"/>
        <c:auto val="1"/>
        <c:lblAlgn val="ctr"/>
        <c:lblOffset val="100"/>
        <c:noMultiLvlLbl val="0"/>
      </c:catAx>
      <c:valAx>
        <c:axId val="1740499792"/>
        <c:scaling>
          <c:orientation val="minMax"/>
          <c:max val="210000"/>
          <c:min val="0"/>
        </c:scaling>
        <c:delete val="1"/>
        <c:axPos val="b"/>
        <c:numFmt formatCode="#,##0" sourceLinked="1"/>
        <c:majorTickMark val="none"/>
        <c:minorTickMark val="none"/>
        <c:tickLblPos val="none"/>
        <c:crossAx val="1740502512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Risultato_amministrazione!$B$3:$K$3</c:f>
              <c:numCache>
                <c:formatCode>#,##0</c:formatCode>
                <c:ptCount val="10"/>
                <c:pt idx="0">
                  <c:v>128815416.79000001</c:v>
                </c:pt>
                <c:pt idx="1">
                  <c:v>138615116.47</c:v>
                </c:pt>
                <c:pt idx="2">
                  <c:v>155100658.47</c:v>
                </c:pt>
                <c:pt idx="3">
                  <c:v>183854252.19999999</c:v>
                </c:pt>
                <c:pt idx="4">
                  <c:v>137059915.91</c:v>
                </c:pt>
                <c:pt idx="5">
                  <c:v>133709274.56999999</c:v>
                </c:pt>
                <c:pt idx="6">
                  <c:v>139602228.84</c:v>
                </c:pt>
                <c:pt idx="7">
                  <c:v>130118139.38</c:v>
                </c:pt>
                <c:pt idx="8">
                  <c:v>132233831.63</c:v>
                </c:pt>
                <c:pt idx="9">
                  <c:v>133765009.16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70-4566-BAA9-AA8B82BC92A7}"/>
            </c:ext>
          </c:extLst>
        </c:ser>
        <c:ser>
          <c:idx val="1"/>
          <c:order val="1"/>
          <c:tx>
            <c:strRef>
              <c:f>Risultato_amministrazione!$A$8</c:f>
              <c:strCache>
                <c:ptCount val="1"/>
                <c:pt idx="0">
                  <c:v>Fondo crediti di dubbia esigibilità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Risultato_amministrazione!$B$8:$K$8</c:f>
              <c:numCache>
                <c:formatCode>#,##0</c:formatCode>
                <c:ptCount val="10"/>
                <c:pt idx="0">
                  <c:v>47346245.530000001</c:v>
                </c:pt>
                <c:pt idx="1">
                  <c:v>53933733.530000001</c:v>
                </c:pt>
                <c:pt idx="2">
                  <c:v>66758110.960000001</c:v>
                </c:pt>
                <c:pt idx="3">
                  <c:v>78759949.329999998</c:v>
                </c:pt>
                <c:pt idx="4">
                  <c:v>66578459.039999999</c:v>
                </c:pt>
                <c:pt idx="5">
                  <c:v>57968364.090000004</c:v>
                </c:pt>
                <c:pt idx="6">
                  <c:v>58754897.219999999</c:v>
                </c:pt>
                <c:pt idx="7">
                  <c:v>57861640.789999999</c:v>
                </c:pt>
                <c:pt idx="8">
                  <c:v>51370226.32</c:v>
                </c:pt>
                <c:pt idx="9">
                  <c:v>47893183.520000003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42530288"/>
        <c:axId val="1442530832"/>
      </c:barChart>
      <c:lineChart>
        <c:grouping val="standard"/>
        <c:varyColors val="0"/>
        <c:ser>
          <c:idx val="2"/>
          <c:order val="2"/>
          <c:tx>
            <c:strRef>
              <c:f>Risultato_amministrazione!$A$23</c:f>
              <c:strCache>
                <c:ptCount val="1"/>
                <c:pt idx="0">
                  <c:v>Rapporto Fcde/Residui attivi (scala dx)</c:v>
                </c:pt>
              </c:strCache>
            </c:strRef>
          </c:tx>
          <c:spPr>
            <a:ln w="444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Risultato_amministrazione!$B$1:$K$1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Risultato_amministrazione!$B$23:$K$23</c:f>
              <c:numCache>
                <c:formatCode>0.0</c:formatCode>
                <c:ptCount val="10"/>
                <c:pt idx="0">
                  <c:v>36.755107975302153</c:v>
                </c:pt>
                <c:pt idx="1">
                  <c:v>38.908984029655016</c:v>
                </c:pt>
                <c:pt idx="2">
                  <c:v>43.041797255111291</c:v>
                </c:pt>
                <c:pt idx="3">
                  <c:v>42.838252794024854</c:v>
                </c:pt>
                <c:pt idx="4">
                  <c:v>48.576170938057892</c:v>
                </c:pt>
                <c:pt idx="5">
                  <c:v>43.354033799392269</c:v>
                </c:pt>
                <c:pt idx="6">
                  <c:v>42.087363295137486</c:v>
                </c:pt>
                <c:pt idx="7">
                  <c:v>44.468543022291101</c:v>
                </c:pt>
                <c:pt idx="8">
                  <c:v>38.848020727205181</c:v>
                </c:pt>
                <c:pt idx="9">
                  <c:v>35.803969827949288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2350048"/>
        <c:axId val="1442533008"/>
      </c:lineChart>
      <c:catAx>
        <c:axId val="144253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42530832"/>
        <c:crosses val="autoZero"/>
        <c:auto val="1"/>
        <c:lblAlgn val="ctr"/>
        <c:lblOffset val="100"/>
        <c:noMultiLvlLbl val="0"/>
      </c:catAx>
      <c:valAx>
        <c:axId val="144253083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42530288"/>
        <c:crosses val="autoZero"/>
        <c:crossBetween val="between"/>
      </c:valAx>
      <c:valAx>
        <c:axId val="1442533008"/>
        <c:scaling>
          <c:orientation val="minMax"/>
          <c:min val="25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22350048"/>
        <c:crosses val="max"/>
        <c:crossBetween val="between"/>
      </c:valAx>
      <c:catAx>
        <c:axId val="1922350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44253300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21413481851366E-2"/>
          <c:y val="1.9227205294990418E-2"/>
          <c:w val="0.9310787364133003"/>
          <c:h val="0.961249495986914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Conto_economico!$A$28</c:f>
              <c:strCache>
                <c:ptCount val="1"/>
                <c:pt idx="0">
                  <c:v>Risultato dell'esercizio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452-41DC-B25A-48B8A55670DF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3EF-4EE1-84EC-90209335CF2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452-41DC-B25A-48B8A55670D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359447774598467E-3"/>
                  <c:y val="-1.5871582738940975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3EF-4EE1-84EC-90209335CF2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8599286495014405E-4"/>
                  <c:y val="-1.587158273894097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3EF-4EE1-84EC-90209335CF2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70C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Conto_economico!$C$1:$L$1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Conto_economico!$C$28:$L$28</c:f>
              <c:numCache>
                <c:formatCode>#,##0</c:formatCode>
                <c:ptCount val="10"/>
                <c:pt idx="0">
                  <c:v>-34670767.309999935</c:v>
                </c:pt>
                <c:pt idx="1">
                  <c:v>281895.80999998981</c:v>
                </c:pt>
                <c:pt idx="2">
                  <c:v>143752.11999999918</c:v>
                </c:pt>
                <c:pt idx="3">
                  <c:v>-5709350.4900000375</c:v>
                </c:pt>
                <c:pt idx="4">
                  <c:v>8384857.1799999494</c:v>
                </c:pt>
                <c:pt idx="5">
                  <c:v>16029410.520000063</c:v>
                </c:pt>
                <c:pt idx="6">
                  <c:v>7810986.3499999512</c:v>
                </c:pt>
                <c:pt idx="7">
                  <c:v>2001276.5599999903</c:v>
                </c:pt>
                <c:pt idx="8">
                  <c:v>7566345.1000000667</c:v>
                </c:pt>
                <c:pt idx="9">
                  <c:v>10505299.460000012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52-41DC-B25A-48B8A5567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2348416"/>
        <c:axId val="1922344608"/>
      </c:barChart>
      <c:catAx>
        <c:axId val="1922348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1"/>
            </a:pPr>
            <a:endParaRPr lang="it-IT"/>
          </a:p>
        </c:txPr>
        <c:crossAx val="1922344608"/>
        <c:crosses val="autoZero"/>
        <c:auto val="1"/>
        <c:lblAlgn val="ctr"/>
        <c:lblOffset val="100"/>
        <c:noMultiLvlLbl val="0"/>
      </c:catAx>
      <c:valAx>
        <c:axId val="1922344608"/>
        <c:scaling>
          <c:orientation val="minMax"/>
          <c:max val="20000000"/>
          <c:min val="-45000000"/>
        </c:scaling>
        <c:delete val="1"/>
        <c:axPos val="b"/>
        <c:numFmt formatCode="#,##0" sourceLinked="1"/>
        <c:majorTickMark val="none"/>
        <c:minorTickMark val="none"/>
        <c:tickLblPos val="none"/>
        <c:crossAx val="19223484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Stato_patrimoniale!$A$21</c:f>
              <c:strCache>
                <c:ptCount val="1"/>
                <c:pt idx="0">
                  <c:v>Debiti da finanziamento (D1)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Stato_patrimoniale!$B$21:$K$21</c:f>
              <c:numCache>
                <c:formatCode>#,##0</c:formatCode>
                <c:ptCount val="10"/>
                <c:pt idx="0">
                  <c:v>179096528.77000001</c:v>
                </c:pt>
                <c:pt idx="1">
                  <c:v>120898694.98</c:v>
                </c:pt>
                <c:pt idx="2">
                  <c:v>119524476.65000001</c:v>
                </c:pt>
                <c:pt idx="3">
                  <c:v>122630887.27</c:v>
                </c:pt>
                <c:pt idx="4">
                  <c:v>125759559.63</c:v>
                </c:pt>
                <c:pt idx="5">
                  <c:v>133703105.98</c:v>
                </c:pt>
                <c:pt idx="6">
                  <c:v>145456398.19</c:v>
                </c:pt>
                <c:pt idx="7">
                  <c:v>151760391.59</c:v>
                </c:pt>
                <c:pt idx="8">
                  <c:v>162687635.65000001</c:v>
                </c:pt>
                <c:pt idx="9">
                  <c:v>165548092.25999999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78-494A-A3FF-551A6B06C6B4}"/>
            </c:ext>
          </c:extLst>
        </c:ser>
        <c:ser>
          <c:idx val="1"/>
          <c:order val="1"/>
          <c:tx>
            <c:strRef>
              <c:f>Stato_patrimoniale!$A$22</c:f>
              <c:strCache>
                <c:ptCount val="1"/>
                <c:pt idx="0">
                  <c:v>Debiti verso fornitori (D2)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Stato_patrimoniale!$B$22:$K$22</c:f>
              <c:numCache>
                <c:formatCode>#,##0</c:formatCode>
                <c:ptCount val="10"/>
                <c:pt idx="0">
                  <c:v>56977073.859999999</c:v>
                </c:pt>
                <c:pt idx="1">
                  <c:v>59691548.170000002</c:v>
                </c:pt>
                <c:pt idx="2">
                  <c:v>59319946.009999998</c:v>
                </c:pt>
                <c:pt idx="3">
                  <c:v>49528791.950000003</c:v>
                </c:pt>
                <c:pt idx="4">
                  <c:v>46152669.399999999</c:v>
                </c:pt>
                <c:pt idx="5">
                  <c:v>48495418.560000002</c:v>
                </c:pt>
                <c:pt idx="6">
                  <c:v>55442464.490000002</c:v>
                </c:pt>
                <c:pt idx="7">
                  <c:v>49229719.380000003</c:v>
                </c:pt>
                <c:pt idx="8">
                  <c:v>57902597.020000003</c:v>
                </c:pt>
                <c:pt idx="9">
                  <c:v>54355764.950000003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78-494A-A3FF-551A6B06C6B4}"/>
            </c:ext>
          </c:extLst>
        </c:ser>
        <c:ser>
          <c:idx val="2"/>
          <c:order val="2"/>
          <c:tx>
            <c:strRef>
              <c:f>Stato_patrimoniale!$A$23</c:f>
              <c:strCache>
                <c:ptCount val="1"/>
                <c:pt idx="0">
                  <c:v>Debiti per trasferimenti e contributi (D4)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Stato_patrimoniale!$B$23:$K$23</c:f>
              <c:numCache>
                <c:formatCode>#,##0</c:formatCode>
                <c:ptCount val="10"/>
                <c:pt idx="0">
                  <c:v>4082274.66</c:v>
                </c:pt>
                <c:pt idx="1">
                  <c:v>7122832.9699999997</c:v>
                </c:pt>
                <c:pt idx="2">
                  <c:v>6478880.9699999997</c:v>
                </c:pt>
                <c:pt idx="3">
                  <c:v>9043718.3800000008</c:v>
                </c:pt>
                <c:pt idx="4">
                  <c:v>9485393.1099999994</c:v>
                </c:pt>
                <c:pt idx="5">
                  <c:v>7326470.1100000003</c:v>
                </c:pt>
                <c:pt idx="6">
                  <c:v>12124298.279999999</c:v>
                </c:pt>
                <c:pt idx="7">
                  <c:v>9982963.9800000004</c:v>
                </c:pt>
                <c:pt idx="8">
                  <c:v>10343804.470000001</c:v>
                </c:pt>
                <c:pt idx="9">
                  <c:v>12377825.59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78-494A-A3FF-551A6B06C6B4}"/>
            </c:ext>
          </c:extLst>
        </c:ser>
        <c:ser>
          <c:idx val="3"/>
          <c:order val="3"/>
          <c:tx>
            <c:strRef>
              <c:f>Stato_patrimoniale!$A$24</c:f>
              <c:strCache>
                <c:ptCount val="1"/>
                <c:pt idx="0">
                  <c:v>Altri debiti (D5)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Stato_patrimoniale!$B$24:$K$24</c:f>
              <c:numCache>
                <c:formatCode>#,##0</c:formatCode>
                <c:ptCount val="10"/>
                <c:pt idx="0">
                  <c:v>5092613.24</c:v>
                </c:pt>
                <c:pt idx="1">
                  <c:v>7201440.0099999998</c:v>
                </c:pt>
                <c:pt idx="2">
                  <c:v>7727367.8200000003</c:v>
                </c:pt>
                <c:pt idx="3">
                  <c:v>23412240.489999998</c:v>
                </c:pt>
                <c:pt idx="4">
                  <c:v>23775052.440000001</c:v>
                </c:pt>
                <c:pt idx="5">
                  <c:v>21032981.760000002</c:v>
                </c:pt>
                <c:pt idx="6">
                  <c:v>19855881.469999999</c:v>
                </c:pt>
                <c:pt idx="7">
                  <c:v>17476765.350000001</c:v>
                </c:pt>
                <c:pt idx="8">
                  <c:v>20182261.280000001</c:v>
                </c:pt>
                <c:pt idx="9">
                  <c:v>18424366.699999999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22348960"/>
        <c:axId val="1922345696"/>
      </c:barChart>
      <c:catAx>
        <c:axId val="192234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922345696"/>
        <c:crosses val="autoZero"/>
        <c:auto val="1"/>
        <c:lblAlgn val="ctr"/>
        <c:lblOffset val="100"/>
        <c:noMultiLvlLbl val="0"/>
      </c:catAx>
      <c:valAx>
        <c:axId val="1922345696"/>
        <c:scaling>
          <c:orientation val="minMax"/>
          <c:max val="25000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crossAx val="1922348960"/>
        <c:crosses val="autoZero"/>
        <c:crossBetween val="between"/>
        <c:majorUnit val="50000000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674671967697614E-2"/>
          <c:y val="1.2121212121212118E-2"/>
          <c:w val="0.89220537566715152"/>
          <c:h val="0.83251419708900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Stato_patrimoniale!$A$14</c:f>
              <c:strCache>
                <c:ptCount val="1"/>
                <c:pt idx="0">
                  <c:v>Fondo di dotazione (A1)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Stato_patrimoniale!$B$14:$K$14</c:f>
              <c:numCache>
                <c:formatCode>#,##0</c:formatCode>
                <c:ptCount val="10"/>
                <c:pt idx="0">
                  <c:v>1108721522.8599999</c:v>
                </c:pt>
                <c:pt idx="1">
                  <c:v>1108721522.8599999</c:v>
                </c:pt>
                <c:pt idx="2">
                  <c:v>1108721522.8599999</c:v>
                </c:pt>
                <c:pt idx="3">
                  <c:v>357905188.70999998</c:v>
                </c:pt>
                <c:pt idx="4">
                  <c:v>357905188.70999998</c:v>
                </c:pt>
                <c:pt idx="5">
                  <c:v>357905188.70999998</c:v>
                </c:pt>
                <c:pt idx="6">
                  <c:v>357905188.70999998</c:v>
                </c:pt>
                <c:pt idx="7">
                  <c:v>357905188.70999998</c:v>
                </c:pt>
                <c:pt idx="8">
                  <c:v>357905188.70999998</c:v>
                </c:pt>
                <c:pt idx="9">
                  <c:v>357905188.70999998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74-44E8-A59E-6B7D2C2D3CAD}"/>
            </c:ext>
          </c:extLst>
        </c:ser>
        <c:ser>
          <c:idx val="1"/>
          <c:order val="1"/>
          <c:tx>
            <c:strRef>
              <c:f>Stato_patrimoniale!$A$15</c:f>
              <c:strCache>
                <c:ptCount val="1"/>
                <c:pt idx="0">
                  <c:v>Riserve (A2)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Stato_patrimoniale!$B$15:$K$15</c:f>
              <c:numCache>
                <c:formatCode>#,##0</c:formatCode>
                <c:ptCount val="10"/>
                <c:pt idx="0">
                  <c:v>667663478.88</c:v>
                </c:pt>
                <c:pt idx="1">
                  <c:v>195977001.56</c:v>
                </c:pt>
                <c:pt idx="2">
                  <c:v>199666837.81</c:v>
                </c:pt>
                <c:pt idx="3">
                  <c:v>720877074.80999994</c:v>
                </c:pt>
                <c:pt idx="4">
                  <c:v>717264424.96000004</c:v>
                </c:pt>
                <c:pt idx="5">
                  <c:v>719580737.37</c:v>
                </c:pt>
                <c:pt idx="6">
                  <c:v>736040873.57000005</c:v>
                </c:pt>
                <c:pt idx="7">
                  <c:v>740494591.53999996</c:v>
                </c:pt>
                <c:pt idx="8">
                  <c:v>746924083.98000002</c:v>
                </c:pt>
                <c:pt idx="9">
                  <c:v>753200643.52999997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74-44E8-A59E-6B7D2C2D3CAD}"/>
            </c:ext>
          </c:extLst>
        </c:ser>
        <c:ser>
          <c:idx val="2"/>
          <c:order val="2"/>
          <c:tx>
            <c:strRef>
              <c:f>Stato_patrimoniale!$A$17</c:f>
              <c:strCache>
                <c:ptCount val="1"/>
                <c:pt idx="0">
                  <c:v>Risultato economico dell'esercizio (A3)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Stato_patrimoniale!$B$17:$K$17</c:f>
              <c:numCache>
                <c:formatCode>#,##0</c:formatCode>
                <c:ptCount val="10"/>
                <c:pt idx="0">
                  <c:v>-34670767.310000002</c:v>
                </c:pt>
                <c:pt idx="1">
                  <c:v>281895.81</c:v>
                </c:pt>
                <c:pt idx="2">
                  <c:v>143752.12</c:v>
                </c:pt>
                <c:pt idx="3">
                  <c:v>-5709350.4900000002</c:v>
                </c:pt>
                <c:pt idx="4">
                  <c:v>8384857.1799999997</c:v>
                </c:pt>
                <c:pt idx="5">
                  <c:v>16029410.52</c:v>
                </c:pt>
                <c:pt idx="6">
                  <c:v>7810986.3499999996</c:v>
                </c:pt>
                <c:pt idx="7">
                  <c:v>2001276.56</c:v>
                </c:pt>
                <c:pt idx="8">
                  <c:v>7566345.0999999996</c:v>
                </c:pt>
                <c:pt idx="9">
                  <c:v>10505299.460000001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74-44E8-A59E-6B7D2C2D3CAD}"/>
            </c:ext>
          </c:extLst>
        </c:ser>
        <c:ser>
          <c:idx val="3"/>
          <c:order val="3"/>
          <c:tx>
            <c:strRef>
              <c:f>Stato_patrimoniale!$A$18</c:f>
              <c:strCache>
                <c:ptCount val="1"/>
                <c:pt idx="0">
                  <c:v>Risultato economico di esercizi precedenti (A4)</c:v>
                </c:pt>
              </c:strCache>
            </c:strRef>
          </c:tx>
          <c:invertIfNegative val="0"/>
          <c:cat>
            <c:numRef>
              <c:f>Stato_patrimoniale!$B$1:$K$1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Stato_patrimoniale!$B$18:$K$18</c:f>
              <c:numCache>
                <c:formatCode>#,##0</c:formatCode>
                <c:ptCount val="10"/>
                <c:pt idx="6">
                  <c:v>5006364.55</c:v>
                </c:pt>
                <c:pt idx="7">
                  <c:v>12817350.9</c:v>
                </c:pt>
                <c:pt idx="8">
                  <c:v>14818627.460000001</c:v>
                </c:pt>
                <c:pt idx="9">
                  <c:v>22384972.559999999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22349504"/>
        <c:axId val="1922346240"/>
      </c:barChart>
      <c:catAx>
        <c:axId val="1922349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922346240"/>
        <c:crosses val="autoZero"/>
        <c:auto val="1"/>
        <c:lblAlgn val="ctr"/>
        <c:lblOffset val="100"/>
        <c:noMultiLvlLbl val="0"/>
      </c:catAx>
      <c:valAx>
        <c:axId val="1922346240"/>
        <c:scaling>
          <c:orientation val="minMax"/>
          <c:max val="1800000000"/>
          <c:min val="-500000000"/>
        </c:scaling>
        <c:delete val="0"/>
        <c:axPos val="b"/>
        <c:numFmt formatCode="#,##0" sourceLinked="0"/>
        <c:majorTickMark val="none"/>
        <c:minorTickMark val="none"/>
        <c:tickLblPos val="nextTo"/>
        <c:crossAx val="1922349504"/>
        <c:crosses val="autoZero"/>
        <c:crossBetween val="between"/>
        <c:majorUnit val="50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228191836882E-2"/>
          <c:y val="3.0301278829508237E-2"/>
          <c:w val="0.91226637907374586"/>
          <c:h val="0.68340956050706358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Piano_indicatori!$A$72</c:f>
              <c:strCache>
                <c:ptCount val="1"/>
                <c:pt idx="0">
                  <c:v>Entrate natura tributaria, contributiva e perequativa (Titolo 1)</c:v>
                </c:pt>
              </c:strCache>
            </c:strRef>
          </c:tx>
          <c:marker>
            <c:symbol val="triang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Piano_indicatori!$D$73:$K$73</c:f>
              <c:numCache>
                <c:formatCode>0.00</c:formatCode>
                <c:ptCount val="8"/>
                <c:pt idx="0">
                  <c:v>76.599000000000004</c:v>
                </c:pt>
                <c:pt idx="1">
                  <c:v>64.212999999999994</c:v>
                </c:pt>
                <c:pt idx="2">
                  <c:v>75.983999999999995</c:v>
                </c:pt>
                <c:pt idx="3">
                  <c:v>76.116</c:v>
                </c:pt>
                <c:pt idx="4">
                  <c:v>76.820999999999998</c:v>
                </c:pt>
                <c:pt idx="5">
                  <c:v>79.991</c:v>
                </c:pt>
                <c:pt idx="6">
                  <c:v>81.472360347098217</c:v>
                </c:pt>
                <c:pt idx="7">
                  <c:v>77.966046245264977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F0-4554-BA49-E20421A575FC}"/>
            </c:ext>
          </c:extLst>
        </c:ser>
        <c:ser>
          <c:idx val="1"/>
          <c:order val="1"/>
          <c:tx>
            <c:strRef>
              <c:f>Piano_indicatori!$A$76</c:f>
              <c:strCache>
                <c:ptCount val="1"/>
                <c:pt idx="0">
                  <c:v>Totale Entrate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Piano_indicatori!$D$76:$K$76</c:f>
              <c:numCache>
                <c:formatCode>0.00</c:formatCode>
                <c:ptCount val="8"/>
                <c:pt idx="0">
                  <c:v>78.728105838885469</c:v>
                </c:pt>
                <c:pt idx="1">
                  <c:v>65.063816641538523</c:v>
                </c:pt>
                <c:pt idx="2">
                  <c:v>74.906500560882563</c:v>
                </c:pt>
                <c:pt idx="3">
                  <c:v>73.55854189337974</c:v>
                </c:pt>
                <c:pt idx="4">
                  <c:v>74.37521718671232</c:v>
                </c:pt>
                <c:pt idx="5">
                  <c:v>74.446827751425431</c:v>
                </c:pt>
                <c:pt idx="6">
                  <c:v>76.197445543586667</c:v>
                </c:pt>
                <c:pt idx="7">
                  <c:v>75.751275169417227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F0-4554-BA49-E20421A575FC}"/>
            </c:ext>
          </c:extLst>
        </c:ser>
        <c:ser>
          <c:idx val="2"/>
          <c:order val="2"/>
          <c:tx>
            <c:strRef>
              <c:f>Piano_indicatori!$A$77</c:f>
              <c:strCache>
                <c:ptCount val="1"/>
                <c:pt idx="0">
                  <c:v>Totale Entrate nette</c:v>
                </c:pt>
              </c:strCache>
            </c:strRef>
          </c:tx>
          <c:marker>
            <c:symbol val="diamond"/>
            <c:size val="7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Piano_indicatori!$D$77:$K$77</c:f>
              <c:numCache>
                <c:formatCode>0.00</c:formatCode>
                <c:ptCount val="8"/>
                <c:pt idx="0">
                  <c:v>82.724670248555213</c:v>
                </c:pt>
                <c:pt idx="1">
                  <c:v>63.133518564932935</c:v>
                </c:pt>
                <c:pt idx="2">
                  <c:v>72.291137110523891</c:v>
                </c:pt>
                <c:pt idx="3">
                  <c:v>71.453952649546764</c:v>
                </c:pt>
                <c:pt idx="4">
                  <c:v>71.597314804022318</c:v>
                </c:pt>
                <c:pt idx="5">
                  <c:v>72.479117511558613</c:v>
                </c:pt>
                <c:pt idx="6">
                  <c:v>74.502814979921197</c:v>
                </c:pt>
                <c:pt idx="7">
                  <c:v>73.957804926556278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3F0-4554-BA49-E20421A57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2345152"/>
        <c:axId val="1922346784"/>
      </c:lineChart>
      <c:catAx>
        <c:axId val="192234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922346784"/>
        <c:crosses val="autoZero"/>
        <c:auto val="1"/>
        <c:lblAlgn val="ctr"/>
        <c:lblOffset val="100"/>
        <c:noMultiLvlLbl val="0"/>
      </c:catAx>
      <c:valAx>
        <c:axId val="1922346784"/>
        <c:scaling>
          <c:orientation val="minMax"/>
          <c:max val="85"/>
          <c:min val="6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922345152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5626467744163592E-2"/>
          <c:y val="0.82043195398447888"/>
          <c:w val="0.96177967444791446"/>
          <c:h val="0.17956804601552573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78781011404414E-2"/>
          <c:y val="4.135014217208878E-2"/>
          <c:w val="0.9029842635309353"/>
          <c:h val="0.644953360047296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Piano_indicatori!$B$79</c:f>
              <c:strCache>
                <c:ptCount val="1"/>
                <c:pt idx="0">
                  <c:v>Istruzione e diritto allo studio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Piano_indicatori!$D$79:$K$79</c:f>
              <c:numCache>
                <c:formatCode>0.00</c:formatCode>
                <c:ptCount val="8"/>
                <c:pt idx="0">
                  <c:v>12.822624566623716</c:v>
                </c:pt>
                <c:pt idx="1">
                  <c:v>9.3339322529744404</c:v>
                </c:pt>
                <c:pt idx="2">
                  <c:v>11.724217443938434</c:v>
                </c:pt>
                <c:pt idx="3">
                  <c:v>12.339192880429993</c:v>
                </c:pt>
                <c:pt idx="4">
                  <c:v>12.137393899822777</c:v>
                </c:pt>
                <c:pt idx="5">
                  <c:v>12.938932970935074</c:v>
                </c:pt>
                <c:pt idx="6">
                  <c:v>12.097211674080503</c:v>
                </c:pt>
                <c:pt idx="7">
                  <c:v>12.913727618014107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A-4FC4-8050-8C2A7299C75D}"/>
            </c:ext>
          </c:extLst>
        </c:ser>
        <c:ser>
          <c:idx val="1"/>
          <c:order val="1"/>
          <c:tx>
            <c:strRef>
              <c:f>Piano_indicatori!$B$80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Piano_indicatori!$D$80:$K$80</c:f>
              <c:numCache>
                <c:formatCode>0.00</c:formatCode>
                <c:ptCount val="8"/>
                <c:pt idx="0">
                  <c:v>12.946161714111129</c:v>
                </c:pt>
                <c:pt idx="1">
                  <c:v>9.5285811363348412</c:v>
                </c:pt>
                <c:pt idx="2">
                  <c:v>12.032051651582407</c:v>
                </c:pt>
                <c:pt idx="3">
                  <c:v>12.820512820512823</c:v>
                </c:pt>
                <c:pt idx="4">
                  <c:v>13.831498927338867</c:v>
                </c:pt>
                <c:pt idx="5">
                  <c:v>14.040375257551183</c:v>
                </c:pt>
                <c:pt idx="6">
                  <c:v>11.804274709775415</c:v>
                </c:pt>
                <c:pt idx="7">
                  <c:v>12.729245794899619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A-4FC4-8050-8C2A7299C75D}"/>
            </c:ext>
          </c:extLst>
        </c:ser>
        <c:ser>
          <c:idx val="2"/>
          <c:order val="2"/>
          <c:tx>
            <c:strRef>
              <c:f>Piano_indicatori!$B$81</c:f>
              <c:strCache>
                <c:ptCount val="1"/>
                <c:pt idx="0">
                  <c:v>Trasporti e diritto alla mobilità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Piano_indicatori!$D$81:$K$81</c:f>
              <c:numCache>
                <c:formatCode>0.00</c:formatCode>
                <c:ptCount val="8"/>
                <c:pt idx="0">
                  <c:v>25.515070203637038</c:v>
                </c:pt>
                <c:pt idx="1">
                  <c:v>19.780472916162768</c:v>
                </c:pt>
                <c:pt idx="2">
                  <c:v>25.763532599296706</c:v>
                </c:pt>
                <c:pt idx="3">
                  <c:v>24.973565952947396</c:v>
                </c:pt>
                <c:pt idx="4">
                  <c:v>23.619531760097004</c:v>
                </c:pt>
                <c:pt idx="5">
                  <c:v>20.28736136074701</c:v>
                </c:pt>
                <c:pt idx="6">
                  <c:v>20.017359227514376</c:v>
                </c:pt>
                <c:pt idx="7">
                  <c:v>20.716223548562127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A-4FC4-8050-8C2A7299C75D}"/>
            </c:ext>
          </c:extLst>
        </c:ser>
        <c:ser>
          <c:idx val="3"/>
          <c:order val="3"/>
          <c:tx>
            <c:strRef>
              <c:f>Piano_indicatori!$B$82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Piano_indicatori!$D$82:$K$82</c:f>
              <c:numCache>
                <c:formatCode>0.00</c:formatCode>
                <c:ptCount val="8"/>
                <c:pt idx="0">
                  <c:v>14.785935362176378</c:v>
                </c:pt>
                <c:pt idx="1">
                  <c:v>10.872695023208134</c:v>
                </c:pt>
                <c:pt idx="2">
                  <c:v>13.415576180319363</c:v>
                </c:pt>
                <c:pt idx="3">
                  <c:v>13.143228478280026</c:v>
                </c:pt>
                <c:pt idx="4">
                  <c:v>15.801930790038243</c:v>
                </c:pt>
                <c:pt idx="5">
                  <c:v>15.325939239840428</c:v>
                </c:pt>
                <c:pt idx="6">
                  <c:v>13.659542150374307</c:v>
                </c:pt>
                <c:pt idx="7">
                  <c:v>14.834508952794357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AA-4FC4-8050-8C2A7299C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22347328"/>
        <c:axId val="1922343520"/>
      </c:barChart>
      <c:catAx>
        <c:axId val="192234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1922343520"/>
        <c:crosses val="autoZero"/>
        <c:auto val="1"/>
        <c:lblAlgn val="ctr"/>
        <c:lblOffset val="100"/>
        <c:noMultiLvlLbl val="0"/>
      </c:catAx>
      <c:valAx>
        <c:axId val="1922343520"/>
        <c:scaling>
          <c:orientation val="minMax"/>
          <c:max val="70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922347328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4972222222222232E-2"/>
          <c:y val="0.7808438359249632"/>
          <c:w val="0.95561111111111163"/>
          <c:h val="0.19137864697215667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073571989068E-2"/>
          <c:y val="3.0301278829508244E-2"/>
          <c:w val="0.9122665336936"/>
          <c:h val="0.72979616909588463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Piano_indicatori!$B$84</c:f>
              <c:strCache>
                <c:ptCount val="1"/>
                <c:pt idx="0">
                  <c:v>Istruzione e diritto allo studio</c:v>
                </c:pt>
              </c:strCache>
            </c:strRef>
          </c:tx>
          <c:marker>
            <c:symbol val="triangle"/>
            <c:size val="5"/>
            <c:spPr>
              <a:solidFill>
                <a:srgbClr val="4BACC6">
                  <a:lumMod val="40000"/>
                  <a:lumOff val="60000"/>
                </a:srgbClr>
              </a:solidFill>
            </c:spPr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Piano_indicatori!$D$84:$K$84</c:f>
              <c:numCache>
                <c:formatCode>0.00</c:formatCode>
                <c:ptCount val="8"/>
                <c:pt idx="0">
                  <c:v>83.664000000000001</c:v>
                </c:pt>
                <c:pt idx="1">
                  <c:v>83.712999999999994</c:v>
                </c:pt>
                <c:pt idx="2">
                  <c:v>84.881</c:v>
                </c:pt>
                <c:pt idx="3">
                  <c:v>85.388999999999996</c:v>
                </c:pt>
                <c:pt idx="4">
                  <c:v>87.691999999999993</c:v>
                </c:pt>
                <c:pt idx="5">
                  <c:v>81.911000000000001</c:v>
                </c:pt>
                <c:pt idx="6">
                  <c:v>80.10439123467215</c:v>
                </c:pt>
                <c:pt idx="7">
                  <c:v>79.784576302047242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3A-469B-84B2-5562AE3617E1}"/>
            </c:ext>
          </c:extLst>
        </c:ser>
        <c:ser>
          <c:idx val="1"/>
          <c:order val="1"/>
          <c:tx>
            <c:strRef>
              <c:f>Piano_indicatori!$B$85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Piano_indicatori!$D$85:$K$85</c:f>
              <c:numCache>
                <c:formatCode>0.00</c:formatCode>
                <c:ptCount val="8"/>
                <c:pt idx="0">
                  <c:v>83.052000000000007</c:v>
                </c:pt>
                <c:pt idx="1">
                  <c:v>81.998000000000005</c:v>
                </c:pt>
                <c:pt idx="2">
                  <c:v>75.590999999999994</c:v>
                </c:pt>
                <c:pt idx="3">
                  <c:v>82.147000000000006</c:v>
                </c:pt>
                <c:pt idx="4">
                  <c:v>83.093000000000004</c:v>
                </c:pt>
                <c:pt idx="5">
                  <c:v>83.194999999999993</c:v>
                </c:pt>
                <c:pt idx="6">
                  <c:v>78.267961529652581</c:v>
                </c:pt>
                <c:pt idx="7">
                  <c:v>82.204382307812793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3A-469B-84B2-5562AE3617E1}"/>
            </c:ext>
          </c:extLst>
        </c:ser>
        <c:ser>
          <c:idx val="2"/>
          <c:order val="2"/>
          <c:tx>
            <c:strRef>
              <c:f>Piano_indicatori!$B$86</c:f>
              <c:strCache>
                <c:ptCount val="1"/>
                <c:pt idx="0">
                  <c:v>Trasporti e diritto alla mobilità</c:v>
                </c:pt>
              </c:strCache>
            </c:strRef>
          </c:tx>
          <c:marker>
            <c:symbol val="diamond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Piano_indicatori!$D$86:$K$86</c:f>
              <c:numCache>
                <c:formatCode>0.00</c:formatCode>
                <c:ptCount val="8"/>
                <c:pt idx="0">
                  <c:v>85.582999999999998</c:v>
                </c:pt>
                <c:pt idx="1">
                  <c:v>80.16</c:v>
                </c:pt>
                <c:pt idx="2">
                  <c:v>84.716999999999999</c:v>
                </c:pt>
                <c:pt idx="3">
                  <c:v>82.12</c:v>
                </c:pt>
                <c:pt idx="4">
                  <c:v>78.492999999999995</c:v>
                </c:pt>
                <c:pt idx="5">
                  <c:v>82.572000000000003</c:v>
                </c:pt>
                <c:pt idx="6">
                  <c:v>81.155284949953582</c:v>
                </c:pt>
                <c:pt idx="7">
                  <c:v>82.981636403642355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73A-469B-84B2-5562AE3617E1}"/>
            </c:ext>
          </c:extLst>
        </c:ser>
        <c:ser>
          <c:idx val="3"/>
          <c:order val="3"/>
          <c:tx>
            <c:strRef>
              <c:f>Piano_indicatori!$B$87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marker>
            <c:symbol val="circ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Piano_indicatori!$D$87:$K$87</c:f>
              <c:numCache>
                <c:formatCode>0.00</c:formatCode>
                <c:ptCount val="8"/>
                <c:pt idx="0">
                  <c:v>72.593999999999994</c:v>
                </c:pt>
                <c:pt idx="1">
                  <c:v>72.337999999999994</c:v>
                </c:pt>
                <c:pt idx="2">
                  <c:v>73.831999999999994</c:v>
                </c:pt>
                <c:pt idx="3">
                  <c:v>73.887</c:v>
                </c:pt>
                <c:pt idx="4">
                  <c:v>70.28</c:v>
                </c:pt>
                <c:pt idx="5">
                  <c:v>78.908000000000001</c:v>
                </c:pt>
                <c:pt idx="6">
                  <c:v>78.387302436926547</c:v>
                </c:pt>
                <c:pt idx="7">
                  <c:v>77.023295762162945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73A-469B-84B2-5562AE361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2344064"/>
        <c:axId val="1922342976"/>
      </c:lineChart>
      <c:catAx>
        <c:axId val="192234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922342976"/>
        <c:crosses val="autoZero"/>
        <c:auto val="1"/>
        <c:lblAlgn val="ctr"/>
        <c:lblOffset val="100"/>
        <c:noMultiLvlLbl val="0"/>
      </c:catAx>
      <c:valAx>
        <c:axId val="1922342976"/>
        <c:scaling>
          <c:orientation val="minMax"/>
          <c:max val="90"/>
          <c:min val="7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922344064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7.9534903497887523E-3"/>
          <c:y val="0.86298514547383764"/>
          <c:w val="0.97653411880215957"/>
          <c:h val="0.10961746802926231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63E-2"/>
          <c:y val="4.7031229815524357E-2"/>
          <c:w val="0.95679921453118399"/>
          <c:h val="0.755455987143841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Piano_indicatori!$B$20</c:f>
              <c:strCache>
                <c:ptCount val="1"/>
                <c:pt idx="0">
                  <c:v>Spesa di personale procapite</c:v>
                </c:pt>
              </c:strCache>
            </c:strRef>
          </c:tx>
          <c:invertIfNegative val="0"/>
          <c:dLbls>
            <c:dLbl>
              <c:idx val="5"/>
              <c:layout>
                <c:manualLayout>
                  <c:x val="-7.6343162515506505E-3"/>
                  <c:y val="4.01123271498232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6343162515508604E-3"/>
                  <c:y val="4.01123271498233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Piano_indicatori!$D$20:$K$20</c:f>
              <c:numCache>
                <c:formatCode>0.00</c:formatCode>
                <c:ptCount val="8"/>
                <c:pt idx="0">
                  <c:v>332.36</c:v>
                </c:pt>
                <c:pt idx="1">
                  <c:v>325.91899999999998</c:v>
                </c:pt>
                <c:pt idx="2">
                  <c:v>339.57799999999997</c:v>
                </c:pt>
                <c:pt idx="3">
                  <c:v>336.42399999999998</c:v>
                </c:pt>
                <c:pt idx="4">
                  <c:v>337.19900000000001</c:v>
                </c:pt>
                <c:pt idx="5">
                  <c:v>345.01499999999999</c:v>
                </c:pt>
                <c:pt idx="6">
                  <c:v>364.77</c:v>
                </c:pt>
                <c:pt idx="7">
                  <c:v>372.56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31-4E19-98D9-D92F9A6181BB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7"/>
              <c:layout>
                <c:manualLayout>
                  <c:x val="7.6343162515507207E-3"/>
                  <c:y val="4.01123271498233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Piano_indicatori!$D$89:$K$89</c:f>
              <c:numCache>
                <c:formatCode>0.00</c:formatCode>
                <c:ptCount val="8"/>
                <c:pt idx="0">
                  <c:v>367.13226833883101</c:v>
                </c:pt>
                <c:pt idx="1">
                  <c:v>350.14826884227551</c:v>
                </c:pt>
                <c:pt idx="2">
                  <c:v>362.58510068602214</c:v>
                </c:pt>
                <c:pt idx="3">
                  <c:v>355.01394750014094</c:v>
                </c:pt>
                <c:pt idx="4">
                  <c:v>354.72657825926274</c:v>
                </c:pt>
                <c:pt idx="5">
                  <c:v>352.25227220007974</c:v>
                </c:pt>
                <c:pt idx="6">
                  <c:v>369.77947768871218</c:v>
                </c:pt>
                <c:pt idx="7">
                  <c:v>368.56431741147844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31-4E19-98D9-D92F9A618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2347872"/>
        <c:axId val="1821272400"/>
      </c:barChart>
      <c:catAx>
        <c:axId val="192234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821272400"/>
        <c:crosses val="autoZero"/>
        <c:auto val="1"/>
        <c:lblAlgn val="ctr"/>
        <c:lblOffset val="100"/>
        <c:noMultiLvlLbl val="0"/>
      </c:catAx>
      <c:valAx>
        <c:axId val="1821272400"/>
        <c:scaling>
          <c:orientation val="minMax"/>
          <c:max val="40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922347872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1628777</xdr:colOff>
      <xdr:row>24</xdr:row>
      <xdr:rowOff>171449</xdr:rowOff>
    </xdr:from>
    <xdr:to>
      <xdr:col>10</xdr:col>
      <xdr:colOff>662941</xdr:colOff>
      <xdr:row>48</xdr:row>
      <xdr:rowOff>76200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2343151</xdr:colOff>
      <xdr:row>50</xdr:row>
      <xdr:rowOff>104775</xdr:rowOff>
    </xdr:from>
    <xdr:to>
      <xdr:col>10</xdr:col>
      <xdr:colOff>731521</xdr:colOff>
      <xdr:row>72</xdr:row>
      <xdr:rowOff>152400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30479</xdr:colOff>
      <xdr:row>30</xdr:row>
      <xdr:rowOff>148589</xdr:rowOff>
    </xdr:from>
    <xdr:to>
      <xdr:col>12</xdr:col>
      <xdr:colOff>571500</xdr:colOff>
      <xdr:row>48</xdr:row>
      <xdr:rowOff>13334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29</xdr:row>
      <xdr:rowOff>38100</xdr:rowOff>
    </xdr:from>
    <xdr:to>
      <xdr:col>7</xdr:col>
      <xdr:colOff>693421</xdr:colOff>
      <xdr:row>49</xdr:row>
      <xdr:rowOff>133350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52</xdr:row>
      <xdr:rowOff>85725</xdr:rowOff>
    </xdr:from>
    <xdr:to>
      <xdr:col>7</xdr:col>
      <xdr:colOff>815340</xdr:colOff>
      <xdr:row>74</xdr:row>
      <xdr:rowOff>85725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178</xdr:row>
      <xdr:rowOff>28576</xdr:rowOff>
    </xdr:from>
    <xdr:to>
      <xdr:col>2</xdr:col>
      <xdr:colOff>752475</xdr:colOff>
      <xdr:row>196</xdr:row>
      <xdr:rowOff>180976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552449</xdr:colOff>
      <xdr:row>198</xdr:row>
      <xdr:rowOff>123823</xdr:rowOff>
    </xdr:from>
    <xdr:to>
      <xdr:col>3</xdr:col>
      <xdr:colOff>85724</xdr:colOff>
      <xdr:row>216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218</xdr:row>
      <xdr:rowOff>0</xdr:rowOff>
    </xdr:from>
    <xdr:to>
      <xdr:col>3</xdr:col>
      <xdr:colOff>123825</xdr:colOff>
      <xdr:row>236</xdr:row>
      <xdr:rowOff>152400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525780</xdr:colOff>
      <xdr:row>95</xdr:row>
      <xdr:rowOff>99059</xdr:rowOff>
    </xdr:from>
    <xdr:to>
      <xdr:col>3</xdr:col>
      <xdr:colOff>40005</xdr:colOff>
      <xdr:row>112</xdr:row>
      <xdr:rowOff>156208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115</xdr:row>
      <xdr:rowOff>142875</xdr:rowOff>
    </xdr:from>
    <xdr:to>
      <xdr:col>3</xdr:col>
      <xdr:colOff>123825</xdr:colOff>
      <xdr:row>133</xdr:row>
      <xdr:rowOff>152400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136</xdr:row>
      <xdr:rowOff>0</xdr:rowOff>
    </xdr:from>
    <xdr:to>
      <xdr:col>3</xdr:col>
      <xdr:colOff>123825</xdr:colOff>
      <xdr:row>154</xdr:row>
      <xdr:rowOff>9525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157</xdr:row>
      <xdr:rowOff>0</xdr:rowOff>
    </xdr:from>
    <xdr:to>
      <xdr:col>3</xdr:col>
      <xdr:colOff>123825</xdr:colOff>
      <xdr:row>175</xdr:row>
      <xdr:rowOff>9525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57148</xdr:colOff>
      <xdr:row>12</xdr:row>
      <xdr:rowOff>19049</xdr:rowOff>
    </xdr:from>
    <xdr:to>
      <xdr:col>10</xdr:col>
      <xdr:colOff>419100</xdr:colOff>
      <xdr:row>29</xdr:row>
      <xdr:rowOff>47625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pane xSplit="1" ySplit="2" topLeftCell="S30" activePane="bottomRight" state="frozen"/>
      <selection pane="topRight" activeCell="B1" sqref="B1"/>
      <selection pane="bottomLeft" activeCell="A3" sqref="A3"/>
      <selection pane="bottomRight" activeCell="W3" sqref="W3:X55"/>
    </sheetView>
  </sheetViews>
  <sheetFormatPr defaultRowHeight="14.4" x14ac:dyDescent="0.3"/>
  <cols>
    <col min="1" max="1" width="60.6640625" bestFit="1" customWidth="1"/>
    <col min="2" max="3" width="15.33203125" bestFit="1" customWidth="1"/>
    <col min="4" max="4" width="7.109375" customWidth="1"/>
    <col min="5" max="6" width="15.33203125" bestFit="1" customWidth="1"/>
    <col min="7" max="7" width="7.109375" customWidth="1"/>
    <col min="8" max="9" width="15.33203125" bestFit="1" customWidth="1"/>
    <col min="10" max="10" width="7.109375" customWidth="1"/>
    <col min="11" max="12" width="15.33203125" bestFit="1" customWidth="1"/>
    <col min="13" max="13" width="7.109375" customWidth="1"/>
    <col min="14" max="15" width="15.33203125" bestFit="1" customWidth="1"/>
    <col min="16" max="16" width="7.109375" customWidth="1"/>
    <col min="17" max="18" width="15.33203125" bestFit="1" customWidth="1"/>
    <col min="19" max="19" width="7.109375" customWidth="1"/>
    <col min="20" max="21" width="15.33203125" bestFit="1" customWidth="1"/>
    <col min="22" max="22" width="7.109375" customWidth="1"/>
    <col min="23" max="24" width="15.33203125" bestFit="1" customWidth="1"/>
    <col min="25" max="25" width="7.109375" customWidth="1"/>
  </cols>
  <sheetData>
    <row r="1" spans="1:27" x14ac:dyDescent="0.3">
      <c r="B1" s="125">
        <v>2016</v>
      </c>
      <c r="C1" s="125"/>
      <c r="D1" s="126"/>
      <c r="E1" s="127">
        <v>2017</v>
      </c>
      <c r="F1" s="128"/>
      <c r="G1" s="129"/>
      <c r="H1" s="127">
        <v>2018</v>
      </c>
      <c r="I1" s="128"/>
      <c r="J1" s="129"/>
      <c r="K1" s="127">
        <v>2019</v>
      </c>
      <c r="L1" s="128"/>
      <c r="M1" s="129"/>
      <c r="N1" s="127">
        <v>2020</v>
      </c>
      <c r="O1" s="128"/>
      <c r="P1" s="129"/>
      <c r="Q1" s="127">
        <v>2021</v>
      </c>
      <c r="R1" s="128"/>
      <c r="S1" s="129"/>
      <c r="T1" s="127">
        <v>2022</v>
      </c>
      <c r="U1" s="128"/>
      <c r="V1" s="129"/>
      <c r="W1" s="127">
        <v>2023</v>
      </c>
      <c r="X1" s="128"/>
      <c r="Y1" s="129"/>
      <c r="Z1" s="124" t="s">
        <v>233</v>
      </c>
      <c r="AA1" s="124"/>
    </row>
    <row r="2" spans="1:27" x14ac:dyDescent="0.3">
      <c r="B2" s="17" t="s">
        <v>73</v>
      </c>
      <c r="C2" s="17" t="s">
        <v>74</v>
      </c>
      <c r="D2" s="18" t="s">
        <v>234</v>
      </c>
      <c r="E2" s="23" t="s">
        <v>73</v>
      </c>
      <c r="F2" s="17" t="s">
        <v>74</v>
      </c>
      <c r="G2" s="18" t="s">
        <v>234</v>
      </c>
      <c r="H2" s="23" t="s">
        <v>73</v>
      </c>
      <c r="I2" s="103" t="s">
        <v>74</v>
      </c>
      <c r="J2" s="104" t="s">
        <v>234</v>
      </c>
      <c r="K2" s="23" t="s">
        <v>73</v>
      </c>
      <c r="L2" s="107" t="s">
        <v>74</v>
      </c>
      <c r="M2" s="108" t="s">
        <v>234</v>
      </c>
      <c r="N2" s="23" t="s">
        <v>73</v>
      </c>
      <c r="O2" s="113" t="s">
        <v>74</v>
      </c>
      <c r="P2" s="114" t="s">
        <v>234</v>
      </c>
      <c r="Q2" s="23" t="s">
        <v>73</v>
      </c>
      <c r="R2" s="116" t="s">
        <v>74</v>
      </c>
      <c r="S2" s="117" t="s">
        <v>234</v>
      </c>
      <c r="T2" s="23" t="s">
        <v>73</v>
      </c>
      <c r="U2" s="121" t="s">
        <v>74</v>
      </c>
      <c r="V2" s="122" t="s">
        <v>234</v>
      </c>
      <c r="W2" s="23" t="s">
        <v>73</v>
      </c>
      <c r="X2" s="17" t="s">
        <v>74</v>
      </c>
      <c r="Y2" s="18" t="s">
        <v>234</v>
      </c>
      <c r="Z2" s="12" t="s">
        <v>73</v>
      </c>
      <c r="AA2" s="12" t="s">
        <v>74</v>
      </c>
    </row>
    <row r="3" spans="1:27" x14ac:dyDescent="0.3">
      <c r="A3" t="s">
        <v>20</v>
      </c>
      <c r="B3" s="28">
        <v>148373013.97999999</v>
      </c>
      <c r="C3" s="28">
        <v>116366568.47</v>
      </c>
      <c r="D3" s="20">
        <f>IF(B3&gt;0,C3/B3*100,"-")</f>
        <v>78.428391624966025</v>
      </c>
      <c r="E3" s="28">
        <v>142732363.34999999</v>
      </c>
      <c r="F3" s="28">
        <v>93795595.730000004</v>
      </c>
      <c r="G3" s="20">
        <f>IF(E3&gt;0,F3/E3*100,"-")</f>
        <v>65.714315610398671</v>
      </c>
      <c r="H3" s="28">
        <v>140383696.30000001</v>
      </c>
      <c r="I3" s="28">
        <v>110024173.27</v>
      </c>
      <c r="J3" s="20">
        <f>IF(H3&gt;0,I3/H3*100,"-")</f>
        <v>78.373896805565153</v>
      </c>
      <c r="K3" s="28">
        <v>146392665.5</v>
      </c>
      <c r="L3" s="28">
        <v>115520283.56</v>
      </c>
      <c r="M3" s="20">
        <f>IF(K3&gt;0,L3/K3*100,"-")</f>
        <v>78.911250891869315</v>
      </c>
      <c r="N3" s="28">
        <v>135654468.72999999</v>
      </c>
      <c r="O3" s="28">
        <v>109750865.2</v>
      </c>
      <c r="P3" s="20">
        <f>IF(N3&gt;0,O3/N3*100,"-")</f>
        <v>80.904717867011627</v>
      </c>
      <c r="Q3" s="28">
        <v>141698652.22</v>
      </c>
      <c r="R3" s="28">
        <v>120598230.84</v>
      </c>
      <c r="S3" s="20">
        <f>IF(Q3&gt;0,R3/Q3*100,"-")</f>
        <v>85.108947015784125</v>
      </c>
      <c r="T3" s="28">
        <v>149982619.78</v>
      </c>
      <c r="U3" s="28">
        <v>128120149.05</v>
      </c>
      <c r="V3" s="20">
        <f>IF(T3&gt;0,U3/T3*100,"-")</f>
        <v>85.423330541852991</v>
      </c>
      <c r="W3" s="1">
        <v>149459976.43000001</v>
      </c>
      <c r="X3" s="1">
        <v>119486681.86</v>
      </c>
      <c r="Y3" s="20">
        <f>IF(W3&gt;0,X3/W3*100,"-")</f>
        <v>79.945604645509832</v>
      </c>
      <c r="Z3" s="13">
        <f>IF(T3&gt;0,W3/T3*100-100,"-")</f>
        <v>-0.34846927648459314</v>
      </c>
      <c r="AA3" s="13">
        <f>IF(U3&gt;0,X3/U3*100-100,"-")</f>
        <v>-6.7385709851388924</v>
      </c>
    </row>
    <row r="4" spans="1:27" x14ac:dyDescent="0.3">
      <c r="A4" t="s">
        <v>21</v>
      </c>
      <c r="B4" s="28">
        <v>38041700.229999997</v>
      </c>
      <c r="C4" s="28">
        <v>33905580.789999999</v>
      </c>
      <c r="D4" s="20">
        <f t="shared" ref="D4:D21" si="0">IF(B4&gt;0,C4/B4*100,"-")</f>
        <v>89.127406464503338</v>
      </c>
      <c r="E4" s="28">
        <v>36571126.579999998</v>
      </c>
      <c r="F4" s="28">
        <v>30971410.260000002</v>
      </c>
      <c r="G4" s="20">
        <f t="shared" ref="G4:G21" si="1">IF(E4&gt;0,F4/E4*100,"-")</f>
        <v>84.688149248696192</v>
      </c>
      <c r="H4" s="28">
        <v>45781393.439999998</v>
      </c>
      <c r="I4" s="28">
        <v>43485568.369999997</v>
      </c>
      <c r="J4" s="20">
        <f t="shared" ref="J4:J13" si="2">IF(H4&gt;0,I4/H4*100,"-")</f>
        <v>94.985244228075203</v>
      </c>
      <c r="K4" s="28">
        <v>41484497.07</v>
      </c>
      <c r="L4" s="28">
        <v>40083817.380000003</v>
      </c>
      <c r="M4" s="20">
        <f t="shared" ref="M4:M13" si="3">IF(K4&gt;0,L4/K4*100,"-")</f>
        <v>96.623606916008825</v>
      </c>
      <c r="N4" s="28">
        <v>73504854.700000003</v>
      </c>
      <c r="O4" s="28">
        <v>71739911.540000007</v>
      </c>
      <c r="P4" s="20">
        <f t="shared" ref="P4:P13" si="4">IF(N4&gt;0,O4/N4*100,"-")</f>
        <v>97.59887538421323</v>
      </c>
      <c r="Q4" s="28">
        <v>38666661.82</v>
      </c>
      <c r="R4" s="28">
        <v>36079164.049999997</v>
      </c>
      <c r="S4" s="20">
        <f t="shared" ref="S4:S13" si="5">IF(Q4&gt;0,R4/Q4*100,"-")</f>
        <v>93.308194583630595</v>
      </c>
      <c r="T4" s="28">
        <v>49252395.859999999</v>
      </c>
      <c r="U4" s="28">
        <v>43200281.630000003</v>
      </c>
      <c r="V4" s="20">
        <f t="shared" ref="V4:V13" si="6">IF(T4&gt;0,U4/T4*100,"-")</f>
        <v>87.712040958975606</v>
      </c>
      <c r="W4" s="1">
        <v>43204580.829999998</v>
      </c>
      <c r="X4" s="1">
        <v>36263300.390000001</v>
      </c>
      <c r="Y4" s="20">
        <f t="shared" ref="Y4:Y21" si="7">IF(W4&gt;0,X4/W4*100,"-")</f>
        <v>83.933924813870249</v>
      </c>
      <c r="Z4" s="13">
        <f t="shared" ref="Z4:AA55" si="8">IF(T4&gt;0,W4/T4*100-100,"-")</f>
        <v>-12.279230125557589</v>
      </c>
      <c r="AA4" s="13">
        <f t="shared" si="8"/>
        <v>-16.057722260733328</v>
      </c>
    </row>
    <row r="5" spans="1:27" x14ac:dyDescent="0.3">
      <c r="A5" t="s">
        <v>22</v>
      </c>
      <c r="B5" s="28">
        <v>112295980.45999999</v>
      </c>
      <c r="C5" s="28">
        <v>77341306.739999995</v>
      </c>
      <c r="D5" s="20">
        <f t="shared" si="0"/>
        <v>68.872729391724846</v>
      </c>
      <c r="E5" s="28">
        <v>108889407.15000001</v>
      </c>
      <c r="F5" s="28">
        <v>75859492.040000007</v>
      </c>
      <c r="G5" s="20">
        <f t="shared" si="1"/>
        <v>69.666548864115114</v>
      </c>
      <c r="H5" s="28">
        <v>119180779.84</v>
      </c>
      <c r="I5" s="28">
        <v>88284165.810000002</v>
      </c>
      <c r="J5" s="20">
        <f t="shared" si="2"/>
        <v>74.075841699073749</v>
      </c>
      <c r="K5" s="28">
        <v>124662803.40000001</v>
      </c>
      <c r="L5" s="28">
        <v>91305027.590000004</v>
      </c>
      <c r="M5" s="20">
        <f t="shared" si="3"/>
        <v>73.241596610845988</v>
      </c>
      <c r="N5" s="28">
        <v>112766935.70999999</v>
      </c>
      <c r="O5" s="28">
        <v>86036419.489999995</v>
      </c>
      <c r="P5" s="20">
        <f t="shared" si="4"/>
        <v>76.295785593800105</v>
      </c>
      <c r="Q5" s="28">
        <v>122970904.48</v>
      </c>
      <c r="R5" s="28">
        <v>91938908.099999994</v>
      </c>
      <c r="S5" s="20">
        <f t="shared" si="5"/>
        <v>74.764765282305419</v>
      </c>
      <c r="T5" s="28">
        <v>139520757.21000001</v>
      </c>
      <c r="U5" s="28">
        <v>108668359.88</v>
      </c>
      <c r="V5" s="20">
        <f t="shared" si="6"/>
        <v>77.886876514322196</v>
      </c>
      <c r="W5" s="1">
        <v>143117633.96000001</v>
      </c>
      <c r="X5" s="1">
        <v>111943246.95999999</v>
      </c>
      <c r="Y5" s="20">
        <f t="shared" si="7"/>
        <v>78.217647862517808</v>
      </c>
      <c r="Z5" s="13">
        <f t="shared" si="8"/>
        <v>2.5780226698355335</v>
      </c>
      <c r="AA5" s="13">
        <f t="shared" si="8"/>
        <v>3.0136528089835792</v>
      </c>
    </row>
    <row r="6" spans="1:27" x14ac:dyDescent="0.3">
      <c r="A6" t="s">
        <v>23</v>
      </c>
      <c r="B6" s="28">
        <v>0</v>
      </c>
      <c r="C6" s="28">
        <v>0</v>
      </c>
      <c r="D6" s="20" t="str">
        <f t="shared" si="0"/>
        <v>-</v>
      </c>
      <c r="E6" s="28">
        <v>0</v>
      </c>
      <c r="F6" s="28">
        <v>0</v>
      </c>
      <c r="G6" s="20" t="str">
        <f t="shared" si="1"/>
        <v>-</v>
      </c>
      <c r="H6" s="28">
        <v>0</v>
      </c>
      <c r="I6" s="28">
        <v>0</v>
      </c>
      <c r="J6" s="20" t="str">
        <f t="shared" si="2"/>
        <v>-</v>
      </c>
      <c r="K6" s="28">
        <v>0</v>
      </c>
      <c r="L6" s="28">
        <v>0</v>
      </c>
      <c r="M6" s="20" t="str">
        <f t="shared" si="3"/>
        <v>-</v>
      </c>
      <c r="N6" s="28">
        <v>0</v>
      </c>
      <c r="O6" s="28">
        <v>0</v>
      </c>
      <c r="P6" s="20" t="str">
        <f t="shared" si="4"/>
        <v>-</v>
      </c>
      <c r="Q6" s="28">
        <v>0</v>
      </c>
      <c r="R6" s="28">
        <v>0</v>
      </c>
      <c r="S6" s="20" t="str">
        <f t="shared" si="5"/>
        <v>-</v>
      </c>
      <c r="T6" s="28">
        <v>0</v>
      </c>
      <c r="U6" s="28">
        <v>0</v>
      </c>
      <c r="V6" s="20" t="str">
        <f t="shared" si="6"/>
        <v>-</v>
      </c>
      <c r="W6" s="28">
        <v>0</v>
      </c>
      <c r="X6" s="28">
        <v>0</v>
      </c>
      <c r="Y6" s="20" t="str">
        <f t="shared" si="7"/>
        <v>-</v>
      </c>
      <c r="Z6" s="13" t="str">
        <f t="shared" si="8"/>
        <v>-</v>
      </c>
      <c r="AA6" s="13" t="str">
        <f t="shared" si="8"/>
        <v>-</v>
      </c>
    </row>
    <row r="7" spans="1:27" x14ac:dyDescent="0.3">
      <c r="A7" t="s">
        <v>24</v>
      </c>
      <c r="B7" s="28">
        <v>2424604.9700000002</v>
      </c>
      <c r="C7" s="28">
        <v>1736278.1</v>
      </c>
      <c r="D7" s="20">
        <f t="shared" si="0"/>
        <v>71.610762226557668</v>
      </c>
      <c r="E7" s="28">
        <v>6768669.2000000002</v>
      </c>
      <c r="F7" s="28">
        <v>5460597.8200000003</v>
      </c>
      <c r="G7" s="20">
        <f t="shared" si="1"/>
        <v>80.674615033631724</v>
      </c>
      <c r="H7" s="28">
        <v>4939023.6900000004</v>
      </c>
      <c r="I7" s="28">
        <v>1368424.85</v>
      </c>
      <c r="J7" s="20">
        <f t="shared" si="2"/>
        <v>27.706383607161843</v>
      </c>
      <c r="K7" s="28">
        <v>7060967</v>
      </c>
      <c r="L7" s="28">
        <v>3327433.87</v>
      </c>
      <c r="M7" s="20">
        <f t="shared" si="3"/>
        <v>47.124336794096337</v>
      </c>
      <c r="N7" s="28">
        <v>8397329.3200000003</v>
      </c>
      <c r="O7" s="28">
        <v>4362883.75</v>
      </c>
      <c r="P7" s="20">
        <f t="shared" si="4"/>
        <v>51.955610929880734</v>
      </c>
      <c r="Q7" s="28">
        <v>14925967.24</v>
      </c>
      <c r="R7" s="28">
        <v>10571206.07</v>
      </c>
      <c r="S7" s="20">
        <f t="shared" si="5"/>
        <v>70.824261503604916</v>
      </c>
      <c r="T7" s="28">
        <v>17850576.460000001</v>
      </c>
      <c r="U7" s="28">
        <v>13492611.460000001</v>
      </c>
      <c r="V7" s="20">
        <f t="shared" si="6"/>
        <v>75.586418680845227</v>
      </c>
      <c r="W7" s="1">
        <v>27837293.739999998</v>
      </c>
      <c r="X7" s="1">
        <v>18813213.620000001</v>
      </c>
      <c r="Y7" s="20">
        <f t="shared" si="7"/>
        <v>67.582767907380642</v>
      </c>
      <c r="Z7" s="13">
        <f t="shared" si="8"/>
        <v>55.94618920222814</v>
      </c>
      <c r="AA7" s="13">
        <f t="shared" si="8"/>
        <v>39.433449749689885</v>
      </c>
    </row>
    <row r="8" spans="1:27" x14ac:dyDescent="0.3">
      <c r="A8" t="s">
        <v>25</v>
      </c>
      <c r="B8" s="28">
        <v>0</v>
      </c>
      <c r="C8" s="28">
        <v>0</v>
      </c>
      <c r="D8" s="20" t="str">
        <f t="shared" si="0"/>
        <v>-</v>
      </c>
      <c r="E8" s="28">
        <v>0</v>
      </c>
      <c r="F8" s="28">
        <v>0</v>
      </c>
      <c r="G8" s="20" t="str">
        <f t="shared" si="1"/>
        <v>-</v>
      </c>
      <c r="H8" s="28">
        <v>0</v>
      </c>
      <c r="I8" s="28">
        <v>0</v>
      </c>
      <c r="J8" s="20" t="str">
        <f t="shared" si="2"/>
        <v>-</v>
      </c>
      <c r="K8" s="28">
        <v>0</v>
      </c>
      <c r="L8" s="28">
        <v>0</v>
      </c>
      <c r="M8" s="20" t="str">
        <f t="shared" si="3"/>
        <v>-</v>
      </c>
      <c r="N8" s="28">
        <v>0</v>
      </c>
      <c r="O8" s="28">
        <v>0</v>
      </c>
      <c r="P8" s="20" t="str">
        <f t="shared" si="4"/>
        <v>-</v>
      </c>
      <c r="Q8" s="28">
        <v>0</v>
      </c>
      <c r="R8" s="28">
        <v>0</v>
      </c>
      <c r="S8" s="20" t="str">
        <f t="shared" si="5"/>
        <v>-</v>
      </c>
      <c r="T8" s="28">
        <v>0</v>
      </c>
      <c r="U8" s="28">
        <v>0</v>
      </c>
      <c r="V8" s="20" t="str">
        <f t="shared" si="6"/>
        <v>-</v>
      </c>
      <c r="W8" s="28">
        <v>0</v>
      </c>
      <c r="X8" s="28">
        <v>0</v>
      </c>
      <c r="Y8" s="20" t="str">
        <f t="shared" si="7"/>
        <v>-</v>
      </c>
      <c r="Z8" s="13" t="str">
        <f t="shared" si="8"/>
        <v>-</v>
      </c>
      <c r="AA8" s="13" t="str">
        <f t="shared" si="8"/>
        <v>-</v>
      </c>
    </row>
    <row r="9" spans="1:27" x14ac:dyDescent="0.3">
      <c r="A9" t="s">
        <v>26</v>
      </c>
      <c r="B9" s="28">
        <v>785747.4</v>
      </c>
      <c r="C9" s="28">
        <v>768935.76</v>
      </c>
      <c r="D9" s="20">
        <f t="shared" si="0"/>
        <v>97.860426900553534</v>
      </c>
      <c r="E9" s="28">
        <v>647320.47</v>
      </c>
      <c r="F9" s="28">
        <v>624320.47</v>
      </c>
      <c r="G9" s="20">
        <f t="shared" si="1"/>
        <v>96.446891290182748</v>
      </c>
      <c r="H9" s="28">
        <v>1517054.26</v>
      </c>
      <c r="I9" s="28">
        <v>1506054.26</v>
      </c>
      <c r="J9" s="20">
        <f t="shared" si="2"/>
        <v>99.274910575710066</v>
      </c>
      <c r="K9" s="28">
        <v>742219.64</v>
      </c>
      <c r="L9" s="28">
        <v>742219.64</v>
      </c>
      <c r="M9" s="20">
        <f t="shared" si="3"/>
        <v>100</v>
      </c>
      <c r="N9" s="28">
        <v>176447.01</v>
      </c>
      <c r="O9" s="28">
        <v>176247.01</v>
      </c>
      <c r="P9" s="20">
        <f t="shared" si="4"/>
        <v>99.886651522176535</v>
      </c>
      <c r="Q9" s="28">
        <v>3634082.61</v>
      </c>
      <c r="R9" s="28">
        <v>3628143.61</v>
      </c>
      <c r="S9" s="20">
        <f t="shared" si="5"/>
        <v>99.836574986389763</v>
      </c>
      <c r="T9" s="28">
        <v>3175737.66</v>
      </c>
      <c r="U9" s="28">
        <v>3175737.66</v>
      </c>
      <c r="V9" s="20">
        <f t="shared" si="6"/>
        <v>100</v>
      </c>
      <c r="W9" s="1">
        <v>2306860.0699999998</v>
      </c>
      <c r="X9" s="1">
        <v>2306860.0699999998</v>
      </c>
      <c r="Y9" s="20">
        <f t="shared" si="7"/>
        <v>100</v>
      </c>
      <c r="Z9" s="13">
        <f t="shared" si="8"/>
        <v>-27.359866683698314</v>
      </c>
      <c r="AA9" s="13">
        <f t="shared" si="8"/>
        <v>-27.359866683698314</v>
      </c>
    </row>
    <row r="10" spans="1:27" x14ac:dyDescent="0.3">
      <c r="A10" t="s">
        <v>27</v>
      </c>
      <c r="B10" s="28">
        <v>4291159.1900000004</v>
      </c>
      <c r="C10" s="28">
        <v>4213022.01</v>
      </c>
      <c r="D10" s="20">
        <f t="shared" si="0"/>
        <v>98.179112530197216</v>
      </c>
      <c r="E10" s="28">
        <v>9292717.8599999994</v>
      </c>
      <c r="F10" s="28">
        <v>8340038.2599999998</v>
      </c>
      <c r="G10" s="20">
        <f t="shared" si="1"/>
        <v>89.748105835637631</v>
      </c>
      <c r="H10" s="28">
        <v>18842591.82</v>
      </c>
      <c r="I10" s="28">
        <v>18841702.579999998</v>
      </c>
      <c r="J10" s="20">
        <f t="shared" si="2"/>
        <v>99.995280691698369</v>
      </c>
      <c r="K10" s="28">
        <v>16089556.24</v>
      </c>
      <c r="L10" s="28">
        <v>16089556.24</v>
      </c>
      <c r="M10" s="20">
        <f t="shared" si="3"/>
        <v>100</v>
      </c>
      <c r="N10" s="28">
        <v>9021033.1999999993</v>
      </c>
      <c r="O10" s="28">
        <v>9021033.1999999993</v>
      </c>
      <c r="P10" s="20">
        <f t="shared" si="4"/>
        <v>100</v>
      </c>
      <c r="Q10" s="28">
        <v>8573727.2899999991</v>
      </c>
      <c r="R10" s="28">
        <v>8513955.7699999996</v>
      </c>
      <c r="S10" s="20">
        <f t="shared" si="5"/>
        <v>99.302852563671877</v>
      </c>
      <c r="T10" s="28">
        <v>7119239.2599999998</v>
      </c>
      <c r="U10" s="28">
        <v>7027706.6200000001</v>
      </c>
      <c r="V10" s="20">
        <f t="shared" si="6"/>
        <v>98.71429184134486</v>
      </c>
      <c r="W10" s="1">
        <v>7276932.0199999996</v>
      </c>
      <c r="X10" s="1">
        <v>7276932.0199999996</v>
      </c>
      <c r="Y10" s="20">
        <f t="shared" si="7"/>
        <v>100</v>
      </c>
      <c r="Z10" s="13">
        <f t="shared" si="8"/>
        <v>2.2150226202680017</v>
      </c>
      <c r="AA10" s="13">
        <f t="shared" si="8"/>
        <v>3.5463261840033908</v>
      </c>
    </row>
    <row r="11" spans="1:27" x14ac:dyDescent="0.3">
      <c r="A11" t="s">
        <v>28</v>
      </c>
      <c r="B11" s="28">
        <v>250886.39999999999</v>
      </c>
      <c r="C11" s="28">
        <v>250886.39999999999</v>
      </c>
      <c r="D11" s="20">
        <f t="shared" si="0"/>
        <v>100</v>
      </c>
      <c r="E11" s="28">
        <v>1040.75</v>
      </c>
      <c r="F11" s="28">
        <v>1040.75</v>
      </c>
      <c r="G11" s="20">
        <f t="shared" si="1"/>
        <v>100</v>
      </c>
      <c r="H11" s="28">
        <v>0</v>
      </c>
      <c r="I11" s="28">
        <v>0</v>
      </c>
      <c r="J11" s="20" t="str">
        <f t="shared" si="2"/>
        <v>-</v>
      </c>
      <c r="K11" s="28">
        <v>0</v>
      </c>
      <c r="L11" s="28">
        <v>0</v>
      </c>
      <c r="M11" s="20" t="str">
        <f t="shared" si="3"/>
        <v>-</v>
      </c>
      <c r="N11" s="28">
        <v>13441.12</v>
      </c>
      <c r="O11" s="28">
        <v>13441.12</v>
      </c>
      <c r="P11" s="20">
        <f t="shared" si="4"/>
        <v>100</v>
      </c>
      <c r="Q11" s="28">
        <v>109731</v>
      </c>
      <c r="R11" s="28">
        <v>109731</v>
      </c>
      <c r="S11" s="20">
        <f t="shared" si="5"/>
        <v>100</v>
      </c>
      <c r="T11" s="28">
        <v>0</v>
      </c>
      <c r="U11" s="28">
        <v>0</v>
      </c>
      <c r="V11" s="20" t="str">
        <f t="shared" si="6"/>
        <v>-</v>
      </c>
      <c r="W11" s="28">
        <v>0</v>
      </c>
      <c r="X11" s="28">
        <v>0</v>
      </c>
      <c r="Y11" s="20" t="str">
        <f t="shared" si="7"/>
        <v>-</v>
      </c>
      <c r="Z11" s="13" t="str">
        <f t="shared" si="8"/>
        <v>-</v>
      </c>
      <c r="AA11" s="13" t="str">
        <f t="shared" si="8"/>
        <v>-</v>
      </c>
    </row>
    <row r="12" spans="1:27" x14ac:dyDescent="0.3">
      <c r="A12" t="s">
        <v>29</v>
      </c>
      <c r="B12" s="28">
        <v>0</v>
      </c>
      <c r="C12" s="28">
        <v>0</v>
      </c>
      <c r="D12" s="20" t="str">
        <f t="shared" si="0"/>
        <v>-</v>
      </c>
      <c r="E12" s="28">
        <v>0</v>
      </c>
      <c r="F12" s="28">
        <v>0</v>
      </c>
      <c r="G12" s="20" t="str">
        <f t="shared" si="1"/>
        <v>-</v>
      </c>
      <c r="H12" s="28">
        <v>0</v>
      </c>
      <c r="I12" s="28">
        <v>0</v>
      </c>
      <c r="J12" s="20" t="str">
        <f t="shared" si="2"/>
        <v>-</v>
      </c>
      <c r="K12" s="28">
        <v>0</v>
      </c>
      <c r="L12" s="28">
        <v>0</v>
      </c>
      <c r="M12" s="20" t="str">
        <f t="shared" si="3"/>
        <v>-</v>
      </c>
      <c r="N12" s="28">
        <v>0</v>
      </c>
      <c r="O12" s="28">
        <v>0</v>
      </c>
      <c r="P12" s="20" t="str">
        <f t="shared" si="4"/>
        <v>-</v>
      </c>
      <c r="Q12" s="28">
        <v>0</v>
      </c>
      <c r="R12" s="28">
        <v>0</v>
      </c>
      <c r="S12" s="20" t="str">
        <f t="shared" si="5"/>
        <v>-</v>
      </c>
      <c r="T12" s="28">
        <v>0</v>
      </c>
      <c r="U12" s="28">
        <v>0</v>
      </c>
      <c r="V12" s="20" t="str">
        <f t="shared" si="6"/>
        <v>-</v>
      </c>
      <c r="W12" s="28">
        <v>0</v>
      </c>
      <c r="X12" s="28">
        <v>0</v>
      </c>
      <c r="Y12" s="20" t="str">
        <f t="shared" si="7"/>
        <v>-</v>
      </c>
      <c r="Z12" s="13" t="str">
        <f t="shared" si="8"/>
        <v>-</v>
      </c>
      <c r="AA12" s="13" t="str">
        <f t="shared" si="8"/>
        <v>-</v>
      </c>
    </row>
    <row r="13" spans="1:27" x14ac:dyDescent="0.3">
      <c r="A13" t="s">
        <v>30</v>
      </c>
      <c r="B13" s="28">
        <v>0</v>
      </c>
      <c r="C13" s="28">
        <v>0</v>
      </c>
      <c r="D13" s="20" t="str">
        <f t="shared" si="0"/>
        <v>-</v>
      </c>
      <c r="E13" s="28">
        <v>4649396.1900000004</v>
      </c>
      <c r="F13" s="28">
        <v>0</v>
      </c>
      <c r="G13" s="20">
        <f t="shared" si="1"/>
        <v>0</v>
      </c>
      <c r="H13" s="28">
        <v>1300000</v>
      </c>
      <c r="I13" s="28">
        <v>0</v>
      </c>
      <c r="J13" s="20">
        <f t="shared" si="2"/>
        <v>0</v>
      </c>
      <c r="K13" s="28">
        <v>14004188.859999999</v>
      </c>
      <c r="L13" s="28">
        <v>0</v>
      </c>
      <c r="M13" s="20">
        <f t="shared" si="3"/>
        <v>0</v>
      </c>
      <c r="N13" s="28">
        <v>12675274.539999999</v>
      </c>
      <c r="O13" s="28">
        <v>489089.02</v>
      </c>
      <c r="P13" s="20">
        <f t="shared" si="4"/>
        <v>3.8586069158230636</v>
      </c>
      <c r="Q13" s="28">
        <v>9083543.7899999991</v>
      </c>
      <c r="R13" s="28">
        <v>1407219.27</v>
      </c>
      <c r="S13" s="20">
        <f t="shared" si="5"/>
        <v>15.49196329684893</v>
      </c>
      <c r="T13" s="1">
        <v>18281156.48</v>
      </c>
      <c r="U13" s="1">
        <v>2746425.93</v>
      </c>
      <c r="V13" s="20">
        <f t="shared" si="6"/>
        <v>15.023261427714665</v>
      </c>
      <c r="W13" s="1">
        <v>10859538.970000001</v>
      </c>
      <c r="X13" s="1">
        <v>3087357.58</v>
      </c>
      <c r="Y13" s="20">
        <f t="shared" si="7"/>
        <v>28.429913908214466</v>
      </c>
      <c r="Z13" s="13">
        <f t="shared" si="8"/>
        <v>-40.597089785426967</v>
      </c>
      <c r="AA13" s="13">
        <f t="shared" si="8"/>
        <v>12.413648089901329</v>
      </c>
    </row>
    <row r="14" spans="1:27" x14ac:dyDescent="0.3">
      <c r="A14" t="s">
        <v>31</v>
      </c>
      <c r="B14" s="28">
        <f t="shared" ref="B14:C14" si="9">SUM(B3:B5)</f>
        <v>298710694.66999996</v>
      </c>
      <c r="C14" s="28">
        <f t="shared" si="9"/>
        <v>227613456</v>
      </c>
      <c r="D14" s="20">
        <f>IF(B14&gt;0,C14/B14*100,"-")</f>
        <v>76.19862966455068</v>
      </c>
      <c r="E14" s="28">
        <f t="shared" ref="E14:F14" si="10">SUM(E3:E5)</f>
        <v>288192897.08000004</v>
      </c>
      <c r="F14" s="28">
        <f t="shared" si="10"/>
        <v>200626498.03000003</v>
      </c>
      <c r="G14" s="20">
        <f>IF(E14&gt;0,F14/E14*100,"-")</f>
        <v>69.615351406217243</v>
      </c>
      <c r="H14" s="28">
        <f t="shared" ref="H14:I14" si="11">SUM(H3:H5)</f>
        <v>305345869.58000004</v>
      </c>
      <c r="I14" s="28">
        <f t="shared" si="11"/>
        <v>241793907.44999999</v>
      </c>
      <c r="J14" s="20">
        <f>IF(H14&gt;0,I14/H14*100,"-")</f>
        <v>79.186893139437217</v>
      </c>
      <c r="K14" s="28">
        <f t="shared" ref="K14:L14" si="12">SUM(K3:K5)</f>
        <v>312539965.97000003</v>
      </c>
      <c r="L14" s="28">
        <f t="shared" si="12"/>
        <v>246909128.53</v>
      </c>
      <c r="M14" s="20">
        <f>IF(K14&gt;0,L14/K14*100,"-")</f>
        <v>79.000817627816673</v>
      </c>
      <c r="N14" s="28">
        <f t="shared" ref="N14:O14" si="13">SUM(N3:N5)</f>
        <v>321926259.13999999</v>
      </c>
      <c r="O14" s="28">
        <f t="shared" si="13"/>
        <v>267527196.23000002</v>
      </c>
      <c r="P14" s="20">
        <f>IF(N14&gt;0,O14/N14*100,"-")</f>
        <v>83.102011294349623</v>
      </c>
      <c r="Q14" s="28">
        <f t="shared" ref="Q14:R14" si="14">SUM(Q3:Q5)</f>
        <v>303336218.51999998</v>
      </c>
      <c r="R14" s="28">
        <f t="shared" si="14"/>
        <v>248616302.98999998</v>
      </c>
      <c r="S14" s="20">
        <f>IF(Q14&gt;0,R14/Q14*100,"-")</f>
        <v>81.960638990957762</v>
      </c>
      <c r="T14" s="28">
        <f t="shared" ref="T14:U14" si="15">SUM(T3:T5)</f>
        <v>338755772.85000002</v>
      </c>
      <c r="U14" s="28">
        <f t="shared" si="15"/>
        <v>279988790.56</v>
      </c>
      <c r="V14" s="20">
        <f>IF(T14&gt;0,U14/T14*100,"-")</f>
        <v>82.652108982354704</v>
      </c>
      <c r="W14" s="28">
        <f t="shared" ref="W14:X14" si="16">SUM(W3:W5)</f>
        <v>335782191.22000003</v>
      </c>
      <c r="X14" s="28">
        <f t="shared" si="16"/>
        <v>267693229.20999998</v>
      </c>
      <c r="Y14" s="20">
        <f>IF(W14&gt;0,X14/W14*100,"-")</f>
        <v>79.722283137586331</v>
      </c>
      <c r="Z14" s="13">
        <f t="shared" si="8"/>
        <v>-0.87779511622277084</v>
      </c>
      <c r="AA14" s="13">
        <f t="shared" si="8"/>
        <v>-4.3914477166774901</v>
      </c>
    </row>
    <row r="15" spans="1:27" x14ac:dyDescent="0.3">
      <c r="A15" t="s">
        <v>32</v>
      </c>
      <c r="B15" s="27">
        <f t="shared" ref="B15:C15" si="17">SUM(B6:B10)</f>
        <v>7501511.5600000005</v>
      </c>
      <c r="C15" s="27">
        <f t="shared" si="17"/>
        <v>6718235.8700000001</v>
      </c>
      <c r="D15" s="20">
        <f>IF(B15&gt;0,C15/B15*100,"-")</f>
        <v>89.558428541567153</v>
      </c>
      <c r="E15" s="27">
        <f t="shared" ref="E15:F15" si="18">SUM(E6:E10)</f>
        <v>16708707.529999999</v>
      </c>
      <c r="F15" s="27">
        <f t="shared" si="18"/>
        <v>14424956.550000001</v>
      </c>
      <c r="G15" s="20">
        <f>IF(E15&gt;0,F15/E15*100,"-")</f>
        <v>86.331971064191592</v>
      </c>
      <c r="H15" s="27">
        <f t="shared" ref="H15:I15" si="19">SUM(H6:H10)</f>
        <v>25298669.77</v>
      </c>
      <c r="I15" s="27">
        <f t="shared" si="19"/>
        <v>21716181.689999998</v>
      </c>
      <c r="J15" s="20">
        <f>IF(H15&gt;0,I15/H15*100,"-")</f>
        <v>85.839223514240913</v>
      </c>
      <c r="K15" s="27">
        <f t="shared" ref="K15:L15" si="20">SUM(K6:K10)</f>
        <v>23892742.879999999</v>
      </c>
      <c r="L15" s="27">
        <f t="shared" si="20"/>
        <v>20159209.75</v>
      </c>
      <c r="M15" s="20">
        <f>IF(K15&gt;0,L15/K15*100,"-")</f>
        <v>84.373777641388997</v>
      </c>
      <c r="N15" s="27">
        <f t="shared" ref="N15:O15" si="21">SUM(N6:N10)</f>
        <v>17594809.530000001</v>
      </c>
      <c r="O15" s="27">
        <f t="shared" si="21"/>
        <v>13560163.959999999</v>
      </c>
      <c r="P15" s="20">
        <f>IF(N15&gt;0,O15/N15*100,"-")</f>
        <v>77.069114825478863</v>
      </c>
      <c r="Q15" s="27">
        <f t="shared" ref="Q15:R15" si="22">SUM(Q6:Q10)</f>
        <v>27133777.140000001</v>
      </c>
      <c r="R15" s="27">
        <f t="shared" si="22"/>
        <v>22713305.449999999</v>
      </c>
      <c r="S15" s="20">
        <f>IF(Q15&gt;0,R15/Q15*100,"-")</f>
        <v>83.708601765275645</v>
      </c>
      <c r="T15" s="27">
        <f t="shared" ref="T15:U15" si="23">SUM(T6:T10)</f>
        <v>28145553.380000003</v>
      </c>
      <c r="U15" s="27">
        <f t="shared" si="23"/>
        <v>23696055.740000002</v>
      </c>
      <c r="V15" s="20">
        <f>IF(T15&gt;0,U15/T15*100,"-")</f>
        <v>84.191116870483071</v>
      </c>
      <c r="W15" s="27">
        <f t="shared" ref="W15:X15" si="24">SUM(W6:W10)</f>
        <v>37421085.829999998</v>
      </c>
      <c r="X15" s="27">
        <f t="shared" si="24"/>
        <v>28397005.710000001</v>
      </c>
      <c r="Y15" s="20">
        <f>IF(W15&gt;0,X15/W15*100,"-")</f>
        <v>75.88503935723449</v>
      </c>
      <c r="Z15" s="13">
        <f t="shared" si="8"/>
        <v>32.955587423593215</v>
      </c>
      <c r="AA15" s="13">
        <f t="shared" si="8"/>
        <v>19.838533558412365</v>
      </c>
    </row>
    <row r="16" spans="1:27" x14ac:dyDescent="0.3">
      <c r="A16" t="s">
        <v>33</v>
      </c>
      <c r="B16" s="28">
        <f t="shared" ref="B16:C16" si="25">SUM(B11:B13)</f>
        <v>250886.39999999999</v>
      </c>
      <c r="C16" s="28">
        <f t="shared" si="25"/>
        <v>250886.39999999999</v>
      </c>
      <c r="D16" s="20">
        <f t="shared" si="0"/>
        <v>100</v>
      </c>
      <c r="E16" s="28">
        <f t="shared" ref="E16:F16" si="26">SUM(E11:E13)</f>
        <v>4650436.9400000004</v>
      </c>
      <c r="F16" s="28">
        <f t="shared" si="26"/>
        <v>1040.75</v>
      </c>
      <c r="G16" s="20">
        <f t="shared" si="1"/>
        <v>2.2379617516112366E-2</v>
      </c>
      <c r="H16" s="28">
        <f t="shared" ref="H16:I16" si="27">SUM(H11:H13)</f>
        <v>1300000</v>
      </c>
      <c r="I16" s="28">
        <f t="shared" si="27"/>
        <v>0</v>
      </c>
      <c r="J16" s="20">
        <f t="shared" ref="J16:J21" si="28">IF(H16&gt;0,I16/H16*100,"-")</f>
        <v>0</v>
      </c>
      <c r="K16" s="28">
        <f t="shared" ref="K16:L16" si="29">SUM(K11:K13)</f>
        <v>14004188.859999999</v>
      </c>
      <c r="L16" s="28">
        <f t="shared" si="29"/>
        <v>0</v>
      </c>
      <c r="M16" s="20">
        <f t="shared" ref="M16:M21" si="30">IF(K16&gt;0,L16/K16*100,"-")</f>
        <v>0</v>
      </c>
      <c r="N16" s="28">
        <f t="shared" ref="N16:O16" si="31">SUM(N11:N13)</f>
        <v>12688715.659999998</v>
      </c>
      <c r="O16" s="28">
        <f t="shared" si="31"/>
        <v>502530.14</v>
      </c>
      <c r="P16" s="20">
        <f t="shared" ref="P16:P21" si="32">IF(N16&gt;0,O16/N16*100,"-")</f>
        <v>3.9604492169698449</v>
      </c>
      <c r="Q16" s="28">
        <f t="shared" ref="Q16:R16" si="33">SUM(Q11:Q13)</f>
        <v>9193274.7899999991</v>
      </c>
      <c r="R16" s="28">
        <f t="shared" si="33"/>
        <v>1516950.27</v>
      </c>
      <c r="S16" s="20">
        <f t="shared" ref="S16:S21" si="34">IF(Q16&gt;0,R16/Q16*100,"-")</f>
        <v>16.500651885768338</v>
      </c>
      <c r="T16" s="28">
        <f t="shared" ref="T16:U16" si="35">SUM(T11:T13)</f>
        <v>18281156.48</v>
      </c>
      <c r="U16" s="28">
        <f t="shared" si="35"/>
        <v>2746425.93</v>
      </c>
      <c r="V16" s="20">
        <f t="shared" ref="V16:V21" si="36">IF(T16&gt;0,U16/T16*100,"-")</f>
        <v>15.023261427714665</v>
      </c>
      <c r="W16" s="28">
        <f t="shared" ref="W16:X16" si="37">SUM(W11:W13)</f>
        <v>10859538.970000001</v>
      </c>
      <c r="X16" s="28">
        <f t="shared" si="37"/>
        <v>3087357.58</v>
      </c>
      <c r="Y16" s="20">
        <f t="shared" si="7"/>
        <v>28.429913908214466</v>
      </c>
      <c r="Z16" s="13">
        <f t="shared" si="8"/>
        <v>-40.597089785426967</v>
      </c>
      <c r="AA16" s="13">
        <f t="shared" si="8"/>
        <v>12.413648089901329</v>
      </c>
    </row>
    <row r="17" spans="1:27" x14ac:dyDescent="0.3">
      <c r="A17" t="s">
        <v>34</v>
      </c>
      <c r="B17" s="28">
        <v>3000000</v>
      </c>
      <c r="C17" s="28">
        <v>0</v>
      </c>
      <c r="D17" s="20">
        <f t="shared" si="0"/>
        <v>0</v>
      </c>
      <c r="E17" s="28">
        <v>103375951.09999999</v>
      </c>
      <c r="F17" s="28">
        <v>103375951.09999999</v>
      </c>
      <c r="G17" s="20">
        <f t="shared" si="1"/>
        <v>100</v>
      </c>
      <c r="H17" s="28">
        <v>9750000</v>
      </c>
      <c r="I17" s="28">
        <v>9750000</v>
      </c>
      <c r="J17" s="20">
        <f t="shared" si="28"/>
        <v>100</v>
      </c>
      <c r="K17" s="28">
        <v>13830314.289999999</v>
      </c>
      <c r="L17" s="28">
        <v>13830314.289999999</v>
      </c>
      <c r="M17" s="20">
        <f t="shared" si="30"/>
        <v>100</v>
      </c>
      <c r="N17" s="28">
        <v>12675274.539999999</v>
      </c>
      <c r="O17" s="28">
        <v>12675274.539999999</v>
      </c>
      <c r="P17" s="20">
        <f t="shared" si="32"/>
        <v>100</v>
      </c>
      <c r="Q17" s="28">
        <v>9083543.7899999991</v>
      </c>
      <c r="R17" s="28">
        <v>9083543.7899999991</v>
      </c>
      <c r="S17" s="20">
        <f t="shared" si="34"/>
        <v>100</v>
      </c>
      <c r="T17" s="28">
        <v>18281156.48</v>
      </c>
      <c r="U17" s="28">
        <v>18281156.48</v>
      </c>
      <c r="V17" s="20">
        <f t="shared" si="36"/>
        <v>100</v>
      </c>
      <c r="W17" s="1">
        <v>10859538.970000001</v>
      </c>
      <c r="X17" s="1">
        <v>10859538.970000001</v>
      </c>
      <c r="Y17" s="20">
        <f t="shared" si="7"/>
        <v>100</v>
      </c>
      <c r="Z17" s="13">
        <f t="shared" si="8"/>
        <v>-40.597089785426967</v>
      </c>
      <c r="AA17" s="13">
        <f t="shared" si="8"/>
        <v>-40.597089785426967</v>
      </c>
    </row>
    <row r="18" spans="1:27" x14ac:dyDescent="0.3">
      <c r="A18" t="s">
        <v>35</v>
      </c>
      <c r="B18" s="28">
        <v>0</v>
      </c>
      <c r="C18" s="28">
        <v>0</v>
      </c>
      <c r="D18" s="20" t="str">
        <f t="shared" si="0"/>
        <v>-</v>
      </c>
      <c r="E18" s="28">
        <v>0</v>
      </c>
      <c r="F18" s="28">
        <v>0</v>
      </c>
      <c r="G18" s="20" t="str">
        <f t="shared" si="1"/>
        <v>-</v>
      </c>
      <c r="H18" s="28">
        <v>0</v>
      </c>
      <c r="I18" s="28">
        <v>0</v>
      </c>
      <c r="J18" s="20" t="str">
        <f t="shared" si="28"/>
        <v>-</v>
      </c>
      <c r="K18" s="28">
        <v>0</v>
      </c>
      <c r="L18" s="28">
        <v>0</v>
      </c>
      <c r="M18" s="20" t="str">
        <f t="shared" si="30"/>
        <v>-</v>
      </c>
      <c r="N18" s="28">
        <v>0</v>
      </c>
      <c r="O18" s="28">
        <v>0</v>
      </c>
      <c r="P18" s="20" t="str">
        <f t="shared" si="32"/>
        <v>-</v>
      </c>
      <c r="Q18" s="28">
        <v>0</v>
      </c>
      <c r="R18" s="28">
        <v>0</v>
      </c>
      <c r="S18" s="20" t="str">
        <f t="shared" si="34"/>
        <v>-</v>
      </c>
      <c r="T18" s="28">
        <v>0</v>
      </c>
      <c r="U18" s="28">
        <v>0</v>
      </c>
      <c r="V18" s="20" t="str">
        <f t="shared" si="36"/>
        <v>-</v>
      </c>
      <c r="W18" s="28">
        <v>0</v>
      </c>
      <c r="X18" s="28">
        <v>0</v>
      </c>
      <c r="Y18" s="20" t="str">
        <f t="shared" si="7"/>
        <v>-</v>
      </c>
      <c r="Z18" s="13" t="str">
        <f t="shared" si="8"/>
        <v>-</v>
      </c>
      <c r="AA18" s="13" t="str">
        <f t="shared" si="8"/>
        <v>-</v>
      </c>
    </row>
    <row r="19" spans="1:27" x14ac:dyDescent="0.3">
      <c r="A19" t="s">
        <v>36</v>
      </c>
      <c r="B19" s="28">
        <v>105721161.70999999</v>
      </c>
      <c r="C19" s="28">
        <v>105189322.81</v>
      </c>
      <c r="D19" s="20">
        <f t="shared" si="0"/>
        <v>99.496941869160636</v>
      </c>
      <c r="E19" s="28">
        <v>65642476.340000004</v>
      </c>
      <c r="F19" s="28">
        <v>65108197.100000001</v>
      </c>
      <c r="G19" s="20">
        <f t="shared" si="1"/>
        <v>99.186076958412315</v>
      </c>
      <c r="H19" s="28">
        <v>54248692</v>
      </c>
      <c r="I19" s="28">
        <v>53819729.649999999</v>
      </c>
      <c r="J19" s="20">
        <f t="shared" si="28"/>
        <v>99.209266925735278</v>
      </c>
      <c r="K19" s="28">
        <v>37702494.479999997</v>
      </c>
      <c r="L19" s="28">
        <v>37498506.729999997</v>
      </c>
      <c r="M19" s="20">
        <f t="shared" si="30"/>
        <v>99.458954234160274</v>
      </c>
      <c r="N19" s="28">
        <v>61180796.289999999</v>
      </c>
      <c r="O19" s="28">
        <v>58941365.659999996</v>
      </c>
      <c r="P19" s="20">
        <f t="shared" si="32"/>
        <v>96.339651057523028</v>
      </c>
      <c r="Q19" s="28">
        <v>35429025.200000003</v>
      </c>
      <c r="R19" s="28">
        <v>35122598.780000001</v>
      </c>
      <c r="S19" s="20">
        <f t="shared" si="34"/>
        <v>99.135097795465171</v>
      </c>
      <c r="T19" s="28">
        <v>37327935.649999999</v>
      </c>
      <c r="U19" s="28">
        <v>37207698.32</v>
      </c>
      <c r="V19" s="20">
        <f t="shared" si="36"/>
        <v>99.677889152169072</v>
      </c>
      <c r="W19" s="1">
        <v>38577822.380000003</v>
      </c>
      <c r="X19" s="1">
        <v>38421575.25</v>
      </c>
      <c r="Y19" s="20">
        <f t="shared" si="7"/>
        <v>99.594981986124225</v>
      </c>
      <c r="Z19" s="13">
        <f t="shared" si="8"/>
        <v>3.3483949975680076</v>
      </c>
      <c r="AA19" s="13">
        <f t="shared" si="8"/>
        <v>3.2624348852761784</v>
      </c>
    </row>
    <row r="20" spans="1:27" x14ac:dyDescent="0.3">
      <c r="A20" t="s">
        <v>37</v>
      </c>
      <c r="B20" s="28">
        <f t="shared" ref="B20:C20" si="38">B14+B15+B16+B17+B18+B19</f>
        <v>415184254.33999991</v>
      </c>
      <c r="C20" s="28">
        <f t="shared" si="38"/>
        <v>339771901.08000004</v>
      </c>
      <c r="D20" s="20">
        <f t="shared" si="0"/>
        <v>81.836412996952518</v>
      </c>
      <c r="E20" s="28">
        <f t="shared" ref="E20:F20" si="39">E14+E15+E16+E17+E18+E19</f>
        <v>478570468.99000001</v>
      </c>
      <c r="F20" s="28">
        <f t="shared" si="39"/>
        <v>383536643.53000009</v>
      </c>
      <c r="G20" s="20">
        <f t="shared" si="1"/>
        <v>80.142145907881812</v>
      </c>
      <c r="H20" s="28">
        <f t="shared" ref="H20:I20" si="40">H14+H15+H16+H17+H18+H19</f>
        <v>395943231.35000002</v>
      </c>
      <c r="I20" s="28">
        <f t="shared" si="40"/>
        <v>327079818.78999996</v>
      </c>
      <c r="J20" s="20">
        <f t="shared" si="28"/>
        <v>82.607756085334557</v>
      </c>
      <c r="K20" s="28">
        <f t="shared" ref="K20:L20" si="41">K14+K15+K16+K17+K18+K19</f>
        <v>401969706.48000008</v>
      </c>
      <c r="L20" s="28">
        <f t="shared" si="41"/>
        <v>318397159.30000001</v>
      </c>
      <c r="M20" s="20">
        <f t="shared" si="30"/>
        <v>79.209242429775443</v>
      </c>
      <c r="N20" s="28">
        <f t="shared" ref="N20:O20" si="42">N14+N15+N16+N17+N18+N19</f>
        <v>426065855.16000003</v>
      </c>
      <c r="O20" s="28">
        <f t="shared" si="42"/>
        <v>353206530.52999997</v>
      </c>
      <c r="P20" s="20">
        <f t="shared" si="32"/>
        <v>82.89951570922311</v>
      </c>
      <c r="Q20" s="28">
        <f t="shared" ref="Q20:R20" si="43">Q14+Q15+Q16+Q17+Q18+Q19</f>
        <v>384175839.44</v>
      </c>
      <c r="R20" s="28">
        <f t="shared" si="43"/>
        <v>317052701.27999997</v>
      </c>
      <c r="S20" s="20">
        <f t="shared" si="34"/>
        <v>82.52801679099781</v>
      </c>
      <c r="T20" s="28">
        <f t="shared" ref="T20:U20" si="44">T14+T15+T16+T17+T18+T19</f>
        <v>440791574.84000003</v>
      </c>
      <c r="U20" s="28">
        <f t="shared" si="44"/>
        <v>361920127.03000003</v>
      </c>
      <c r="V20" s="20">
        <f t="shared" si="36"/>
        <v>82.106861312258744</v>
      </c>
      <c r="W20" s="28">
        <f t="shared" ref="W20:X20" si="45">W14+W15+W16+W17+W18+W19</f>
        <v>433500177.37000006</v>
      </c>
      <c r="X20" s="28">
        <f t="shared" si="45"/>
        <v>348458706.71999997</v>
      </c>
      <c r="Y20" s="20">
        <f t="shared" si="7"/>
        <v>80.382598418773952</v>
      </c>
      <c r="Z20" s="13">
        <f t="shared" si="8"/>
        <v>-1.6541598991874196</v>
      </c>
      <c r="AA20" s="13">
        <f t="shared" si="8"/>
        <v>-3.7194450666415264</v>
      </c>
    </row>
    <row r="21" spans="1:27" x14ac:dyDescent="0.3">
      <c r="A21" t="s">
        <v>38</v>
      </c>
      <c r="B21" s="28">
        <f t="shared" ref="B21:C21" si="46">B20-B19</f>
        <v>309463092.62999994</v>
      </c>
      <c r="C21" s="28">
        <f t="shared" si="46"/>
        <v>234582578.27000004</v>
      </c>
      <c r="D21" s="20">
        <f t="shared" si="0"/>
        <v>75.803087300775957</v>
      </c>
      <c r="E21" s="28">
        <f t="shared" ref="E21:F21" si="47">E20-E19</f>
        <v>412927992.64999998</v>
      </c>
      <c r="F21" s="28">
        <f t="shared" si="47"/>
        <v>318428446.43000007</v>
      </c>
      <c r="G21" s="20">
        <f t="shared" si="1"/>
        <v>77.114763856637296</v>
      </c>
      <c r="H21" s="28">
        <f t="shared" ref="H21:I21" si="48">H20-H19</f>
        <v>341694539.35000002</v>
      </c>
      <c r="I21" s="28">
        <f t="shared" si="48"/>
        <v>273260089.13999999</v>
      </c>
      <c r="J21" s="20">
        <f t="shared" si="28"/>
        <v>79.972038669338474</v>
      </c>
      <c r="K21" s="28">
        <f t="shared" ref="K21:L21" si="49">K20-K19</f>
        <v>364267212.00000006</v>
      </c>
      <c r="L21" s="28">
        <f t="shared" si="49"/>
        <v>280898652.56999999</v>
      </c>
      <c r="M21" s="20">
        <f t="shared" si="30"/>
        <v>77.113350671264897</v>
      </c>
      <c r="N21" s="28">
        <f t="shared" ref="N21:O21" si="50">N20-N19</f>
        <v>364885058.87</v>
      </c>
      <c r="O21" s="28">
        <f t="shared" si="50"/>
        <v>294265164.87</v>
      </c>
      <c r="P21" s="20">
        <f t="shared" si="32"/>
        <v>80.645989118134807</v>
      </c>
      <c r="Q21" s="28">
        <f t="shared" ref="Q21:R21" si="51">Q20-Q19</f>
        <v>348746814.24000001</v>
      </c>
      <c r="R21" s="28">
        <f t="shared" si="51"/>
        <v>281930102.5</v>
      </c>
      <c r="S21" s="20">
        <f t="shared" si="34"/>
        <v>80.840911225064787</v>
      </c>
      <c r="T21" s="28">
        <f t="shared" ref="T21:U21" si="52">T20-T19</f>
        <v>403463639.19000006</v>
      </c>
      <c r="U21" s="28">
        <f t="shared" si="52"/>
        <v>324712428.71000004</v>
      </c>
      <c r="V21" s="20">
        <f t="shared" si="36"/>
        <v>80.481212473544787</v>
      </c>
      <c r="W21" s="28">
        <f t="shared" ref="W21:X21" si="53">W20-W19</f>
        <v>394922354.99000007</v>
      </c>
      <c r="X21" s="28">
        <f t="shared" si="53"/>
        <v>310037131.46999997</v>
      </c>
      <c r="Y21" s="20">
        <f t="shared" si="7"/>
        <v>78.505844896486181</v>
      </c>
      <c r="Z21" s="13">
        <f t="shared" si="8"/>
        <v>-2.1169898276701247</v>
      </c>
      <c r="AA21" s="13">
        <f t="shared" si="8"/>
        <v>-4.5194750623809909</v>
      </c>
    </row>
    <row r="22" spans="1:27" x14ac:dyDescent="0.3">
      <c r="B22" s="12" t="s">
        <v>75</v>
      </c>
      <c r="C22" s="12" t="s">
        <v>76</v>
      </c>
      <c r="D22" s="18"/>
      <c r="E22" s="12" t="s">
        <v>75</v>
      </c>
      <c r="F22" s="12" t="s">
        <v>76</v>
      </c>
      <c r="G22" s="18"/>
      <c r="H22" s="12" t="s">
        <v>75</v>
      </c>
      <c r="I22" s="12" t="s">
        <v>76</v>
      </c>
      <c r="J22" s="104"/>
      <c r="K22" s="12" t="s">
        <v>75</v>
      </c>
      <c r="L22" s="12" t="s">
        <v>76</v>
      </c>
      <c r="M22" s="108"/>
      <c r="N22" s="12" t="s">
        <v>75</v>
      </c>
      <c r="O22" s="12" t="s">
        <v>76</v>
      </c>
      <c r="P22" s="114"/>
      <c r="Q22" s="12" t="s">
        <v>75</v>
      </c>
      <c r="R22" s="12" t="s">
        <v>76</v>
      </c>
      <c r="S22" s="117"/>
      <c r="T22" s="12" t="s">
        <v>75</v>
      </c>
      <c r="U22" s="12" t="s">
        <v>76</v>
      </c>
      <c r="V22" s="122"/>
      <c r="W22" s="12" t="s">
        <v>75</v>
      </c>
      <c r="X22" s="12" t="s">
        <v>76</v>
      </c>
      <c r="Y22" s="18"/>
    </row>
    <row r="23" spans="1:27" x14ac:dyDescent="0.3">
      <c r="A23" s="5" t="s">
        <v>39</v>
      </c>
      <c r="B23" s="27">
        <v>62279314.280000001</v>
      </c>
      <c r="C23" s="27">
        <v>0</v>
      </c>
      <c r="D23" s="20">
        <f>IF(B23&gt;0,C23/B23*100,"-")</f>
        <v>0</v>
      </c>
      <c r="E23" s="27">
        <v>61576216.530000001</v>
      </c>
      <c r="F23" s="27">
        <v>59077976.990000002</v>
      </c>
      <c r="G23" s="20">
        <f>IF(E23&gt;0,F23/E23*100,"-")</f>
        <v>95.942849884609501</v>
      </c>
      <c r="H23" s="27">
        <v>64336556.469999999</v>
      </c>
      <c r="I23" s="27">
        <v>62199634.920000002</v>
      </c>
      <c r="J23" s="20">
        <f>IF(H23&gt;0,I23/H23*100,"-")</f>
        <v>96.678526692679867</v>
      </c>
      <c r="K23" s="27">
        <v>63444750.030000001</v>
      </c>
      <c r="L23" s="27">
        <v>61269826.829999998</v>
      </c>
      <c r="M23" s="20">
        <f>IF(K23&gt;0,L23/K23*100,"-")</f>
        <v>96.571941415213104</v>
      </c>
      <c r="N23" s="27">
        <v>63314847.799999997</v>
      </c>
      <c r="O23" s="27">
        <v>60968512.57</v>
      </c>
      <c r="P23" s="20">
        <f>IF(N23&gt;0,O23/N23*100,"-")</f>
        <v>96.294178519686824</v>
      </c>
      <c r="Q23" s="1">
        <v>64423861.469999999</v>
      </c>
      <c r="R23" s="27">
        <v>62203823.920000002</v>
      </c>
      <c r="S23" s="20">
        <f>IF(Q23&gt;0,R23/Q23*100,"-")</f>
        <v>96.554013529546353</v>
      </c>
      <c r="T23" s="1">
        <v>69258264.090000004</v>
      </c>
      <c r="U23" s="27">
        <v>66221414.659999996</v>
      </c>
      <c r="V23" s="20">
        <f>IF(T23&gt;0,U23/T23*100,"-")</f>
        <v>95.615181134118998</v>
      </c>
      <c r="W23" s="1">
        <v>69913356.560000002</v>
      </c>
      <c r="X23" s="1">
        <v>67293704.010000005</v>
      </c>
      <c r="Y23" s="20">
        <f>IF(W23&gt;0,X23/W23*100,"-")</f>
        <v>96.25300131634819</v>
      </c>
      <c r="Z23" s="13">
        <f t="shared" si="8"/>
        <v>0.94586902892731928</v>
      </c>
      <c r="AA23" s="13">
        <f t="shared" si="8"/>
        <v>1.6192486305305636</v>
      </c>
    </row>
    <row r="24" spans="1:27" x14ac:dyDescent="0.3">
      <c r="A24" s="5" t="s">
        <v>40</v>
      </c>
      <c r="B24" s="27">
        <v>3464454.55</v>
      </c>
      <c r="C24" s="27">
        <v>0</v>
      </c>
      <c r="D24" s="20">
        <f t="shared" ref="D24:D55" si="54">IF(B24&gt;0,C24/B24*100,"-")</f>
        <v>0</v>
      </c>
      <c r="E24" s="27">
        <v>3484215.48</v>
      </c>
      <c r="F24" s="27">
        <v>2961842.42</v>
      </c>
      <c r="G24" s="20">
        <f t="shared" ref="G24:G55" si="55">IF(E24&gt;0,F24/E24*100,"-")</f>
        <v>85.00744104380135</v>
      </c>
      <c r="H24" s="27">
        <v>3558154.41</v>
      </c>
      <c r="I24" s="27">
        <v>3067553.25</v>
      </c>
      <c r="J24" s="20">
        <f t="shared" ref="J24:J55" si="56">IF(H24&gt;0,I24/H24*100,"-")</f>
        <v>86.211920465812497</v>
      </c>
      <c r="K24" s="27">
        <v>3337880.97</v>
      </c>
      <c r="L24" s="27">
        <v>2869643.27</v>
      </c>
      <c r="M24" s="20">
        <f t="shared" ref="M24:M55" si="57">IF(K24&gt;0,L24/K24*100,"-")</f>
        <v>85.972007264237462</v>
      </c>
      <c r="N24" s="27">
        <v>3554621.55</v>
      </c>
      <c r="O24" s="27">
        <v>3068623.23</v>
      </c>
      <c r="P24" s="20">
        <f t="shared" ref="P24:P55" si="58">IF(N24&gt;0,O24/N24*100,"-")</f>
        <v>86.327705687824917</v>
      </c>
      <c r="Q24" s="1">
        <v>3682672.61</v>
      </c>
      <c r="R24" s="27">
        <v>3163998.2</v>
      </c>
      <c r="S24" s="20">
        <f t="shared" ref="S24:S55" si="59">IF(Q24&gt;0,R24/Q24*100,"-")</f>
        <v>85.915815362148095</v>
      </c>
      <c r="T24" s="1">
        <v>4371964.49</v>
      </c>
      <c r="U24" s="27">
        <v>3653052.22</v>
      </c>
      <c r="V24" s="20">
        <f t="shared" ref="V24:V55" si="60">IF(T24&gt;0,U24/T24*100,"-")</f>
        <v>83.556310403609885</v>
      </c>
      <c r="W24" s="1">
        <v>4741483</v>
      </c>
      <c r="X24" s="1">
        <v>4135558.06</v>
      </c>
      <c r="Y24" s="20">
        <f t="shared" ref="Y24:Y55" si="61">IF(W24&gt;0,X24/W24*100,"-")</f>
        <v>87.220771644652103</v>
      </c>
      <c r="Z24" s="13">
        <f t="shared" si="8"/>
        <v>8.4520016309647588</v>
      </c>
      <c r="AA24" s="13">
        <f t="shared" si="8"/>
        <v>13.208292981916372</v>
      </c>
    </row>
    <row r="25" spans="1:27" x14ac:dyDescent="0.3">
      <c r="A25" s="5" t="s">
        <v>41</v>
      </c>
      <c r="B25" s="27">
        <v>173968430.06</v>
      </c>
      <c r="C25" s="27">
        <v>0</v>
      </c>
      <c r="D25" s="20">
        <f t="shared" si="54"/>
        <v>0</v>
      </c>
      <c r="E25" s="27">
        <v>174668618.53</v>
      </c>
      <c r="F25" s="27">
        <v>128869091.84999999</v>
      </c>
      <c r="G25" s="20">
        <f t="shared" si="55"/>
        <v>73.779189950979216</v>
      </c>
      <c r="H25" s="27">
        <v>175501656.93000001</v>
      </c>
      <c r="I25" s="27">
        <v>134416996.83000001</v>
      </c>
      <c r="J25" s="20">
        <f t="shared" si="56"/>
        <v>76.590158281874864</v>
      </c>
      <c r="K25" s="27">
        <v>178522225.66</v>
      </c>
      <c r="L25" s="27">
        <v>135236764.91</v>
      </c>
      <c r="M25" s="20">
        <f t="shared" si="57"/>
        <v>75.753461178308285</v>
      </c>
      <c r="N25" s="27">
        <v>174219009.65000001</v>
      </c>
      <c r="O25" s="27">
        <v>123806030.22</v>
      </c>
      <c r="P25" s="20">
        <f t="shared" si="58"/>
        <v>71.063445067631861</v>
      </c>
      <c r="Q25" s="27">
        <v>171486637.16</v>
      </c>
      <c r="R25" s="27">
        <v>131076565.86</v>
      </c>
      <c r="S25" s="20">
        <f t="shared" si="59"/>
        <v>76.435440119863856</v>
      </c>
      <c r="T25" s="27">
        <v>193176047.22</v>
      </c>
      <c r="U25" s="27">
        <v>144323334.03999999</v>
      </c>
      <c r="V25" s="20">
        <f t="shared" si="60"/>
        <v>74.710781236576537</v>
      </c>
      <c r="W25" s="1">
        <v>192257195.12</v>
      </c>
      <c r="X25" s="1">
        <v>2048431.48</v>
      </c>
      <c r="Y25" s="20">
        <f t="shared" si="61"/>
        <v>1.0654641449031039</v>
      </c>
      <c r="Z25" s="13">
        <f t="shared" si="8"/>
        <v>-0.47565529641133253</v>
      </c>
      <c r="AA25" s="13">
        <f t="shared" si="8"/>
        <v>-98.580665078432659</v>
      </c>
    </row>
    <row r="26" spans="1:27" x14ac:dyDescent="0.3">
      <c r="A26" s="5" t="s">
        <v>42</v>
      </c>
      <c r="B26" s="27">
        <v>21194331.32</v>
      </c>
      <c r="C26" s="27">
        <v>0</v>
      </c>
      <c r="D26" s="20">
        <f t="shared" si="54"/>
        <v>0</v>
      </c>
      <c r="E26" s="27">
        <v>23472821</v>
      </c>
      <c r="F26" s="27">
        <v>17465845.949999999</v>
      </c>
      <c r="G26" s="20">
        <f t="shared" si="55"/>
        <v>74.408806465997415</v>
      </c>
      <c r="H26" s="27">
        <v>25756079.670000002</v>
      </c>
      <c r="I26" s="27">
        <v>18879057.75</v>
      </c>
      <c r="J26" s="20">
        <f t="shared" si="56"/>
        <v>73.299422862050804</v>
      </c>
      <c r="K26" s="27">
        <v>26019407.949999999</v>
      </c>
      <c r="L26" s="27">
        <v>20563841.640000001</v>
      </c>
      <c r="M26" s="20">
        <f t="shared" si="57"/>
        <v>79.032703893633368</v>
      </c>
      <c r="N26" s="27">
        <v>32615499.23</v>
      </c>
      <c r="O26" s="27">
        <v>23503617.199999999</v>
      </c>
      <c r="P26" s="20">
        <f t="shared" si="58"/>
        <v>72.062724026560915</v>
      </c>
      <c r="Q26" s="27">
        <v>27742073.460000001</v>
      </c>
      <c r="R26" s="27">
        <v>22100428.239999998</v>
      </c>
      <c r="S26" s="20">
        <f t="shared" si="59"/>
        <v>79.663938140260399</v>
      </c>
      <c r="T26" s="27">
        <v>30090410.890000001</v>
      </c>
      <c r="U26" s="27">
        <v>23174130.82</v>
      </c>
      <c r="V26" s="20">
        <f t="shared" si="60"/>
        <v>77.015002901477487</v>
      </c>
      <c r="W26" s="1">
        <v>31831757.640000001</v>
      </c>
      <c r="X26" s="1">
        <v>502864.29</v>
      </c>
      <c r="Y26" s="20">
        <f t="shared" si="61"/>
        <v>1.5797565930449828</v>
      </c>
      <c r="Z26" s="13">
        <f t="shared" si="8"/>
        <v>5.7870487590407294</v>
      </c>
      <c r="AA26" s="13">
        <f t="shared" si="8"/>
        <v>-97.830061917290934</v>
      </c>
    </row>
    <row r="27" spans="1:27" x14ac:dyDescent="0.3">
      <c r="A27" s="5" t="s">
        <v>43</v>
      </c>
      <c r="B27" s="27">
        <v>4038151.58</v>
      </c>
      <c r="C27" s="27">
        <v>0</v>
      </c>
      <c r="D27" s="20">
        <f t="shared" si="54"/>
        <v>0</v>
      </c>
      <c r="E27" s="27">
        <v>3462332.69</v>
      </c>
      <c r="F27" s="27">
        <v>2218962.34</v>
      </c>
      <c r="G27" s="20">
        <f t="shared" si="55"/>
        <v>64.088651746519474</v>
      </c>
      <c r="H27" s="27">
        <v>2954599.84</v>
      </c>
      <c r="I27" s="27">
        <v>2951007.47</v>
      </c>
      <c r="J27" s="20">
        <f t="shared" si="56"/>
        <v>99.878414330381887</v>
      </c>
      <c r="K27" s="27">
        <v>3089353.31</v>
      </c>
      <c r="L27" s="27">
        <v>3085927.63</v>
      </c>
      <c r="M27" s="20">
        <f t="shared" si="57"/>
        <v>99.889113362692711</v>
      </c>
      <c r="N27" s="27">
        <v>3019733.44</v>
      </c>
      <c r="O27" s="27">
        <v>3012830.18</v>
      </c>
      <c r="P27" s="20">
        <f t="shared" si="58"/>
        <v>99.771395053995235</v>
      </c>
      <c r="Q27" s="27">
        <v>3196880.77</v>
      </c>
      <c r="R27" s="27">
        <v>1880283.81</v>
      </c>
      <c r="S27" s="20">
        <f t="shared" si="59"/>
        <v>58.816200705539615</v>
      </c>
      <c r="T27" s="27">
        <v>3217108.8</v>
      </c>
      <c r="U27" s="27">
        <v>1962740.25</v>
      </c>
      <c r="V27" s="20">
        <f t="shared" si="60"/>
        <v>61.009445810474304</v>
      </c>
      <c r="W27" s="1">
        <v>3235942.71</v>
      </c>
      <c r="X27" s="1">
        <v>4339980.71</v>
      </c>
      <c r="Y27" s="20">
        <f t="shared" si="61"/>
        <v>134.11797114294399</v>
      </c>
      <c r="Z27" s="13">
        <f t="shared" si="8"/>
        <v>0.58542968767486059</v>
      </c>
      <c r="AA27" s="13">
        <f t="shared" si="8"/>
        <v>121.11844448087311</v>
      </c>
    </row>
    <row r="28" spans="1:27" x14ac:dyDescent="0.3">
      <c r="A28" s="5" t="s">
        <v>44</v>
      </c>
      <c r="B28" s="27">
        <v>0</v>
      </c>
      <c r="C28" s="27">
        <v>0</v>
      </c>
      <c r="D28" s="20" t="str">
        <f t="shared" si="54"/>
        <v>-</v>
      </c>
      <c r="E28" s="27">
        <v>0</v>
      </c>
      <c r="F28" s="27">
        <v>0</v>
      </c>
      <c r="G28" s="20" t="str">
        <f t="shared" si="55"/>
        <v>-</v>
      </c>
      <c r="H28" s="27">
        <v>0</v>
      </c>
      <c r="I28" s="27">
        <v>0</v>
      </c>
      <c r="J28" s="20" t="str">
        <f t="shared" si="56"/>
        <v>-</v>
      </c>
      <c r="K28" s="27">
        <v>0</v>
      </c>
      <c r="L28" s="27">
        <v>0</v>
      </c>
      <c r="M28" s="20" t="str">
        <f t="shared" si="57"/>
        <v>-</v>
      </c>
      <c r="N28" s="27">
        <v>0</v>
      </c>
      <c r="O28" s="27">
        <v>0</v>
      </c>
      <c r="P28" s="20" t="str">
        <f t="shared" si="58"/>
        <v>-</v>
      </c>
      <c r="Q28" s="27">
        <v>0</v>
      </c>
      <c r="R28" s="27">
        <v>0</v>
      </c>
      <c r="S28" s="20" t="str">
        <f t="shared" si="59"/>
        <v>-</v>
      </c>
      <c r="T28" s="28">
        <v>0</v>
      </c>
      <c r="U28" s="28">
        <v>0</v>
      </c>
      <c r="V28" s="20" t="str">
        <f t="shared" si="60"/>
        <v>-</v>
      </c>
      <c r="W28" s="28">
        <v>0</v>
      </c>
      <c r="X28" s="28">
        <v>0</v>
      </c>
      <c r="Y28" s="20" t="str">
        <f t="shared" si="61"/>
        <v>-</v>
      </c>
      <c r="Z28" s="13" t="str">
        <f t="shared" si="8"/>
        <v>-</v>
      </c>
      <c r="AA28" s="13" t="str">
        <f t="shared" si="8"/>
        <v>-</v>
      </c>
    </row>
    <row r="29" spans="1:27" x14ac:dyDescent="0.3">
      <c r="A29" s="5" t="s">
        <v>45</v>
      </c>
      <c r="B29" s="27">
        <v>1327014.6000000001</v>
      </c>
      <c r="C29" s="27">
        <v>0</v>
      </c>
      <c r="D29" s="20">
        <f t="shared" si="54"/>
        <v>0</v>
      </c>
      <c r="E29" s="27">
        <v>2876288.58</v>
      </c>
      <c r="F29" s="27">
        <v>2836837.64</v>
      </c>
      <c r="G29" s="20">
        <f t="shared" si="55"/>
        <v>98.628408141160861</v>
      </c>
      <c r="H29" s="27">
        <v>875505.2</v>
      </c>
      <c r="I29" s="27">
        <v>842946.46</v>
      </c>
      <c r="J29" s="20">
        <f t="shared" si="56"/>
        <v>96.281148301574902</v>
      </c>
      <c r="K29" s="27">
        <v>708261.78</v>
      </c>
      <c r="L29" s="27">
        <v>664059.44999999995</v>
      </c>
      <c r="M29" s="20">
        <f t="shared" si="57"/>
        <v>93.759040619133785</v>
      </c>
      <c r="N29" s="27">
        <v>741951.78</v>
      </c>
      <c r="O29" s="27">
        <v>603757.27</v>
      </c>
      <c r="P29" s="20">
        <f t="shared" si="58"/>
        <v>81.374192538496231</v>
      </c>
      <c r="Q29" s="1">
        <v>577664.04</v>
      </c>
      <c r="R29" s="27">
        <v>440733.65</v>
      </c>
      <c r="S29" s="20">
        <f t="shared" si="59"/>
        <v>76.295843168634832</v>
      </c>
      <c r="T29" s="27">
        <v>674112.57</v>
      </c>
      <c r="U29" s="27">
        <v>510905.63</v>
      </c>
      <c r="V29" s="20">
        <f t="shared" si="60"/>
        <v>75.789364082025656</v>
      </c>
      <c r="W29" s="1">
        <v>573119.6</v>
      </c>
      <c r="X29" s="1">
        <v>141901029.69999999</v>
      </c>
      <c r="Y29" s="20">
        <f t="shared" si="61"/>
        <v>24759.409676444498</v>
      </c>
      <c r="Z29" s="13">
        <f t="shared" si="8"/>
        <v>-14.981617981103653</v>
      </c>
      <c r="AA29" s="13">
        <f t="shared" si="8"/>
        <v>27674.411039471222</v>
      </c>
    </row>
    <row r="30" spans="1:27" x14ac:dyDescent="0.3">
      <c r="A30" s="5" t="s">
        <v>46</v>
      </c>
      <c r="B30" s="27">
        <v>5546243.5199999996</v>
      </c>
      <c r="C30" s="27">
        <v>0</v>
      </c>
      <c r="D30" s="20">
        <f t="shared" si="54"/>
        <v>0</v>
      </c>
      <c r="E30" s="27">
        <v>7770176.5800000001</v>
      </c>
      <c r="F30" s="27">
        <v>7184999.8700000001</v>
      </c>
      <c r="G30" s="20">
        <f t="shared" si="55"/>
        <v>92.46893936096366</v>
      </c>
      <c r="H30" s="27">
        <v>5267481.32</v>
      </c>
      <c r="I30" s="27">
        <v>4961750.04</v>
      </c>
      <c r="J30" s="20">
        <f t="shared" si="56"/>
        <v>94.195873484369557</v>
      </c>
      <c r="K30" s="27">
        <v>4775663.42</v>
      </c>
      <c r="L30" s="27">
        <v>4221553.1100000003</v>
      </c>
      <c r="M30" s="20">
        <f t="shared" si="57"/>
        <v>88.397207649110257</v>
      </c>
      <c r="N30" s="27">
        <v>4587526.0199999996</v>
      </c>
      <c r="O30" s="27">
        <v>4455012.68</v>
      </c>
      <c r="P30" s="20">
        <f t="shared" si="58"/>
        <v>97.111442214773533</v>
      </c>
      <c r="Q30" s="1">
        <v>5467021.7999999998</v>
      </c>
      <c r="R30" s="27">
        <v>4718626.5999999996</v>
      </c>
      <c r="S30" s="20">
        <f t="shared" si="59"/>
        <v>86.31073320395393</v>
      </c>
      <c r="T30" s="1">
        <v>5054381.32</v>
      </c>
      <c r="U30" s="27">
        <v>3829396.76</v>
      </c>
      <c r="V30" s="20">
        <f t="shared" si="60"/>
        <v>75.763906946379734</v>
      </c>
      <c r="W30" s="1">
        <v>5064260</v>
      </c>
      <c r="X30" s="1">
        <v>25338093.32</v>
      </c>
      <c r="Y30" s="20">
        <f t="shared" si="61"/>
        <v>500.33160461745643</v>
      </c>
      <c r="Z30" s="13">
        <f t="shared" si="8"/>
        <v>0.19544785750356652</v>
      </c>
      <c r="AA30" s="13">
        <f t="shared" si="8"/>
        <v>561.67323231348848</v>
      </c>
    </row>
    <row r="31" spans="1:27" x14ac:dyDescent="0.3">
      <c r="A31" s="5" t="s">
        <v>47</v>
      </c>
      <c r="B31" s="28">
        <v>0</v>
      </c>
      <c r="C31" s="28">
        <v>0</v>
      </c>
      <c r="D31" s="20" t="str">
        <f t="shared" si="54"/>
        <v>-</v>
      </c>
      <c r="E31" s="28">
        <v>0</v>
      </c>
      <c r="F31" s="28">
        <v>0</v>
      </c>
      <c r="G31" s="20" t="str">
        <f t="shared" si="55"/>
        <v>-</v>
      </c>
      <c r="H31" s="28">
        <v>0</v>
      </c>
      <c r="I31" s="28">
        <v>0</v>
      </c>
      <c r="J31" s="20" t="str">
        <f t="shared" si="56"/>
        <v>-</v>
      </c>
      <c r="K31" s="28">
        <v>0</v>
      </c>
      <c r="L31" s="28">
        <v>0</v>
      </c>
      <c r="M31" s="20" t="str">
        <f t="shared" si="57"/>
        <v>-</v>
      </c>
      <c r="N31" s="28">
        <v>0</v>
      </c>
      <c r="O31" s="28">
        <v>0</v>
      </c>
      <c r="P31" s="20" t="str">
        <f t="shared" si="58"/>
        <v>-</v>
      </c>
      <c r="Q31" s="28">
        <v>0</v>
      </c>
      <c r="R31" s="28">
        <v>0</v>
      </c>
      <c r="S31" s="20" t="str">
        <f t="shared" si="59"/>
        <v>-</v>
      </c>
      <c r="T31" s="28">
        <v>0</v>
      </c>
      <c r="U31" s="28">
        <v>0</v>
      </c>
      <c r="V31" s="20" t="str">
        <f t="shared" si="60"/>
        <v>-</v>
      </c>
      <c r="W31" s="28">
        <v>0</v>
      </c>
      <c r="X31" s="28">
        <v>0</v>
      </c>
      <c r="Y31" s="20" t="str">
        <f t="shared" si="61"/>
        <v>-</v>
      </c>
      <c r="Z31" s="13" t="str">
        <f t="shared" si="8"/>
        <v>-</v>
      </c>
      <c r="AA31" s="13" t="str">
        <f t="shared" si="8"/>
        <v>-</v>
      </c>
    </row>
    <row r="32" spans="1:27" x14ac:dyDescent="0.3">
      <c r="A32" s="5" t="s">
        <v>48</v>
      </c>
      <c r="B32" s="27">
        <v>19236345.550000001</v>
      </c>
      <c r="C32" s="27">
        <v>0</v>
      </c>
      <c r="D32" s="20">
        <f t="shared" si="54"/>
        <v>0</v>
      </c>
      <c r="E32" s="27">
        <v>13608338.539999999</v>
      </c>
      <c r="F32" s="27">
        <v>10379552.609999999</v>
      </c>
      <c r="G32" s="20">
        <f t="shared" si="55"/>
        <v>76.273474381098112</v>
      </c>
      <c r="H32" s="27">
        <v>33545301.640000001</v>
      </c>
      <c r="I32" s="27">
        <v>30314213.989999998</v>
      </c>
      <c r="J32" s="20">
        <f t="shared" si="56"/>
        <v>90.367987491436963</v>
      </c>
      <c r="K32" s="27">
        <v>29176027.059999999</v>
      </c>
      <c r="L32" s="27">
        <v>23727358.670000002</v>
      </c>
      <c r="M32" s="20">
        <f t="shared" si="57"/>
        <v>81.324844610286036</v>
      </c>
      <c r="N32" s="27">
        <v>26865679.920000002</v>
      </c>
      <c r="O32" s="27">
        <v>22403208.059999999</v>
      </c>
      <c r="P32" s="20">
        <f t="shared" si="58"/>
        <v>83.389693194855866</v>
      </c>
      <c r="Q32" s="27">
        <v>25903975.079999998</v>
      </c>
      <c r="R32" s="27">
        <v>20764385.449999999</v>
      </c>
      <c r="S32" s="20">
        <f t="shared" si="59"/>
        <v>80.159069740735717</v>
      </c>
      <c r="T32" s="27">
        <v>37004279.299999997</v>
      </c>
      <c r="U32" s="27">
        <v>25866173.050000001</v>
      </c>
      <c r="V32" s="20">
        <f t="shared" si="60"/>
        <v>69.900491346685953</v>
      </c>
      <c r="W32" s="1">
        <v>37689661.899999999</v>
      </c>
      <c r="X32" s="1">
        <v>30891358.719999999</v>
      </c>
      <c r="Y32" s="20">
        <f t="shared" si="61"/>
        <v>81.962419302042079</v>
      </c>
      <c r="Z32" s="13">
        <f t="shared" si="8"/>
        <v>1.8521711892927044</v>
      </c>
      <c r="AA32" s="13">
        <f t="shared" si="8"/>
        <v>19.42763492800492</v>
      </c>
    </row>
    <row r="33" spans="1:27" x14ac:dyDescent="0.3">
      <c r="A33" s="5" t="s">
        <v>49</v>
      </c>
      <c r="B33" s="27">
        <v>1471368.08</v>
      </c>
      <c r="C33" s="27">
        <v>0</v>
      </c>
      <c r="D33" s="20">
        <f t="shared" si="54"/>
        <v>0</v>
      </c>
      <c r="E33" s="27">
        <v>3150684.17</v>
      </c>
      <c r="F33" s="27">
        <v>671509.65</v>
      </c>
      <c r="G33" s="20">
        <f t="shared" si="55"/>
        <v>21.313137520857893</v>
      </c>
      <c r="H33" s="27">
        <v>1000530.45</v>
      </c>
      <c r="I33" s="27">
        <v>854897.17</v>
      </c>
      <c r="J33" s="20">
        <f t="shared" si="56"/>
        <v>85.444393021721638</v>
      </c>
      <c r="K33" s="27">
        <v>921487.45</v>
      </c>
      <c r="L33" s="27">
        <v>501223.19</v>
      </c>
      <c r="M33" s="20">
        <f t="shared" si="57"/>
        <v>54.392839533517254</v>
      </c>
      <c r="N33" s="27">
        <v>3483630.96</v>
      </c>
      <c r="O33" s="27">
        <v>2410251.0699999998</v>
      </c>
      <c r="P33" s="20">
        <f t="shared" si="58"/>
        <v>69.187898996052084</v>
      </c>
      <c r="Q33" s="27">
        <v>6584463.9500000002</v>
      </c>
      <c r="R33" s="27">
        <v>3788841.43</v>
      </c>
      <c r="S33" s="20">
        <f t="shared" si="59"/>
        <v>57.542139478187892</v>
      </c>
      <c r="T33" s="27">
        <v>5777391.0899999999</v>
      </c>
      <c r="U33" s="27">
        <v>4311388.8499999996</v>
      </c>
      <c r="V33" s="20">
        <f t="shared" si="60"/>
        <v>74.625186054351047</v>
      </c>
      <c r="W33" s="1">
        <v>13797407</v>
      </c>
      <c r="X33" s="1">
        <v>8608023.7200000007</v>
      </c>
      <c r="Y33" s="20">
        <f t="shared" si="61"/>
        <v>62.388706225742276</v>
      </c>
      <c r="Z33" s="13">
        <f t="shared" si="8"/>
        <v>138.8172582583465</v>
      </c>
      <c r="AA33" s="13">
        <f t="shared" si="8"/>
        <v>99.657790551645576</v>
      </c>
    </row>
    <row r="34" spans="1:27" x14ac:dyDescent="0.3">
      <c r="A34" s="5" t="s">
        <v>50</v>
      </c>
      <c r="B34" s="27">
        <v>0</v>
      </c>
      <c r="C34" s="27">
        <v>0</v>
      </c>
      <c r="D34" s="20" t="str">
        <f t="shared" si="54"/>
        <v>-</v>
      </c>
      <c r="E34" s="27">
        <v>0</v>
      </c>
      <c r="F34" s="27">
        <v>0</v>
      </c>
      <c r="G34" s="20" t="str">
        <f t="shared" si="55"/>
        <v>-</v>
      </c>
      <c r="H34" s="27">
        <v>0</v>
      </c>
      <c r="I34" s="27">
        <v>0</v>
      </c>
      <c r="J34" s="20" t="str">
        <f t="shared" si="56"/>
        <v>-</v>
      </c>
      <c r="K34" s="27">
        <v>0</v>
      </c>
      <c r="L34" s="27">
        <v>0</v>
      </c>
      <c r="M34" s="20" t="str">
        <f t="shared" si="57"/>
        <v>-</v>
      </c>
      <c r="N34" s="27">
        <v>0</v>
      </c>
      <c r="O34" s="27">
        <v>0</v>
      </c>
      <c r="P34" s="20" t="str">
        <f t="shared" si="58"/>
        <v>-</v>
      </c>
      <c r="Q34" s="27">
        <v>0</v>
      </c>
      <c r="R34" s="27">
        <v>0</v>
      </c>
      <c r="S34" s="20" t="str">
        <f t="shared" si="59"/>
        <v>-</v>
      </c>
      <c r="T34" s="27">
        <v>233855.07</v>
      </c>
      <c r="U34" s="27">
        <v>233855.07</v>
      </c>
      <c r="V34" s="20">
        <f t="shared" si="60"/>
        <v>100</v>
      </c>
      <c r="W34" s="28">
        <v>0</v>
      </c>
      <c r="X34" s="28">
        <v>0</v>
      </c>
      <c r="Y34" s="20" t="str">
        <f t="shared" si="61"/>
        <v>-</v>
      </c>
      <c r="Z34" s="13">
        <f t="shared" si="8"/>
        <v>-100</v>
      </c>
      <c r="AA34" s="13">
        <f t="shared" si="8"/>
        <v>-100</v>
      </c>
    </row>
    <row r="35" spans="1:27" x14ac:dyDescent="0.3">
      <c r="A35" s="5" t="s">
        <v>51</v>
      </c>
      <c r="B35" s="27">
        <v>396164.92</v>
      </c>
      <c r="C35" s="27">
        <v>0</v>
      </c>
      <c r="D35" s="20">
        <f t="shared" si="54"/>
        <v>0</v>
      </c>
      <c r="E35" s="27">
        <v>640364.14</v>
      </c>
      <c r="F35" s="27">
        <v>310895.81</v>
      </c>
      <c r="G35" s="20">
        <f t="shared" si="55"/>
        <v>48.549846966758629</v>
      </c>
      <c r="H35" s="27">
        <v>1320381.96</v>
      </c>
      <c r="I35" s="27">
        <v>1320381.96</v>
      </c>
      <c r="J35" s="20">
        <f t="shared" si="56"/>
        <v>100</v>
      </c>
      <c r="K35" s="27">
        <v>345433.83</v>
      </c>
      <c r="L35" s="27">
        <v>345433.83</v>
      </c>
      <c r="M35" s="20">
        <f t="shared" si="57"/>
        <v>100</v>
      </c>
      <c r="N35" s="27">
        <v>81958</v>
      </c>
      <c r="O35" s="27">
        <v>81958</v>
      </c>
      <c r="P35" s="20">
        <f t="shared" si="58"/>
        <v>100</v>
      </c>
      <c r="Q35" s="27">
        <v>42491.34</v>
      </c>
      <c r="R35" s="27">
        <v>42491.34</v>
      </c>
      <c r="S35" s="20">
        <f t="shared" si="59"/>
        <v>100</v>
      </c>
      <c r="T35" s="27">
        <v>95996.87</v>
      </c>
      <c r="U35" s="27">
        <v>95996.87</v>
      </c>
      <c r="V35" s="20">
        <f t="shared" si="60"/>
        <v>100</v>
      </c>
      <c r="W35" s="1">
        <v>349560.61</v>
      </c>
      <c r="X35" s="1">
        <v>349060.25</v>
      </c>
      <c r="Y35" s="20">
        <f t="shared" si="61"/>
        <v>99.856860302423669</v>
      </c>
      <c r="Z35" s="13">
        <f t="shared" si="8"/>
        <v>264.13750781666113</v>
      </c>
      <c r="AA35" s="13">
        <f t="shared" si="8"/>
        <v>263.61628248921033</v>
      </c>
    </row>
    <row r="36" spans="1:27" x14ac:dyDescent="0.3">
      <c r="A36" s="5" t="s">
        <v>52</v>
      </c>
      <c r="B36" s="27">
        <v>0</v>
      </c>
      <c r="C36" s="27">
        <v>0</v>
      </c>
      <c r="D36" s="20" t="str">
        <f t="shared" si="54"/>
        <v>-</v>
      </c>
      <c r="E36" s="27">
        <v>0</v>
      </c>
      <c r="F36" s="27">
        <v>0</v>
      </c>
      <c r="G36" s="20" t="str">
        <f t="shared" si="55"/>
        <v>-</v>
      </c>
      <c r="H36" s="27">
        <v>0</v>
      </c>
      <c r="I36" s="27">
        <v>0</v>
      </c>
      <c r="J36" s="20" t="str">
        <f t="shared" si="56"/>
        <v>-</v>
      </c>
      <c r="K36" s="27">
        <v>0</v>
      </c>
      <c r="L36" s="27">
        <v>0</v>
      </c>
      <c r="M36" s="20" t="str">
        <f t="shared" si="57"/>
        <v>-</v>
      </c>
      <c r="N36" s="27">
        <v>0</v>
      </c>
      <c r="O36" s="27">
        <v>0</v>
      </c>
      <c r="P36" s="20" t="str">
        <f t="shared" si="58"/>
        <v>-</v>
      </c>
      <c r="Q36" s="27">
        <v>180000</v>
      </c>
      <c r="R36" s="27">
        <v>180000</v>
      </c>
      <c r="S36" s="20">
        <f t="shared" si="59"/>
        <v>100</v>
      </c>
      <c r="T36" s="27">
        <v>2321555</v>
      </c>
      <c r="U36" s="27">
        <v>2321555</v>
      </c>
      <c r="V36" s="20">
        <f t="shared" si="60"/>
        <v>100</v>
      </c>
      <c r="W36" s="27">
        <v>0</v>
      </c>
      <c r="X36" s="27">
        <v>0</v>
      </c>
      <c r="Y36" s="20" t="str">
        <f t="shared" si="61"/>
        <v>-</v>
      </c>
      <c r="Z36" s="13">
        <f t="shared" si="8"/>
        <v>-100</v>
      </c>
      <c r="AA36" s="13">
        <f t="shared" si="8"/>
        <v>-100</v>
      </c>
    </row>
    <row r="37" spans="1:27" x14ac:dyDescent="0.3">
      <c r="A37" s="5" t="s">
        <v>263</v>
      </c>
      <c r="B37" s="27">
        <v>0</v>
      </c>
      <c r="C37" s="27">
        <v>0</v>
      </c>
      <c r="D37" s="20" t="str">
        <f t="shared" si="54"/>
        <v>-</v>
      </c>
      <c r="E37" s="27">
        <v>0</v>
      </c>
      <c r="F37" s="27">
        <v>0</v>
      </c>
      <c r="G37" s="20" t="str">
        <f t="shared" si="55"/>
        <v>-</v>
      </c>
      <c r="H37" s="27">
        <v>0</v>
      </c>
      <c r="I37" s="27">
        <v>0</v>
      </c>
      <c r="J37" s="20" t="str">
        <f t="shared" si="56"/>
        <v>-</v>
      </c>
      <c r="K37" s="27">
        <v>0</v>
      </c>
      <c r="L37" s="27">
        <v>0</v>
      </c>
      <c r="M37" s="20" t="str">
        <f t="shared" si="57"/>
        <v>-</v>
      </c>
      <c r="N37" s="27">
        <v>0</v>
      </c>
      <c r="O37" s="27">
        <v>0</v>
      </c>
      <c r="P37" s="20" t="str">
        <f t="shared" si="58"/>
        <v>-</v>
      </c>
      <c r="Q37" s="27">
        <v>0</v>
      </c>
      <c r="R37" s="27">
        <v>0</v>
      </c>
      <c r="S37" s="20" t="str">
        <f t="shared" si="59"/>
        <v>-</v>
      </c>
      <c r="T37" s="27">
        <v>0</v>
      </c>
      <c r="U37" s="27">
        <v>0</v>
      </c>
      <c r="V37" s="20" t="str">
        <f t="shared" si="60"/>
        <v>-</v>
      </c>
      <c r="W37" s="27">
        <v>0</v>
      </c>
      <c r="X37" s="27">
        <v>0</v>
      </c>
      <c r="Y37" s="20" t="str">
        <f t="shared" si="61"/>
        <v>-</v>
      </c>
      <c r="Z37" s="13" t="str">
        <f t="shared" si="8"/>
        <v>-</v>
      </c>
      <c r="AA37" s="13" t="str">
        <f t="shared" si="8"/>
        <v>-</v>
      </c>
    </row>
    <row r="38" spans="1:27" x14ac:dyDescent="0.3">
      <c r="A38" s="5" t="s">
        <v>53</v>
      </c>
      <c r="B38" s="27">
        <v>0</v>
      </c>
      <c r="C38" s="27">
        <v>0</v>
      </c>
      <c r="D38" s="20" t="str">
        <f t="shared" si="54"/>
        <v>-</v>
      </c>
      <c r="E38" s="27">
        <v>0</v>
      </c>
      <c r="F38" s="27">
        <v>0</v>
      </c>
      <c r="G38" s="20" t="str">
        <f t="shared" si="55"/>
        <v>-</v>
      </c>
      <c r="H38" s="27">
        <v>0</v>
      </c>
      <c r="I38" s="27">
        <v>0</v>
      </c>
      <c r="J38" s="20" t="str">
        <f t="shared" si="56"/>
        <v>-</v>
      </c>
      <c r="K38" s="27">
        <v>0</v>
      </c>
      <c r="L38" s="27">
        <v>0</v>
      </c>
      <c r="M38" s="20" t="str">
        <f t="shared" si="57"/>
        <v>-</v>
      </c>
      <c r="N38" s="27">
        <v>0</v>
      </c>
      <c r="O38" s="27">
        <v>0</v>
      </c>
      <c r="P38" s="20" t="str">
        <f t="shared" si="58"/>
        <v>-</v>
      </c>
      <c r="Q38" s="27">
        <v>0</v>
      </c>
      <c r="R38" s="27">
        <v>0</v>
      </c>
      <c r="S38" s="20" t="str">
        <f t="shared" si="59"/>
        <v>-</v>
      </c>
      <c r="T38" s="27">
        <v>0</v>
      </c>
      <c r="U38" s="27">
        <v>0</v>
      </c>
      <c r="V38" s="20" t="str">
        <f t="shared" si="60"/>
        <v>-</v>
      </c>
      <c r="W38" s="27">
        <v>0</v>
      </c>
      <c r="X38" s="27">
        <v>0</v>
      </c>
      <c r="Y38" s="20" t="str">
        <f t="shared" si="61"/>
        <v>-</v>
      </c>
      <c r="Z38" s="13" t="str">
        <f t="shared" si="8"/>
        <v>-</v>
      </c>
      <c r="AA38" s="13" t="str">
        <f t="shared" si="8"/>
        <v>-</v>
      </c>
    </row>
    <row r="39" spans="1:27" x14ac:dyDescent="0.3">
      <c r="A39" s="5" t="s">
        <v>54</v>
      </c>
      <c r="B39" s="27">
        <v>0</v>
      </c>
      <c r="C39" s="27">
        <v>0</v>
      </c>
      <c r="D39" s="20" t="str">
        <f t="shared" si="54"/>
        <v>-</v>
      </c>
      <c r="E39" s="27">
        <v>4649396.1900000004</v>
      </c>
      <c r="F39" s="27">
        <v>4649396.1900000004</v>
      </c>
      <c r="G39" s="20">
        <f t="shared" si="55"/>
        <v>100</v>
      </c>
      <c r="H39" s="27">
        <v>1300000</v>
      </c>
      <c r="I39" s="27">
        <v>1300000</v>
      </c>
      <c r="J39" s="20">
        <f t="shared" si="56"/>
        <v>100</v>
      </c>
      <c r="K39" s="27">
        <v>14004188.859999999</v>
      </c>
      <c r="L39" s="27">
        <v>14004188.859999999</v>
      </c>
      <c r="M39" s="20">
        <f t="shared" si="57"/>
        <v>100</v>
      </c>
      <c r="N39" s="27">
        <v>12675274.539999999</v>
      </c>
      <c r="O39" s="27">
        <v>12675274.539999999</v>
      </c>
      <c r="P39" s="20">
        <f t="shared" si="58"/>
        <v>100</v>
      </c>
      <c r="Q39" s="27">
        <v>9083543.7899999991</v>
      </c>
      <c r="R39" s="27">
        <v>9083543.7899999991</v>
      </c>
      <c r="S39" s="20">
        <f t="shared" si="59"/>
        <v>100</v>
      </c>
      <c r="T39" s="27">
        <v>18281156.399999999</v>
      </c>
      <c r="U39" s="27">
        <v>18281156.399999999</v>
      </c>
      <c r="V39" s="20">
        <f t="shared" si="60"/>
        <v>100</v>
      </c>
      <c r="W39" s="1">
        <v>10859538.970000001</v>
      </c>
      <c r="X39" s="1">
        <v>10859538.970000001</v>
      </c>
      <c r="Y39" s="20">
        <f t="shared" si="61"/>
        <v>100</v>
      </c>
      <c r="Z39" s="13">
        <f t="shared" si="8"/>
        <v>-40.597089525474431</v>
      </c>
      <c r="AA39" s="13">
        <f t="shared" si="8"/>
        <v>-40.597089525474431</v>
      </c>
    </row>
    <row r="40" spans="1:27" x14ac:dyDescent="0.3">
      <c r="A40" s="5" t="s">
        <v>55</v>
      </c>
      <c r="B40" s="27">
        <v>0</v>
      </c>
      <c r="C40" s="27">
        <v>0</v>
      </c>
      <c r="D40" s="20" t="str">
        <f t="shared" si="54"/>
        <v>-</v>
      </c>
      <c r="E40" s="27">
        <v>0</v>
      </c>
      <c r="F40" s="27">
        <v>0</v>
      </c>
      <c r="G40" s="20" t="str">
        <f t="shared" si="55"/>
        <v>-</v>
      </c>
      <c r="H40" s="27">
        <v>0</v>
      </c>
      <c r="I40" s="27">
        <v>0</v>
      </c>
      <c r="J40" s="20" t="str">
        <f t="shared" si="56"/>
        <v>-</v>
      </c>
      <c r="K40" s="27">
        <v>0</v>
      </c>
      <c r="L40" s="27">
        <v>0</v>
      </c>
      <c r="M40" s="20" t="str">
        <f t="shared" si="57"/>
        <v>-</v>
      </c>
      <c r="N40" s="27">
        <v>0</v>
      </c>
      <c r="O40" s="27">
        <v>0</v>
      </c>
      <c r="P40" s="20" t="str">
        <f t="shared" si="58"/>
        <v>-</v>
      </c>
      <c r="Q40" s="27">
        <v>0</v>
      </c>
      <c r="R40" s="27">
        <v>0</v>
      </c>
      <c r="S40" s="20" t="str">
        <f t="shared" si="59"/>
        <v>-</v>
      </c>
      <c r="T40" s="27">
        <v>0</v>
      </c>
      <c r="U40" s="27">
        <v>0</v>
      </c>
      <c r="V40" s="20" t="str">
        <f t="shared" si="60"/>
        <v>-</v>
      </c>
      <c r="W40" s="27">
        <v>0</v>
      </c>
      <c r="X40" s="27">
        <v>0</v>
      </c>
      <c r="Y40" s="20" t="str">
        <f t="shared" si="61"/>
        <v>-</v>
      </c>
      <c r="Z40" s="13" t="str">
        <f t="shared" si="8"/>
        <v>-</v>
      </c>
      <c r="AA40" s="13" t="str">
        <f t="shared" si="8"/>
        <v>-</v>
      </c>
    </row>
    <row r="41" spans="1:27" x14ac:dyDescent="0.3">
      <c r="A41" s="5" t="s">
        <v>56</v>
      </c>
      <c r="B41" s="27">
        <v>0</v>
      </c>
      <c r="C41" s="27">
        <v>0</v>
      </c>
      <c r="D41" s="20" t="str">
        <f t="shared" si="54"/>
        <v>-</v>
      </c>
      <c r="E41" s="27">
        <v>0</v>
      </c>
      <c r="F41" s="27">
        <v>0</v>
      </c>
      <c r="G41" s="20" t="str">
        <f t="shared" si="55"/>
        <v>-</v>
      </c>
      <c r="H41" s="27">
        <v>0</v>
      </c>
      <c r="I41" s="27">
        <v>0</v>
      </c>
      <c r="J41" s="20" t="str">
        <f t="shared" si="56"/>
        <v>-</v>
      </c>
      <c r="K41" s="27">
        <v>0</v>
      </c>
      <c r="L41" s="27">
        <v>0</v>
      </c>
      <c r="M41" s="20" t="str">
        <f t="shared" si="57"/>
        <v>-</v>
      </c>
      <c r="N41" s="27">
        <v>0</v>
      </c>
      <c r="O41" s="27">
        <v>0</v>
      </c>
      <c r="P41" s="20" t="str">
        <f t="shared" si="58"/>
        <v>-</v>
      </c>
      <c r="Q41" s="27">
        <v>0</v>
      </c>
      <c r="R41" s="27">
        <v>0</v>
      </c>
      <c r="S41" s="20" t="str">
        <f t="shared" si="59"/>
        <v>-</v>
      </c>
      <c r="T41" s="27">
        <v>0</v>
      </c>
      <c r="U41" s="27">
        <v>0</v>
      </c>
      <c r="V41" s="20" t="str">
        <f t="shared" si="60"/>
        <v>-</v>
      </c>
      <c r="W41" s="27">
        <v>0</v>
      </c>
      <c r="X41" s="27">
        <v>0</v>
      </c>
      <c r="Y41" s="20" t="str">
        <f t="shared" si="61"/>
        <v>-</v>
      </c>
      <c r="Z41" s="13" t="str">
        <f t="shared" si="8"/>
        <v>-</v>
      </c>
      <c r="AA41" s="13" t="str">
        <f t="shared" si="8"/>
        <v>-</v>
      </c>
    </row>
    <row r="42" spans="1:27" x14ac:dyDescent="0.3">
      <c r="A42" s="5" t="s">
        <v>57</v>
      </c>
      <c r="B42" s="27">
        <v>4374218.33</v>
      </c>
      <c r="C42" s="27">
        <v>4374218.33</v>
      </c>
      <c r="D42" s="20">
        <f t="shared" si="54"/>
        <v>100</v>
      </c>
      <c r="E42" s="27">
        <v>101512910.83</v>
      </c>
      <c r="F42" s="27">
        <v>101512910.83</v>
      </c>
      <c r="G42" s="20">
        <f t="shared" si="55"/>
        <v>100</v>
      </c>
      <c r="H42" s="27">
        <v>5351574.24</v>
      </c>
      <c r="I42" s="27">
        <v>5351574.24</v>
      </c>
      <c r="J42" s="20">
        <f t="shared" si="56"/>
        <v>100</v>
      </c>
      <c r="K42" s="27">
        <v>5886601.25</v>
      </c>
      <c r="L42" s="27">
        <v>5886601.25</v>
      </c>
      <c r="M42" s="20">
        <f t="shared" si="57"/>
        <v>100</v>
      </c>
      <c r="N42" s="27">
        <v>925459.91</v>
      </c>
      <c r="O42" s="27">
        <v>925459.91</v>
      </c>
      <c r="P42" s="20">
        <f t="shared" si="58"/>
        <v>100</v>
      </c>
      <c r="Q42" s="27">
        <v>6648866.7599999998</v>
      </c>
      <c r="R42" s="27">
        <v>4089244.09</v>
      </c>
      <c r="S42" s="20">
        <f t="shared" si="59"/>
        <v>61.502873160297767</v>
      </c>
      <c r="T42" s="27">
        <v>7378539.2400000002</v>
      </c>
      <c r="U42" s="27">
        <v>4732061.34</v>
      </c>
      <c r="V42" s="20">
        <f t="shared" si="60"/>
        <v>64.132766474248626</v>
      </c>
      <c r="W42" s="1">
        <v>7963836.0199999996</v>
      </c>
      <c r="X42" s="1">
        <v>5272147.34</v>
      </c>
      <c r="Y42" s="20">
        <f t="shared" si="61"/>
        <v>66.201103673653989</v>
      </c>
      <c r="Z42" s="13">
        <f t="shared" si="8"/>
        <v>7.9324207808915759</v>
      </c>
      <c r="AA42" s="13">
        <f t="shared" si="8"/>
        <v>11.413334722326312</v>
      </c>
    </row>
    <row r="43" spans="1:27" x14ac:dyDescent="0.3">
      <c r="A43" s="5" t="s">
        <v>58</v>
      </c>
      <c r="B43" s="27">
        <v>0</v>
      </c>
      <c r="C43" s="27">
        <v>0</v>
      </c>
      <c r="D43" s="20" t="str">
        <f t="shared" si="54"/>
        <v>-</v>
      </c>
      <c r="E43" s="27">
        <v>0</v>
      </c>
      <c r="F43" s="27">
        <v>0</v>
      </c>
      <c r="G43" s="20" t="str">
        <f t="shared" si="55"/>
        <v>-</v>
      </c>
      <c r="H43" s="27">
        <v>0</v>
      </c>
      <c r="I43" s="27">
        <v>0</v>
      </c>
      <c r="J43" s="20" t="str">
        <f t="shared" si="56"/>
        <v>-</v>
      </c>
      <c r="K43" s="27">
        <v>0</v>
      </c>
      <c r="L43" s="27">
        <v>0</v>
      </c>
      <c r="M43" s="20" t="str">
        <f t="shared" si="57"/>
        <v>-</v>
      </c>
      <c r="N43" s="27">
        <v>0</v>
      </c>
      <c r="O43" s="27">
        <v>0</v>
      </c>
      <c r="P43" s="20" t="str">
        <f t="shared" si="58"/>
        <v>-</v>
      </c>
      <c r="Q43" s="27">
        <v>0</v>
      </c>
      <c r="R43" s="27">
        <v>0</v>
      </c>
      <c r="S43" s="20" t="str">
        <f t="shared" si="59"/>
        <v>-</v>
      </c>
      <c r="T43" s="27">
        <v>0</v>
      </c>
      <c r="U43" s="27">
        <v>0</v>
      </c>
      <c r="V43" s="20" t="str">
        <f t="shared" si="60"/>
        <v>-</v>
      </c>
      <c r="W43" s="27">
        <v>0</v>
      </c>
      <c r="X43" s="27">
        <v>0</v>
      </c>
      <c r="Y43" s="20" t="str">
        <f t="shared" si="61"/>
        <v>-</v>
      </c>
      <c r="Z43" s="13" t="str">
        <f t="shared" si="8"/>
        <v>-</v>
      </c>
      <c r="AA43" s="13" t="str">
        <f t="shared" si="8"/>
        <v>-</v>
      </c>
    </row>
    <row r="44" spans="1:27" x14ac:dyDescent="0.3">
      <c r="A44" s="5" t="s">
        <v>59</v>
      </c>
      <c r="B44" s="27">
        <v>0</v>
      </c>
      <c r="C44" s="27">
        <v>0</v>
      </c>
      <c r="D44" s="20" t="str">
        <f t="shared" si="54"/>
        <v>-</v>
      </c>
      <c r="E44" s="27">
        <v>0</v>
      </c>
      <c r="F44" s="27">
        <v>0</v>
      </c>
      <c r="G44" s="20" t="str">
        <f t="shared" si="55"/>
        <v>-</v>
      </c>
      <c r="H44" s="27">
        <v>0</v>
      </c>
      <c r="I44" s="27">
        <v>0</v>
      </c>
      <c r="J44" s="20" t="str">
        <f t="shared" si="56"/>
        <v>-</v>
      </c>
      <c r="K44" s="27">
        <v>0</v>
      </c>
      <c r="L44" s="27">
        <v>0</v>
      </c>
      <c r="M44" s="20" t="str">
        <f t="shared" si="57"/>
        <v>-</v>
      </c>
      <c r="N44" s="27">
        <v>0</v>
      </c>
      <c r="O44" s="27">
        <v>0</v>
      </c>
      <c r="P44" s="20" t="str">
        <f t="shared" si="58"/>
        <v>-</v>
      </c>
      <c r="Q44" s="27">
        <v>0</v>
      </c>
      <c r="R44" s="27">
        <v>0</v>
      </c>
      <c r="S44" s="20" t="str">
        <f t="shared" si="59"/>
        <v>-</v>
      </c>
      <c r="T44" s="27">
        <v>0</v>
      </c>
      <c r="U44" s="27">
        <v>0</v>
      </c>
      <c r="V44" s="20" t="str">
        <f t="shared" si="60"/>
        <v>-</v>
      </c>
      <c r="W44" s="27">
        <v>0</v>
      </c>
      <c r="X44" s="27">
        <v>0</v>
      </c>
      <c r="Y44" s="20" t="str">
        <f t="shared" si="61"/>
        <v>-</v>
      </c>
      <c r="Z44" s="13" t="str">
        <f t="shared" si="8"/>
        <v>-</v>
      </c>
      <c r="AA44" s="13" t="str">
        <f t="shared" si="8"/>
        <v>-</v>
      </c>
    </row>
    <row r="45" spans="1:27" x14ac:dyDescent="0.3">
      <c r="A45" s="5" t="s">
        <v>60</v>
      </c>
      <c r="B45" s="27">
        <v>0</v>
      </c>
      <c r="C45" s="27">
        <v>0</v>
      </c>
      <c r="D45" s="20" t="str">
        <f t="shared" si="54"/>
        <v>-</v>
      </c>
      <c r="E45" s="27">
        <v>0</v>
      </c>
      <c r="F45" s="27">
        <v>0</v>
      </c>
      <c r="G45" s="20" t="str">
        <f t="shared" si="55"/>
        <v>-</v>
      </c>
      <c r="H45" s="27">
        <v>0</v>
      </c>
      <c r="I45" s="27">
        <v>0</v>
      </c>
      <c r="J45" s="20" t="str">
        <f t="shared" si="56"/>
        <v>-</v>
      </c>
      <c r="K45" s="27">
        <v>0</v>
      </c>
      <c r="L45" s="27">
        <v>0</v>
      </c>
      <c r="M45" s="20" t="str">
        <f t="shared" si="57"/>
        <v>-</v>
      </c>
      <c r="N45" s="27">
        <v>0</v>
      </c>
      <c r="O45" s="27">
        <v>0</v>
      </c>
      <c r="P45" s="20" t="str">
        <f t="shared" si="58"/>
        <v>-</v>
      </c>
      <c r="Q45" s="27">
        <v>0</v>
      </c>
      <c r="R45" s="27">
        <v>0</v>
      </c>
      <c r="S45" s="20" t="str">
        <f t="shared" si="59"/>
        <v>-</v>
      </c>
      <c r="T45" s="27">
        <v>0</v>
      </c>
      <c r="U45" s="27">
        <v>0</v>
      </c>
      <c r="V45" s="20" t="str">
        <f t="shared" si="60"/>
        <v>-</v>
      </c>
      <c r="W45" s="27">
        <v>0</v>
      </c>
      <c r="X45" s="27">
        <v>0</v>
      </c>
      <c r="Y45" s="20" t="str">
        <f t="shared" si="61"/>
        <v>-</v>
      </c>
      <c r="Z45" s="13" t="str">
        <f t="shared" si="8"/>
        <v>-</v>
      </c>
      <c r="AA45" s="13" t="str">
        <f t="shared" si="8"/>
        <v>-</v>
      </c>
    </row>
    <row r="46" spans="1:27" x14ac:dyDescent="0.3">
      <c r="A46" s="5" t="s">
        <v>61</v>
      </c>
      <c r="B46" s="27">
        <v>103125843.19</v>
      </c>
      <c r="C46" s="27">
        <v>0</v>
      </c>
      <c r="D46" s="20">
        <f t="shared" si="54"/>
        <v>0</v>
      </c>
      <c r="E46" s="27">
        <v>58971363.200000003</v>
      </c>
      <c r="F46" s="27">
        <v>0</v>
      </c>
      <c r="G46" s="20">
        <f t="shared" si="55"/>
        <v>0</v>
      </c>
      <c r="H46" s="27">
        <v>51231074.369999997</v>
      </c>
      <c r="I46" s="27">
        <v>0</v>
      </c>
      <c r="J46" s="20">
        <f t="shared" si="56"/>
        <v>0</v>
      </c>
      <c r="K46" s="27">
        <v>35099158.759999998</v>
      </c>
      <c r="L46" s="27">
        <v>0</v>
      </c>
      <c r="M46" s="20">
        <f t="shared" si="57"/>
        <v>0</v>
      </c>
      <c r="N46" s="27">
        <v>59297917.619999997</v>
      </c>
      <c r="O46" s="27">
        <v>52687632.5</v>
      </c>
      <c r="P46" s="20">
        <f t="shared" si="58"/>
        <v>88.852416096024129</v>
      </c>
      <c r="Q46" s="27">
        <v>31823049.34</v>
      </c>
      <c r="R46" s="27">
        <v>27632188.399999999</v>
      </c>
      <c r="S46" s="20">
        <f t="shared" si="59"/>
        <v>86.83073738401211</v>
      </c>
      <c r="T46" s="1">
        <v>35319129.310000002</v>
      </c>
      <c r="U46" s="27">
        <v>27632188.399999999</v>
      </c>
      <c r="V46" s="20">
        <f t="shared" si="60"/>
        <v>78.235757618680651</v>
      </c>
      <c r="W46" s="1">
        <v>36067303.649999999</v>
      </c>
      <c r="X46" s="27">
        <v>27632188.399999999</v>
      </c>
      <c r="Y46" s="20">
        <f t="shared" si="61"/>
        <v>76.612847658768629</v>
      </c>
      <c r="Z46" s="13">
        <f t="shared" si="8"/>
        <v>2.1183261156672017</v>
      </c>
      <c r="AA46" s="13">
        <f t="shared" si="8"/>
        <v>0</v>
      </c>
    </row>
    <row r="47" spans="1:27" x14ac:dyDescent="0.3">
      <c r="A47" s="5" t="s">
        <v>62</v>
      </c>
      <c r="B47" s="27">
        <v>2595318.52</v>
      </c>
      <c r="C47" s="27">
        <v>0</v>
      </c>
      <c r="D47" s="20">
        <f t="shared" si="54"/>
        <v>0</v>
      </c>
      <c r="E47" s="27">
        <v>6671113.1399999997</v>
      </c>
      <c r="F47" s="27">
        <v>0</v>
      </c>
      <c r="G47" s="20">
        <f t="shared" si="55"/>
        <v>0</v>
      </c>
      <c r="H47" s="27">
        <v>3017617.63</v>
      </c>
      <c r="I47" s="27">
        <v>0</v>
      </c>
      <c r="J47" s="20">
        <f t="shared" si="56"/>
        <v>0</v>
      </c>
      <c r="K47" s="27">
        <v>2603335.7200000002</v>
      </c>
      <c r="L47" s="27">
        <v>0</v>
      </c>
      <c r="M47" s="20">
        <f t="shared" si="57"/>
        <v>0</v>
      </c>
      <c r="N47" s="27">
        <v>1882878.67</v>
      </c>
      <c r="O47" s="27">
        <v>1093497.1599999999</v>
      </c>
      <c r="P47" s="20">
        <f t="shared" si="58"/>
        <v>58.075816430593477</v>
      </c>
      <c r="Q47" s="27">
        <v>3605975.86</v>
      </c>
      <c r="R47" s="27">
        <v>2622604.62</v>
      </c>
      <c r="S47" s="20">
        <f t="shared" si="59"/>
        <v>72.729400357106115</v>
      </c>
      <c r="T47" s="1">
        <v>2008806.34</v>
      </c>
      <c r="U47" s="27">
        <v>2622604.62</v>
      </c>
      <c r="V47" s="20">
        <f t="shared" si="60"/>
        <v>130.55537349608326</v>
      </c>
      <c r="W47" s="1">
        <v>2510518.73</v>
      </c>
      <c r="X47" s="27">
        <v>2622604.62</v>
      </c>
      <c r="Y47" s="20">
        <f t="shared" si="61"/>
        <v>104.46465061824095</v>
      </c>
      <c r="Z47" s="13">
        <f t="shared" si="8"/>
        <v>24.975647478292998</v>
      </c>
      <c r="AA47" s="13">
        <f t="shared" si="8"/>
        <v>0</v>
      </c>
    </row>
    <row r="48" spans="1:27" x14ac:dyDescent="0.3">
      <c r="A48" s="5" t="s">
        <v>63</v>
      </c>
      <c r="B48" s="27">
        <f t="shared" ref="B48" si="62">SUM(B23:B30)</f>
        <v>271817939.90999997</v>
      </c>
      <c r="C48" s="29">
        <v>219039847.00999999</v>
      </c>
      <c r="D48" s="20">
        <f t="shared" si="54"/>
        <v>80.583293024192955</v>
      </c>
      <c r="E48" s="27">
        <f t="shared" ref="E48" si="63">SUM(E23:E30)</f>
        <v>277310669.38999999</v>
      </c>
      <c r="F48" s="27">
        <f t="shared" ref="F48" si="64">SUM(F23:F30)</f>
        <v>220615557.05999997</v>
      </c>
      <c r="G48" s="20">
        <f t="shared" si="55"/>
        <v>79.555380088796369</v>
      </c>
      <c r="H48" s="27">
        <f t="shared" ref="H48:I48" si="65">SUM(H23:H30)</f>
        <v>278250033.83999997</v>
      </c>
      <c r="I48" s="27">
        <f t="shared" si="65"/>
        <v>227318946.72</v>
      </c>
      <c r="J48" s="20">
        <f t="shared" si="56"/>
        <v>81.69592778943327</v>
      </c>
      <c r="K48" s="27">
        <f t="shared" ref="K48:L48" si="66">SUM(K23:K30)</f>
        <v>279897543.12</v>
      </c>
      <c r="L48" s="27">
        <f t="shared" si="66"/>
        <v>227911616.83999997</v>
      </c>
      <c r="M48" s="20">
        <f t="shared" si="57"/>
        <v>81.426801500107416</v>
      </c>
      <c r="N48" s="27">
        <f t="shared" ref="N48:O48" si="67">SUM(N23:N30)</f>
        <v>282053189.46999997</v>
      </c>
      <c r="O48" s="27">
        <f t="shared" si="67"/>
        <v>219418383.34999999</v>
      </c>
      <c r="P48" s="20">
        <f t="shared" si="58"/>
        <v>77.79326437056227</v>
      </c>
      <c r="Q48" s="27">
        <f t="shared" ref="Q48:R48" si="68">SUM(Q23:Q30)</f>
        <v>276576811.31000006</v>
      </c>
      <c r="R48" s="27">
        <f t="shared" si="68"/>
        <v>225584460.28000003</v>
      </c>
      <c r="S48" s="20">
        <f t="shared" si="59"/>
        <v>81.563041822459425</v>
      </c>
      <c r="T48" s="27">
        <f t="shared" ref="T48:U48" si="69">SUM(T23:T30)</f>
        <v>305842289.38</v>
      </c>
      <c r="U48" s="27">
        <f t="shared" si="69"/>
        <v>243674974.37999997</v>
      </c>
      <c r="V48" s="20">
        <f t="shared" si="60"/>
        <v>79.673407779537314</v>
      </c>
      <c r="W48" s="27">
        <f t="shared" ref="W48:X48" si="70">SUM(W23:W30)</f>
        <v>307617114.63</v>
      </c>
      <c r="X48" s="27">
        <f t="shared" si="70"/>
        <v>245559661.56999999</v>
      </c>
      <c r="Y48" s="20">
        <f t="shared" si="61"/>
        <v>79.826397781982223</v>
      </c>
      <c r="Z48" s="13">
        <f t="shared" si="8"/>
        <v>0.58030733866067408</v>
      </c>
      <c r="AA48" s="13">
        <f t="shared" si="8"/>
        <v>0.77344306480193836</v>
      </c>
    </row>
    <row r="49" spans="1:27" x14ac:dyDescent="0.3">
      <c r="A49" s="5" t="s">
        <v>64</v>
      </c>
      <c r="B49" s="27">
        <f t="shared" ref="B49:C49" si="71">SUM(B31:B35)</f>
        <v>21103878.550000004</v>
      </c>
      <c r="C49" s="99">
        <f t="shared" si="71"/>
        <v>0</v>
      </c>
      <c r="D49" s="20">
        <f t="shared" si="54"/>
        <v>0</v>
      </c>
      <c r="E49" s="27">
        <f t="shared" ref="E49:F49" si="72">SUM(E31:E35)</f>
        <v>17399386.849999998</v>
      </c>
      <c r="F49" s="27">
        <f t="shared" si="72"/>
        <v>11361958.07</v>
      </c>
      <c r="G49" s="20">
        <f t="shared" si="55"/>
        <v>65.30091070421831</v>
      </c>
      <c r="H49" s="27">
        <f t="shared" ref="H49" si="73">SUM(H31:H35)</f>
        <v>35866214.050000004</v>
      </c>
      <c r="I49" s="27">
        <f>SUM(I31:I35)</f>
        <v>32489493.120000001</v>
      </c>
      <c r="J49" s="20">
        <f t="shared" si="56"/>
        <v>90.585231757964152</v>
      </c>
      <c r="K49" s="27">
        <f t="shared" ref="K49" si="74">SUM(K31:K35)</f>
        <v>30442948.339999996</v>
      </c>
      <c r="L49" s="27">
        <f>SUM(L31:L35)</f>
        <v>24574015.690000001</v>
      </c>
      <c r="M49" s="20">
        <f t="shared" si="57"/>
        <v>80.721536611851064</v>
      </c>
      <c r="N49" s="27">
        <f t="shared" ref="N49" si="75">SUM(N31:N35)</f>
        <v>30431268.880000003</v>
      </c>
      <c r="O49" s="27">
        <f>SUM(O31:O35)</f>
        <v>24895417.129999999</v>
      </c>
      <c r="P49" s="20">
        <f t="shared" si="58"/>
        <v>81.808672612931147</v>
      </c>
      <c r="Q49" s="27">
        <f t="shared" ref="Q49" si="76">SUM(Q31:Q35)</f>
        <v>32530930.369999997</v>
      </c>
      <c r="R49" s="27">
        <f>SUM(R31:R35)</f>
        <v>24595718.219999999</v>
      </c>
      <c r="S49" s="20">
        <f t="shared" si="59"/>
        <v>75.607177354761902</v>
      </c>
      <c r="T49" s="27">
        <f t="shared" ref="T49" si="77">SUM(T31:T35)</f>
        <v>43111522.329999998</v>
      </c>
      <c r="U49" s="27">
        <f>SUM(U31:U35)</f>
        <v>30507413.84</v>
      </c>
      <c r="V49" s="20">
        <f t="shared" si="60"/>
        <v>70.763944744235616</v>
      </c>
      <c r="W49" s="27">
        <f t="shared" ref="W49" si="78">SUM(W31:W35)</f>
        <v>51836629.509999998</v>
      </c>
      <c r="X49" s="27">
        <f>SUM(X31:X35)</f>
        <v>39848442.689999998</v>
      </c>
      <c r="Y49" s="20">
        <f t="shared" si="61"/>
        <v>76.873135978705349</v>
      </c>
      <c r="Z49" s="13">
        <f t="shared" si="8"/>
        <v>20.238457629060491</v>
      </c>
      <c r="AA49" s="13">
        <f t="shared" si="8"/>
        <v>30.618881361069185</v>
      </c>
    </row>
    <row r="50" spans="1:27" x14ac:dyDescent="0.3">
      <c r="A50" s="5" t="s">
        <v>65</v>
      </c>
      <c r="B50" s="27">
        <f t="shared" ref="B50:C50" si="79">SUM(B36:B39)</f>
        <v>0</v>
      </c>
      <c r="C50" s="27">
        <f t="shared" si="79"/>
        <v>0</v>
      </c>
      <c r="D50" s="20" t="str">
        <f t="shared" si="54"/>
        <v>-</v>
      </c>
      <c r="E50" s="27">
        <f t="shared" ref="E50:F50" si="80">SUM(E36:E39)</f>
        <v>4649396.1900000004</v>
      </c>
      <c r="F50" s="27">
        <f t="shared" si="80"/>
        <v>4649396.1900000004</v>
      </c>
      <c r="G50" s="20">
        <f t="shared" si="55"/>
        <v>100</v>
      </c>
      <c r="H50" s="27">
        <f t="shared" ref="H50:I50" si="81">SUM(H36:H39)</f>
        <v>1300000</v>
      </c>
      <c r="I50" s="27">
        <f t="shared" si="81"/>
        <v>1300000</v>
      </c>
      <c r="J50" s="20">
        <f t="shared" si="56"/>
        <v>100</v>
      </c>
      <c r="K50" s="27">
        <f t="shared" ref="K50:L50" si="82">SUM(K36:K39)</f>
        <v>14004188.859999999</v>
      </c>
      <c r="L50" s="27">
        <f t="shared" si="82"/>
        <v>14004188.859999999</v>
      </c>
      <c r="M50" s="20">
        <f t="shared" si="57"/>
        <v>100</v>
      </c>
      <c r="N50" s="27">
        <f t="shared" ref="N50:O50" si="83">SUM(N36:N39)</f>
        <v>12675274.539999999</v>
      </c>
      <c r="O50" s="27">
        <f t="shared" si="83"/>
        <v>12675274.539999999</v>
      </c>
      <c r="P50" s="20">
        <f t="shared" si="58"/>
        <v>100</v>
      </c>
      <c r="Q50" s="27">
        <f t="shared" ref="Q50:R50" si="84">SUM(Q36:Q39)</f>
        <v>9263543.7899999991</v>
      </c>
      <c r="R50" s="27">
        <f t="shared" si="84"/>
        <v>9263543.7899999991</v>
      </c>
      <c r="S50" s="20">
        <f t="shared" si="59"/>
        <v>100</v>
      </c>
      <c r="T50" s="27">
        <f t="shared" ref="T50:U50" si="85">SUM(T36:T39)</f>
        <v>20602711.399999999</v>
      </c>
      <c r="U50" s="27">
        <f t="shared" si="85"/>
        <v>20602711.399999999</v>
      </c>
      <c r="V50" s="20">
        <f t="shared" si="60"/>
        <v>100</v>
      </c>
      <c r="W50" s="27">
        <f t="shared" ref="W50:X50" si="86">SUM(W36:W39)</f>
        <v>10859538.970000001</v>
      </c>
      <c r="X50" s="27">
        <f t="shared" si="86"/>
        <v>10859538.970000001</v>
      </c>
      <c r="Y50" s="20">
        <f t="shared" si="61"/>
        <v>100</v>
      </c>
      <c r="Z50" s="13">
        <f t="shared" si="8"/>
        <v>-47.290729073649985</v>
      </c>
      <c r="AA50" s="13">
        <f t="shared" si="8"/>
        <v>-47.290729073649985</v>
      </c>
    </row>
    <row r="51" spans="1:27" x14ac:dyDescent="0.3">
      <c r="A51" s="5" t="s">
        <v>66</v>
      </c>
      <c r="B51" s="27">
        <f t="shared" ref="B51:C51" si="87">SUM(B40:B44)</f>
        <v>4374218.33</v>
      </c>
      <c r="C51" s="27">
        <f t="shared" si="87"/>
        <v>4374218.33</v>
      </c>
      <c r="D51" s="20">
        <f t="shared" si="54"/>
        <v>100</v>
      </c>
      <c r="E51" s="27">
        <f t="shared" ref="E51:F51" si="88">SUM(E40:E44)</f>
        <v>101512910.83</v>
      </c>
      <c r="F51" s="27">
        <f t="shared" si="88"/>
        <v>101512910.83</v>
      </c>
      <c r="G51" s="20">
        <f t="shared" si="55"/>
        <v>100</v>
      </c>
      <c r="H51" s="27">
        <f t="shared" ref="H51:I51" si="89">SUM(H40:H44)</f>
        <v>5351574.24</v>
      </c>
      <c r="I51" s="27">
        <f t="shared" si="89"/>
        <v>5351574.24</v>
      </c>
      <c r="J51" s="20">
        <f t="shared" si="56"/>
        <v>100</v>
      </c>
      <c r="K51" s="27">
        <f t="shared" ref="K51:L51" si="90">SUM(K40:K44)</f>
        <v>5886601.25</v>
      </c>
      <c r="L51" s="27">
        <f t="shared" si="90"/>
        <v>5886601.25</v>
      </c>
      <c r="M51" s="20">
        <f t="shared" si="57"/>
        <v>100</v>
      </c>
      <c r="N51" s="27">
        <f t="shared" ref="N51:O51" si="91">SUM(N40:N44)</f>
        <v>925459.91</v>
      </c>
      <c r="O51" s="27">
        <f t="shared" si="91"/>
        <v>925459.91</v>
      </c>
      <c r="P51" s="20">
        <f t="shared" si="58"/>
        <v>100</v>
      </c>
      <c r="Q51" s="27">
        <f t="shared" ref="Q51:R51" si="92">SUM(Q40:Q44)</f>
        <v>6648866.7599999998</v>
      </c>
      <c r="R51" s="27">
        <f t="shared" si="92"/>
        <v>4089244.09</v>
      </c>
      <c r="S51" s="20">
        <f t="shared" si="59"/>
        <v>61.502873160297767</v>
      </c>
      <c r="T51" s="27">
        <f t="shared" ref="T51:U51" si="93">SUM(T40:T44)</f>
        <v>7378539.2400000002</v>
      </c>
      <c r="U51" s="27">
        <f t="shared" si="93"/>
        <v>4732061.34</v>
      </c>
      <c r="V51" s="20">
        <f t="shared" si="60"/>
        <v>64.132766474248626</v>
      </c>
      <c r="W51" s="27">
        <f t="shared" ref="W51:X51" si="94">SUM(W40:W44)</f>
        <v>7963836.0199999996</v>
      </c>
      <c r="X51" s="27">
        <f t="shared" si="94"/>
        <v>5272147.34</v>
      </c>
      <c r="Y51" s="20">
        <f t="shared" si="61"/>
        <v>66.201103673653989</v>
      </c>
      <c r="Z51" s="13">
        <f t="shared" si="8"/>
        <v>7.9324207808915759</v>
      </c>
      <c r="AA51" s="13">
        <f t="shared" si="8"/>
        <v>11.413334722326312</v>
      </c>
    </row>
    <row r="52" spans="1:27" x14ac:dyDescent="0.3">
      <c r="A52" s="5" t="s">
        <v>67</v>
      </c>
      <c r="B52" s="27">
        <f t="shared" ref="B52:C52" si="95">B45</f>
        <v>0</v>
      </c>
      <c r="C52" s="27">
        <f t="shared" si="95"/>
        <v>0</v>
      </c>
      <c r="D52" s="20" t="str">
        <f t="shared" si="54"/>
        <v>-</v>
      </c>
      <c r="E52" s="27">
        <f t="shared" ref="E52:F52" si="96">E45</f>
        <v>0</v>
      </c>
      <c r="F52" s="27">
        <f t="shared" si="96"/>
        <v>0</v>
      </c>
      <c r="G52" s="20" t="str">
        <f t="shared" si="55"/>
        <v>-</v>
      </c>
      <c r="H52" s="27">
        <f t="shared" ref="H52:I52" si="97">H45</f>
        <v>0</v>
      </c>
      <c r="I52" s="27">
        <f t="shared" si="97"/>
        <v>0</v>
      </c>
      <c r="J52" s="20" t="str">
        <f t="shared" si="56"/>
        <v>-</v>
      </c>
      <c r="K52" s="27">
        <f t="shared" ref="K52:L52" si="98">K45</f>
        <v>0</v>
      </c>
      <c r="L52" s="27">
        <f t="shared" si="98"/>
        <v>0</v>
      </c>
      <c r="M52" s="20" t="str">
        <f t="shared" si="57"/>
        <v>-</v>
      </c>
      <c r="N52" s="27">
        <f t="shared" ref="N52:O52" si="99">N45</f>
        <v>0</v>
      </c>
      <c r="O52" s="27">
        <f t="shared" si="99"/>
        <v>0</v>
      </c>
      <c r="P52" s="20" t="str">
        <f t="shared" si="58"/>
        <v>-</v>
      </c>
      <c r="Q52" s="27">
        <f t="shared" ref="Q52:R52" si="100">Q45</f>
        <v>0</v>
      </c>
      <c r="R52" s="27">
        <f t="shared" si="100"/>
        <v>0</v>
      </c>
      <c r="S52" s="20" t="str">
        <f t="shared" si="59"/>
        <v>-</v>
      </c>
      <c r="T52" s="27">
        <f t="shared" ref="T52:U52" si="101">T45</f>
        <v>0</v>
      </c>
      <c r="U52" s="27">
        <f t="shared" si="101"/>
        <v>0</v>
      </c>
      <c r="V52" s="20" t="str">
        <f t="shared" si="60"/>
        <v>-</v>
      </c>
      <c r="W52" s="27">
        <f t="shared" ref="W52:X52" si="102">W45</f>
        <v>0</v>
      </c>
      <c r="X52" s="27">
        <f t="shared" si="102"/>
        <v>0</v>
      </c>
      <c r="Y52" s="20" t="str">
        <f t="shared" si="61"/>
        <v>-</v>
      </c>
      <c r="Z52" s="13" t="str">
        <f t="shared" si="8"/>
        <v>-</v>
      </c>
      <c r="AA52" s="13" t="str">
        <f t="shared" si="8"/>
        <v>-</v>
      </c>
    </row>
    <row r="53" spans="1:27" x14ac:dyDescent="0.3">
      <c r="A53" s="5" t="s">
        <v>68</v>
      </c>
      <c r="B53" s="27">
        <f>SUM(B46:B47)</f>
        <v>105721161.70999999</v>
      </c>
      <c r="C53" s="29">
        <v>99165163.920000002</v>
      </c>
      <c r="D53" s="20">
        <f t="shared" si="54"/>
        <v>93.798783815880199</v>
      </c>
      <c r="E53" s="27">
        <f>SUM(E46:E47)</f>
        <v>65642476.340000004</v>
      </c>
      <c r="F53" s="29">
        <v>55669481.149999999</v>
      </c>
      <c r="G53" s="20">
        <f t="shared" si="55"/>
        <v>84.807100910781998</v>
      </c>
      <c r="H53" s="27">
        <f>SUM(H46:H47)</f>
        <v>54248692</v>
      </c>
      <c r="I53" s="29">
        <v>47420178.490000002</v>
      </c>
      <c r="J53" s="20">
        <f t="shared" si="56"/>
        <v>87.412574832219008</v>
      </c>
      <c r="K53" s="27">
        <f>SUM(K46:K47)</f>
        <v>37702494.479999997</v>
      </c>
      <c r="L53" s="29">
        <v>32959595.829999998</v>
      </c>
      <c r="M53" s="20">
        <f t="shared" si="57"/>
        <v>87.420199338492154</v>
      </c>
      <c r="N53" s="27">
        <f>SUM(N46:N47)</f>
        <v>61180796.289999999</v>
      </c>
      <c r="O53" s="99">
        <f>SUM(O46:O47)</f>
        <v>53781129.659999996</v>
      </c>
      <c r="P53" s="20">
        <f t="shared" si="58"/>
        <v>87.905246288516395</v>
      </c>
      <c r="Q53" s="27">
        <f>SUM(Q46:Q47)</f>
        <v>35429025.200000003</v>
      </c>
      <c r="R53" s="99">
        <f>SUM(R46:R47)</f>
        <v>30254793.02</v>
      </c>
      <c r="S53" s="20">
        <f t="shared" si="59"/>
        <v>85.395499450546538</v>
      </c>
      <c r="T53" s="27">
        <f>SUM(T46:T47)</f>
        <v>37327935.650000006</v>
      </c>
      <c r="U53" s="29">
        <v>32349337.32</v>
      </c>
      <c r="V53" s="20">
        <f t="shared" si="60"/>
        <v>86.66254041830463</v>
      </c>
      <c r="W53" s="27">
        <f>SUM(W46:W47)</f>
        <v>38577822.379999995</v>
      </c>
      <c r="X53" s="29">
        <v>34019698.619999997</v>
      </c>
      <c r="Y53" s="20">
        <f t="shared" si="61"/>
        <v>88.184600688184318</v>
      </c>
      <c r="Z53" s="13">
        <f t="shared" si="8"/>
        <v>3.348394997567965</v>
      </c>
      <c r="AA53" s="13">
        <f t="shared" si="8"/>
        <v>5.1635101006143032</v>
      </c>
    </row>
    <row r="54" spans="1:27" x14ac:dyDescent="0.3">
      <c r="A54" s="5" t="s">
        <v>69</v>
      </c>
      <c r="B54" s="19">
        <f t="shared" ref="B54:C54" si="103">SUM(B48:B53)</f>
        <v>403017198.49999994</v>
      </c>
      <c r="C54" s="19">
        <f t="shared" si="103"/>
        <v>322579229.25999999</v>
      </c>
      <c r="D54" s="20">
        <f t="shared" si="54"/>
        <v>80.041057915298879</v>
      </c>
      <c r="E54" s="24">
        <f t="shared" ref="E54:F54" si="104">SUM(E48:E53)</f>
        <v>466514839.60000002</v>
      </c>
      <c r="F54" s="19">
        <f t="shared" si="104"/>
        <v>393809303.29999995</v>
      </c>
      <c r="G54" s="20">
        <f t="shared" si="55"/>
        <v>84.415171795534022</v>
      </c>
      <c r="H54" s="24">
        <f t="shared" ref="H54:I54" si="105">SUM(H48:H53)</f>
        <v>375016514.13</v>
      </c>
      <c r="I54" s="19">
        <f t="shared" si="105"/>
        <v>313880192.56999999</v>
      </c>
      <c r="J54" s="20">
        <f t="shared" si="56"/>
        <v>83.697698832855394</v>
      </c>
      <c r="K54" s="24">
        <f t="shared" ref="K54:L54" si="106">SUM(K48:K53)</f>
        <v>367933776.05000001</v>
      </c>
      <c r="L54" s="19">
        <f t="shared" si="106"/>
        <v>305336018.46999997</v>
      </c>
      <c r="M54" s="20">
        <f t="shared" si="57"/>
        <v>82.986678132128489</v>
      </c>
      <c r="N54" s="24">
        <f t="shared" ref="N54:O54" si="107">SUM(N48:N53)</f>
        <v>387265989.09000003</v>
      </c>
      <c r="O54" s="19">
        <f t="shared" si="107"/>
        <v>311695664.58999997</v>
      </c>
      <c r="P54" s="20">
        <f t="shared" si="58"/>
        <v>80.486196405324492</v>
      </c>
      <c r="Q54" s="24">
        <f t="shared" ref="Q54:R54" si="108">SUM(Q48:Q53)</f>
        <v>360449177.43000007</v>
      </c>
      <c r="R54" s="19">
        <f t="shared" si="108"/>
        <v>293787759.40000004</v>
      </c>
      <c r="S54" s="20">
        <f t="shared" si="59"/>
        <v>81.50601466057006</v>
      </c>
      <c r="T54" s="24">
        <f t="shared" ref="T54:U54" si="109">SUM(T48:T53)</f>
        <v>414262998</v>
      </c>
      <c r="U54" s="19">
        <f t="shared" si="109"/>
        <v>331866498.27999991</v>
      </c>
      <c r="V54" s="20">
        <f t="shared" si="60"/>
        <v>80.110099111482782</v>
      </c>
      <c r="W54" s="28">
        <f t="shared" ref="W54:X54" si="110">SUM(W48:W53)</f>
        <v>416854941.50999999</v>
      </c>
      <c r="X54" s="28">
        <f t="shared" si="110"/>
        <v>335559489.19</v>
      </c>
      <c r="Y54" s="20">
        <f t="shared" si="61"/>
        <v>80.49790365312252</v>
      </c>
      <c r="Z54" s="13">
        <f t="shared" si="8"/>
        <v>0.62567584421333322</v>
      </c>
      <c r="AA54" s="13">
        <f t="shared" si="8"/>
        <v>1.112794129308071</v>
      </c>
    </row>
    <row r="55" spans="1:27" x14ac:dyDescent="0.3">
      <c r="A55" s="14" t="s">
        <v>70</v>
      </c>
      <c r="B55" s="15">
        <f t="shared" ref="B55:F55" si="111">B54-B53</f>
        <v>297296036.78999996</v>
      </c>
      <c r="C55" s="15">
        <f t="shared" si="111"/>
        <v>223414065.33999997</v>
      </c>
      <c r="D55" s="21">
        <f t="shared" si="54"/>
        <v>75.148686054571328</v>
      </c>
      <c r="E55" s="25">
        <f t="shared" si="111"/>
        <v>400872363.25999999</v>
      </c>
      <c r="F55" s="15">
        <f t="shared" si="111"/>
        <v>338139822.14999998</v>
      </c>
      <c r="G55" s="21">
        <f t="shared" si="55"/>
        <v>84.350993767731353</v>
      </c>
      <c r="H55" s="25">
        <f t="shared" ref="H55:I55" si="112">H54-H53</f>
        <v>320767822.13</v>
      </c>
      <c r="I55" s="15">
        <f t="shared" si="112"/>
        <v>266460014.07999998</v>
      </c>
      <c r="J55" s="21">
        <f t="shared" si="56"/>
        <v>83.069433932188403</v>
      </c>
      <c r="K55" s="25">
        <f t="shared" ref="K55:L55" si="113">K54-K53</f>
        <v>330231281.56999999</v>
      </c>
      <c r="L55" s="15">
        <f t="shared" si="113"/>
        <v>272376422.63999999</v>
      </c>
      <c r="M55" s="21">
        <f t="shared" si="57"/>
        <v>82.48050316283063</v>
      </c>
      <c r="N55" s="25">
        <f t="shared" ref="N55:O55" si="114">N54-N53</f>
        <v>326085192.80000001</v>
      </c>
      <c r="O55" s="15">
        <f t="shared" si="114"/>
        <v>257914534.92999998</v>
      </c>
      <c r="P55" s="21">
        <f t="shared" si="58"/>
        <v>79.094218512457388</v>
      </c>
      <c r="Q55" s="25">
        <f t="shared" ref="Q55:R55" si="115">Q54-Q53</f>
        <v>325020152.23000008</v>
      </c>
      <c r="R55" s="15">
        <f t="shared" si="115"/>
        <v>263532966.38000003</v>
      </c>
      <c r="S55" s="21">
        <f t="shared" si="59"/>
        <v>81.082038935699984</v>
      </c>
      <c r="T55" s="25">
        <f t="shared" ref="T55:U55" si="116">T54-T53</f>
        <v>376935062.35000002</v>
      </c>
      <c r="U55" s="15">
        <f t="shared" si="116"/>
        <v>299517160.95999992</v>
      </c>
      <c r="V55" s="21">
        <f t="shared" si="60"/>
        <v>79.461209867997283</v>
      </c>
      <c r="W55" s="28">
        <f t="shared" ref="W55:X55" si="117">W54-W53</f>
        <v>378277119.13</v>
      </c>
      <c r="X55" s="28">
        <f t="shared" si="117"/>
        <v>301539790.56999999</v>
      </c>
      <c r="Y55" s="21">
        <f t="shared" si="61"/>
        <v>79.713991494783428</v>
      </c>
      <c r="Z55" s="16">
        <f t="shared" si="8"/>
        <v>0.35604455887782649</v>
      </c>
      <c r="AA55" s="16">
        <f t="shared" si="8"/>
        <v>0.67529673542485114</v>
      </c>
    </row>
    <row r="56" spans="1:27" x14ac:dyDescent="0.3">
      <c r="A56" s="5" t="s">
        <v>71</v>
      </c>
      <c r="B56" s="28">
        <f t="shared" ref="B56:C57" si="118">B14-B48</f>
        <v>26892754.75999999</v>
      </c>
      <c r="C56" s="28">
        <f t="shared" si="118"/>
        <v>8573608.9900000095</v>
      </c>
      <c r="D56" s="22"/>
      <c r="E56" s="28">
        <f t="shared" ref="E56:F57" si="119">E14-E48</f>
        <v>10882227.690000057</v>
      </c>
      <c r="F56" s="28">
        <f t="shared" si="119"/>
        <v>-19989059.029999942</v>
      </c>
      <c r="G56" s="22"/>
      <c r="H56" s="28">
        <f t="shared" ref="H56:I57" si="120">H14-H48</f>
        <v>27095835.740000069</v>
      </c>
      <c r="I56" s="28">
        <f t="shared" si="120"/>
        <v>14474960.729999989</v>
      </c>
      <c r="J56" s="22"/>
      <c r="K56" s="28">
        <f t="shared" ref="K56:L56" si="121">K14-K48</f>
        <v>32642422.850000024</v>
      </c>
      <c r="L56" s="28">
        <f t="shared" si="121"/>
        <v>18997511.690000027</v>
      </c>
      <c r="M56" s="22"/>
      <c r="N56" s="28">
        <f t="shared" ref="N56:O56" si="122">N14-N48</f>
        <v>39873069.670000017</v>
      </c>
      <c r="O56" s="28">
        <f t="shared" si="122"/>
        <v>48108812.880000025</v>
      </c>
      <c r="P56" s="22"/>
      <c r="Q56" s="28">
        <f t="shared" ref="Q56:R56" si="123">Q14-Q48</f>
        <v>26759407.209999919</v>
      </c>
      <c r="R56" s="28">
        <f t="shared" si="123"/>
        <v>23031842.709999949</v>
      </c>
      <c r="S56" s="22"/>
      <c r="T56" s="28">
        <f t="shared" ref="T56:U56" si="124">T14-T48</f>
        <v>32913483.470000029</v>
      </c>
      <c r="U56" s="28">
        <f t="shared" si="124"/>
        <v>36313816.180000037</v>
      </c>
      <c r="V56" s="22"/>
      <c r="W56" s="28">
        <f t="shared" ref="W56:X57" si="125">W14-W48</f>
        <v>28165076.590000033</v>
      </c>
      <c r="X56" s="28">
        <f t="shared" si="125"/>
        <v>22133567.639999986</v>
      </c>
      <c r="Y56" s="22"/>
      <c r="Z56" s="13">
        <f t="shared" ref="Z56:AA59" si="126">IF(T56&gt;0,W56/T56*100-100,"-")</f>
        <v>-14.426935041160476</v>
      </c>
      <c r="AA56" s="13">
        <f t="shared" si="126"/>
        <v>-39.049183015388714</v>
      </c>
    </row>
    <row r="57" spans="1:27" x14ac:dyDescent="0.3">
      <c r="A57" s="5" t="s">
        <v>72</v>
      </c>
      <c r="B57" s="28">
        <f t="shared" si="118"/>
        <v>-13602366.990000004</v>
      </c>
      <c r="C57" s="28">
        <f t="shared" si="118"/>
        <v>6718235.8700000001</v>
      </c>
      <c r="D57" s="22"/>
      <c r="E57" s="28">
        <f t="shared" si="119"/>
        <v>-690679.31999999844</v>
      </c>
      <c r="F57" s="28">
        <f t="shared" si="119"/>
        <v>3062998.4800000004</v>
      </c>
      <c r="G57" s="22"/>
      <c r="H57" s="28">
        <f t="shared" si="120"/>
        <v>-10567544.280000005</v>
      </c>
      <c r="I57" s="28">
        <f t="shared" si="120"/>
        <v>-10773311.430000003</v>
      </c>
      <c r="J57" s="22"/>
      <c r="K57" s="28">
        <f t="shared" ref="K57:L57" si="127">K15-K49</f>
        <v>-6550205.4599999972</v>
      </c>
      <c r="L57" s="28">
        <f t="shared" si="127"/>
        <v>-4414805.9400000013</v>
      </c>
      <c r="M57" s="22"/>
      <c r="N57" s="28">
        <f t="shared" ref="N57:O57" si="128">N15-N49</f>
        <v>-12836459.350000001</v>
      </c>
      <c r="O57" s="28">
        <f t="shared" si="128"/>
        <v>-11335253.17</v>
      </c>
      <c r="P57" s="22"/>
      <c r="Q57" s="28">
        <f t="shared" ref="Q57:R57" si="129">Q15-Q49</f>
        <v>-5397153.2299999967</v>
      </c>
      <c r="R57" s="28">
        <f t="shared" si="129"/>
        <v>-1882412.7699999996</v>
      </c>
      <c r="S57" s="22"/>
      <c r="T57" s="28">
        <f t="shared" ref="T57:U57" si="130">T15-T49</f>
        <v>-14965968.949999996</v>
      </c>
      <c r="U57" s="28">
        <f t="shared" si="130"/>
        <v>-6811358.0999999978</v>
      </c>
      <c r="V57" s="22"/>
      <c r="W57" s="28">
        <f t="shared" si="125"/>
        <v>-14415543.68</v>
      </c>
      <c r="X57" s="28">
        <f t="shared" si="125"/>
        <v>-11451436.979999997</v>
      </c>
      <c r="Y57" s="22"/>
      <c r="Z57" s="13" t="str">
        <f t="shared" si="126"/>
        <v>-</v>
      </c>
      <c r="AA57" s="13" t="str">
        <f t="shared" si="126"/>
        <v>-</v>
      </c>
    </row>
    <row r="58" spans="1:27" x14ac:dyDescent="0.3">
      <c r="A58" s="5" t="s">
        <v>358</v>
      </c>
      <c r="B58" s="28">
        <f t="shared" ref="B58:C58" si="131">SUM(B14:B16)-SUM(B48:B50)</f>
        <v>13541274.169999957</v>
      </c>
      <c r="C58" s="28">
        <f t="shared" si="131"/>
        <v>15542731.26000002</v>
      </c>
      <c r="D58" s="22"/>
      <c r="E58" s="28">
        <f t="shared" ref="E58:F58" si="132">SUM(E14:E16)-SUM(E48:E50)</f>
        <v>10192589.120000005</v>
      </c>
      <c r="F58" s="28">
        <f t="shared" si="132"/>
        <v>-21574415.98999992</v>
      </c>
      <c r="G58" s="22"/>
      <c r="H58" s="28">
        <f t="shared" ref="H58:I58" si="133">SUM(H14:H16)-SUM(H48:H50)</f>
        <v>16528291.460000038</v>
      </c>
      <c r="I58" s="28">
        <f t="shared" si="133"/>
        <v>2401649.2999999821</v>
      </c>
      <c r="J58" s="22"/>
      <c r="K58" s="28">
        <f t="shared" ref="K58:L58" si="134">SUM(K14:K16)-SUM(K48:K50)</f>
        <v>26092217.390000045</v>
      </c>
      <c r="L58" s="28">
        <f t="shared" si="134"/>
        <v>578516.8900000155</v>
      </c>
      <c r="M58" s="22"/>
      <c r="N58" s="28">
        <f t="shared" ref="N58:O58" si="135">SUM(N14:N16)-SUM(N48:N50)</f>
        <v>27050051.439999998</v>
      </c>
      <c r="O58" s="28">
        <f t="shared" si="135"/>
        <v>24600815.310000002</v>
      </c>
      <c r="P58" s="22"/>
      <c r="Q58" s="28">
        <f t="shared" ref="Q58:R58" si="136">SUM(Q14:Q16)-SUM(Q48:Q50)</f>
        <v>21291984.9799999</v>
      </c>
      <c r="R58" s="28">
        <f t="shared" si="136"/>
        <v>13402836.419999957</v>
      </c>
      <c r="S58" s="22"/>
      <c r="T58" s="28">
        <f t="shared" ref="T58:U58" si="137">SUM(T14:T16)-SUM(T48:T50)</f>
        <v>15625959.600000083</v>
      </c>
      <c r="U58" s="28">
        <f t="shared" si="137"/>
        <v>11646172.610000074</v>
      </c>
      <c r="V58" s="22"/>
      <c r="W58" s="28">
        <f t="shared" ref="W58:X58" si="138">SUM(W14:W16)-SUM(W48:W50)</f>
        <v>13749532.910000026</v>
      </c>
      <c r="X58" s="28">
        <f t="shared" si="138"/>
        <v>2909949.2699999213</v>
      </c>
      <c r="Y58" s="22"/>
      <c r="Z58" s="13">
        <f t="shared" si="126"/>
        <v>-12.008393327729124</v>
      </c>
      <c r="AA58" s="13">
        <f t="shared" si="126"/>
        <v>-75.013685891094624</v>
      </c>
    </row>
    <row r="59" spans="1:27" x14ac:dyDescent="0.3">
      <c r="A59" s="5" t="s">
        <v>359</v>
      </c>
      <c r="B59" s="28">
        <f t="shared" ref="B59:C59" si="139">B21-B55</f>
        <v>12167055.839999974</v>
      </c>
      <c r="C59" s="28">
        <f t="shared" si="139"/>
        <v>11168512.930000067</v>
      </c>
      <c r="D59" s="105"/>
      <c r="E59" s="28">
        <f t="shared" ref="E59:F59" si="140">E21-E55</f>
        <v>12055629.389999986</v>
      </c>
      <c r="F59" s="28">
        <f t="shared" si="140"/>
        <v>-19711375.719999909</v>
      </c>
      <c r="G59" s="105"/>
      <c r="H59" s="28">
        <f t="shared" ref="H59:I59" si="141">H21-H55</f>
        <v>20926717.220000029</v>
      </c>
      <c r="I59" s="28">
        <f t="shared" si="141"/>
        <v>6800075.0600000024</v>
      </c>
      <c r="J59" s="105"/>
      <c r="K59" s="28">
        <f t="shared" ref="K59:L59" si="142">K21-K55</f>
        <v>34035930.430000067</v>
      </c>
      <c r="L59" s="28">
        <f t="shared" si="142"/>
        <v>8522229.9300000072</v>
      </c>
      <c r="M59" s="105"/>
      <c r="N59" s="28">
        <f t="shared" ref="N59:O59" si="143">N21-N55</f>
        <v>38799866.069999993</v>
      </c>
      <c r="O59" s="28">
        <f t="shared" si="143"/>
        <v>36350629.940000027</v>
      </c>
      <c r="P59" s="105"/>
      <c r="Q59" s="28">
        <f t="shared" ref="Q59:R59" si="144">Q21-Q55</f>
        <v>23726662.009999931</v>
      </c>
      <c r="R59" s="28">
        <f t="shared" si="144"/>
        <v>18397136.119999975</v>
      </c>
      <c r="S59" s="105"/>
      <c r="T59" s="28">
        <f t="shared" ref="T59:U59" si="145">T21-T55</f>
        <v>26528576.840000033</v>
      </c>
      <c r="U59" s="28">
        <f t="shared" si="145"/>
        <v>25195267.750000119</v>
      </c>
      <c r="V59" s="105"/>
      <c r="W59" s="28">
        <f t="shared" ref="W59:X59" si="146">W21-W55</f>
        <v>16645235.860000074</v>
      </c>
      <c r="X59" s="28">
        <f t="shared" si="146"/>
        <v>8497340.8999999762</v>
      </c>
      <c r="Y59" s="105"/>
      <c r="Z59" s="13">
        <f t="shared" si="126"/>
        <v>-37.255451129582518</v>
      </c>
      <c r="AA59" s="13">
        <f t="shared" si="126"/>
        <v>-66.274059937307328</v>
      </c>
    </row>
    <row r="60" spans="1:27" x14ac:dyDescent="0.3">
      <c r="A60" s="5" t="s">
        <v>360</v>
      </c>
      <c r="C60" s="6">
        <f>SUM(C14:C16)/SUM(B14:B16)*100</f>
        <v>76.545131831981166</v>
      </c>
      <c r="D60" s="105"/>
      <c r="F60" s="6">
        <f>SUM(F14:F16)/SUM(E14:E16)*100</f>
        <v>69.472161854653422</v>
      </c>
      <c r="G60" s="105"/>
      <c r="I60" s="6">
        <f>SUM(I14:I16)/SUM(H14:H16)*100</f>
        <v>79.383769847816893</v>
      </c>
      <c r="J60" s="105"/>
      <c r="L60" s="6">
        <f>SUM(L14:L16)/SUM(K14:K16)*100</f>
        <v>76.21010801808012</v>
      </c>
      <c r="M60" s="105"/>
      <c r="O60" s="6">
        <f>SUM(O14:O16)/SUM(N14:N16)*100</f>
        <v>79.949479786787165</v>
      </c>
      <c r="P60" s="105"/>
      <c r="R60" s="6">
        <f>SUM(R14:R16)/SUM(Q14:Q16)*100</f>
        <v>80.328543721704605</v>
      </c>
      <c r="S60" s="105"/>
      <c r="U60" s="6">
        <f>SUM(U14:U16)/SUM(T14:T16)*100</f>
        <v>79.554830758154964</v>
      </c>
      <c r="V60" s="105"/>
      <c r="X60" s="6">
        <f>SUM(X14:X16)/SUM(W14:W16)*100</f>
        <v>77.898088547166282</v>
      </c>
      <c r="Y60" s="105"/>
    </row>
    <row r="61" spans="1:27" x14ac:dyDescent="0.3">
      <c r="A61" s="5" t="s">
        <v>361</v>
      </c>
      <c r="C61" s="6">
        <f>SUM(C48:C50)/SUM(B48:B50)*100</f>
        <v>74.77757995685495</v>
      </c>
      <c r="D61" s="105"/>
      <c r="F61" s="6">
        <f>SUM(F48:F50)/SUM(E48:E50)*100</f>
        <v>79.04440945466088</v>
      </c>
      <c r="G61" s="105"/>
      <c r="I61" s="6">
        <f>SUM(I48:I50)/SUM(H48:H50)*100</f>
        <v>82.782178022439865</v>
      </c>
      <c r="J61" s="105"/>
      <c r="L61" s="6">
        <f>SUM(L48:L50)/SUM(K48:K50)*100</f>
        <v>82.162538052752979</v>
      </c>
      <c r="M61" s="105"/>
      <c r="O61" s="6">
        <f>SUM(O48:O50)/SUM(N48:N50)*100</f>
        <v>79.034717102236698</v>
      </c>
      <c r="P61" s="105"/>
      <c r="R61" s="6">
        <f>SUM(R48:R50)/SUM(Q48:Q50)*100</f>
        <v>81.490930285057772</v>
      </c>
      <c r="S61" s="105"/>
      <c r="U61" s="6">
        <f>SUM(U48:U50)/SUM(T48:T50)*100</f>
        <v>79.767256477909882</v>
      </c>
      <c r="V61" s="105"/>
      <c r="X61" s="6">
        <f>SUM(X48:X50)/SUM(W48:W50)*100</f>
        <v>80.004595228628332</v>
      </c>
      <c r="Y61" s="105"/>
    </row>
  </sheetData>
  <mergeCells count="9">
    <mergeCell ref="Z1:AA1"/>
    <mergeCell ref="B1:D1"/>
    <mergeCell ref="E1:G1"/>
    <mergeCell ref="W1:Y1"/>
    <mergeCell ref="H1:J1"/>
    <mergeCell ref="K1:M1"/>
    <mergeCell ref="N1:P1"/>
    <mergeCell ref="Q1:S1"/>
    <mergeCell ref="T1:V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showGridLines="0" workbookViewId="0">
      <selection activeCell="L2" sqref="L2"/>
    </sheetView>
  </sheetViews>
  <sheetFormatPr defaultRowHeight="14.4" x14ac:dyDescent="0.3"/>
  <cols>
    <col min="1" max="2" width="10.33203125" bestFit="1" customWidth="1"/>
    <col min="3" max="3" width="50.6640625" bestFit="1" customWidth="1"/>
    <col min="4" max="4" width="7.44140625" customWidth="1"/>
    <col min="5" max="12" width="7.5546875" customWidth="1"/>
  </cols>
  <sheetData>
    <row r="1" spans="1:12" ht="23.25" customHeight="1" x14ac:dyDescent="0.3">
      <c r="A1" s="74" t="s">
        <v>311</v>
      </c>
      <c r="B1" s="74" t="s">
        <v>312</v>
      </c>
      <c r="C1" s="74" t="s">
        <v>322</v>
      </c>
      <c r="D1" s="42" t="s">
        <v>211</v>
      </c>
      <c r="E1" s="42">
        <v>2016</v>
      </c>
      <c r="F1" s="42">
        <v>2017</v>
      </c>
      <c r="G1" s="42">
        <v>2018</v>
      </c>
      <c r="H1" s="42">
        <v>2019</v>
      </c>
      <c r="I1" s="42">
        <v>2020</v>
      </c>
      <c r="J1" s="42">
        <v>2021</v>
      </c>
      <c r="K1" s="42">
        <v>2022</v>
      </c>
      <c r="L1" s="42">
        <v>2023</v>
      </c>
    </row>
    <row r="2" spans="1:12" ht="29.25" customHeight="1" x14ac:dyDescent="0.3">
      <c r="A2" s="75" t="s">
        <v>313</v>
      </c>
      <c r="B2" s="75" t="s">
        <v>78</v>
      </c>
      <c r="C2" s="77" t="s">
        <v>321</v>
      </c>
      <c r="D2" s="89" t="s">
        <v>328</v>
      </c>
      <c r="E2" s="82">
        <f>Piano_indicatori!D3</f>
        <v>24.841999999999999</v>
      </c>
      <c r="F2" s="82">
        <f>Piano_indicatori!E3</f>
        <v>24.67</v>
      </c>
      <c r="G2" s="82">
        <f>Piano_indicatori!F3</f>
        <v>24.986000000000001</v>
      </c>
      <c r="H2" s="82">
        <f>Piano_indicatori!G3</f>
        <v>24.443000000000001</v>
      </c>
      <c r="I2" s="82">
        <f>Piano_indicatori!H3</f>
        <v>22.064</v>
      </c>
      <c r="J2" s="82">
        <f>Piano_indicatori!I3</f>
        <v>25.881</v>
      </c>
      <c r="K2" s="82">
        <f>Piano_indicatori!J3</f>
        <v>24.66</v>
      </c>
      <c r="L2" s="82">
        <f>Piano_indicatori!K3</f>
        <v>25.6</v>
      </c>
    </row>
    <row r="3" spans="1:12" ht="29.25" customHeight="1" x14ac:dyDescent="0.3">
      <c r="A3" s="76" t="s">
        <v>314</v>
      </c>
      <c r="B3" s="76" t="s">
        <v>95</v>
      </c>
      <c r="C3" s="78" t="s">
        <v>96</v>
      </c>
      <c r="D3" s="90" t="s">
        <v>329</v>
      </c>
      <c r="E3" s="83">
        <f>Piano_indicatori!D12</f>
        <v>70.674000000000007</v>
      </c>
      <c r="F3" s="83">
        <f>Piano_indicatori!E12</f>
        <v>58.415999999999997</v>
      </c>
      <c r="G3" s="83">
        <f>Piano_indicatori!F12</f>
        <v>69.322999999999993</v>
      </c>
      <c r="H3" s="83">
        <f>Piano_indicatori!G12</f>
        <v>78.736999999999995</v>
      </c>
      <c r="I3" s="83">
        <f>Piano_indicatori!H12</f>
        <v>71.581999999999994</v>
      </c>
      <c r="J3" s="83">
        <f>Piano_indicatori!I12</f>
        <v>81.06</v>
      </c>
      <c r="K3" s="83">
        <f>Piano_indicatori!J12</f>
        <v>85.75</v>
      </c>
      <c r="L3" s="83">
        <f>Piano_indicatori!K12</f>
        <v>80.739999999999995</v>
      </c>
    </row>
    <row r="4" spans="1:12" ht="29.25" customHeight="1" x14ac:dyDescent="0.3">
      <c r="A4" s="75" t="s">
        <v>315</v>
      </c>
      <c r="B4" s="75" t="s">
        <v>100</v>
      </c>
      <c r="C4" s="79" t="s">
        <v>324</v>
      </c>
      <c r="D4" s="89" t="s">
        <v>330</v>
      </c>
      <c r="E4" s="84">
        <f>Piano_indicatori!D15</f>
        <v>0</v>
      </c>
      <c r="F4" s="84">
        <f>Piano_indicatori!E15</f>
        <v>0</v>
      </c>
      <c r="G4" s="84">
        <f>Piano_indicatori!F15</f>
        <v>0</v>
      </c>
      <c r="H4" s="84">
        <f>Piano_indicatori!G15</f>
        <v>0</v>
      </c>
      <c r="I4" s="84">
        <f>Piano_indicatori!H15</f>
        <v>0</v>
      </c>
      <c r="J4" s="84">
        <f>Piano_indicatori!I15</f>
        <v>0</v>
      </c>
      <c r="K4" s="84">
        <f>Piano_indicatori!J15</f>
        <v>0</v>
      </c>
      <c r="L4" s="84">
        <f>Piano_indicatori!K15</f>
        <v>0</v>
      </c>
    </row>
    <row r="5" spans="1:12" ht="29.25" customHeight="1" x14ac:dyDescent="0.3">
      <c r="A5" s="76" t="s">
        <v>316</v>
      </c>
      <c r="B5" s="76" t="s">
        <v>165</v>
      </c>
      <c r="C5" s="80" t="s">
        <v>325</v>
      </c>
      <c r="D5" s="91" t="s">
        <v>331</v>
      </c>
      <c r="E5" s="85">
        <f>Piano_indicatori!D51</f>
        <v>2.8159999999999998</v>
      </c>
      <c r="F5" s="85">
        <f>Piano_indicatori!E51</f>
        <v>2.1680000000000001</v>
      </c>
      <c r="G5" s="85">
        <f>Piano_indicatori!F51</f>
        <v>2.72</v>
      </c>
      <c r="H5" s="85">
        <f>Piano_indicatori!G51</f>
        <v>2.8719999999999999</v>
      </c>
      <c r="I5" s="85">
        <f>Piano_indicatori!H51</f>
        <v>1.2250000000000001</v>
      </c>
      <c r="J5" s="85">
        <f>Piano_indicatori!I51</f>
        <v>3.246</v>
      </c>
      <c r="K5" s="85">
        <f>Piano_indicatori!J51</f>
        <v>3.13</v>
      </c>
      <c r="L5" s="85">
        <f>Piano_indicatori!K51</f>
        <v>3.33</v>
      </c>
    </row>
    <row r="6" spans="1:12" ht="29.25" customHeight="1" x14ac:dyDescent="0.3">
      <c r="A6" s="75" t="s">
        <v>317</v>
      </c>
      <c r="B6" s="75" t="s">
        <v>185</v>
      </c>
      <c r="C6" s="93" t="s">
        <v>186</v>
      </c>
      <c r="D6" s="92" t="s">
        <v>332</v>
      </c>
      <c r="E6" s="86">
        <f>Piano_indicatori!D62</f>
        <v>0</v>
      </c>
      <c r="F6" s="86">
        <f>Piano_indicatori!E62</f>
        <v>0</v>
      </c>
      <c r="G6" s="86">
        <f>Piano_indicatori!F62</f>
        <v>0</v>
      </c>
      <c r="H6" s="86">
        <f>Piano_indicatori!G62</f>
        <v>0</v>
      </c>
      <c r="I6" s="86">
        <f>Piano_indicatori!H62</f>
        <v>0</v>
      </c>
      <c r="J6" s="86">
        <f>Piano_indicatori!I62</f>
        <v>0</v>
      </c>
      <c r="K6" s="86">
        <f>Piano_indicatori!J62</f>
        <v>0</v>
      </c>
      <c r="L6" s="86">
        <f>Piano_indicatori!K62</f>
        <v>0</v>
      </c>
    </row>
    <row r="7" spans="1:12" ht="29.25" customHeight="1" x14ac:dyDescent="0.3">
      <c r="A7" s="76" t="s">
        <v>318</v>
      </c>
      <c r="B7" s="76" t="s">
        <v>188</v>
      </c>
      <c r="C7" s="80" t="s">
        <v>189</v>
      </c>
      <c r="D7" s="90" t="s">
        <v>333</v>
      </c>
      <c r="E7" s="87">
        <f>Piano_indicatori!D64</f>
        <v>1.4E-2</v>
      </c>
      <c r="F7" s="87">
        <f>Piano_indicatori!E64</f>
        <v>9.9000000000000005E-2</v>
      </c>
      <c r="G7" s="87">
        <f>Piano_indicatori!F64</f>
        <v>1.7999999999999999E-2</v>
      </c>
      <c r="H7" s="87">
        <f>Piano_indicatori!G64</f>
        <v>3.6999999999999998E-2</v>
      </c>
      <c r="I7" s="87">
        <f>Piano_indicatori!H64</f>
        <v>1.4E-2</v>
      </c>
      <c r="J7" s="87">
        <f>Piano_indicatori!I64</f>
        <v>4.2000000000000003E-2</v>
      </c>
      <c r="K7" s="87">
        <f>Piano_indicatori!J64</f>
        <v>0.15</v>
      </c>
      <c r="L7" s="87">
        <f>Piano_indicatori!K64</f>
        <v>0.02</v>
      </c>
    </row>
    <row r="8" spans="1:12" ht="29.25" customHeight="1" x14ac:dyDescent="0.3">
      <c r="A8" s="75" t="s">
        <v>319</v>
      </c>
      <c r="B8" s="75" t="s">
        <v>323</v>
      </c>
      <c r="C8" s="79" t="s">
        <v>326</v>
      </c>
      <c r="D8" s="89" t="s">
        <v>334</v>
      </c>
      <c r="E8" s="84">
        <f>Piano_indicatori!D65+Piano_indicatori!D66</f>
        <v>5.0000000000000001E-3</v>
      </c>
      <c r="F8" s="84">
        <f>Piano_indicatori!E65+Piano_indicatori!E66</f>
        <v>1.2999999999999999E-2</v>
      </c>
      <c r="G8" s="84">
        <f>Piano_indicatori!F65+Piano_indicatori!F66</f>
        <v>6.0000000000000001E-3</v>
      </c>
      <c r="H8" s="84">
        <f>Piano_indicatori!G65+Piano_indicatori!G66</f>
        <v>2E-3</v>
      </c>
      <c r="I8" s="84">
        <f>Piano_indicatori!H65+Piano_indicatori!H66</f>
        <v>1.6E-2</v>
      </c>
      <c r="J8" s="84">
        <f>Piano_indicatori!I65+Piano_indicatori!I66</f>
        <v>0.01</v>
      </c>
      <c r="K8" s="84">
        <f>Piano_indicatori!J65+Piano_indicatori!J66</f>
        <v>0</v>
      </c>
      <c r="L8" s="84">
        <f>Piano_indicatori!K65+Piano_indicatori!K66</f>
        <v>0</v>
      </c>
    </row>
    <row r="9" spans="1:12" ht="29.25" customHeight="1" x14ac:dyDescent="0.3">
      <c r="A9" s="76" t="s">
        <v>320</v>
      </c>
      <c r="B9" s="76"/>
      <c r="C9" s="81" t="s">
        <v>327</v>
      </c>
      <c r="D9" s="91" t="s">
        <v>335</v>
      </c>
      <c r="E9" s="88">
        <f>Piano_indicatori!D76</f>
        <v>78.728105838885469</v>
      </c>
      <c r="F9" s="88">
        <f>Piano_indicatori!E76</f>
        <v>65.063816641538523</v>
      </c>
      <c r="G9" s="88">
        <f>Piano_indicatori!F76</f>
        <v>74.906500560882563</v>
      </c>
      <c r="H9" s="88">
        <f>Piano_indicatori!G76</f>
        <v>73.55854189337974</v>
      </c>
      <c r="I9" s="88">
        <f>Piano_indicatori!H76</f>
        <v>74.37521718671232</v>
      </c>
      <c r="J9" s="88">
        <f>Piano_indicatori!I76</f>
        <v>74.446827751425431</v>
      </c>
      <c r="K9" s="88">
        <f>Piano_indicatori!J76</f>
        <v>76.197445543586667</v>
      </c>
      <c r="L9" s="88">
        <f>Piano_indicatori!K76</f>
        <v>75.751275169417227</v>
      </c>
    </row>
  </sheetData>
  <conditionalFormatting sqref="E2:H2 L2">
    <cfRule type="cellIs" dxfId="31" priority="32" operator="greaterThan">
      <formula>48</formula>
    </cfRule>
  </conditionalFormatting>
  <conditionalFormatting sqref="E3:H3 L3">
    <cfRule type="cellIs" dxfId="30" priority="31" operator="lessThan">
      <formula>22</formula>
    </cfRule>
  </conditionalFormatting>
  <conditionalFormatting sqref="E4:H4 L4">
    <cfRule type="cellIs" dxfId="29" priority="30" operator="greaterThan">
      <formula>0</formula>
    </cfRule>
  </conditionalFormatting>
  <conditionalFormatting sqref="E5:H5 L5">
    <cfRule type="cellIs" dxfId="28" priority="29" operator="greaterThan">
      <formula>16</formula>
    </cfRule>
  </conditionalFormatting>
  <conditionalFormatting sqref="E6:H6 L6">
    <cfRule type="cellIs" dxfId="27" priority="28" operator="greaterThan">
      <formula>1.2</formula>
    </cfRule>
  </conditionalFormatting>
  <conditionalFormatting sqref="E7:H7 L7">
    <cfRule type="cellIs" dxfId="26" priority="27" operator="greaterThan">
      <formula>1</formula>
    </cfRule>
  </conditionalFormatting>
  <conditionalFormatting sqref="E8:H8 L8">
    <cfRule type="cellIs" dxfId="25" priority="26" operator="greaterThan">
      <formula>0.6</formula>
    </cfRule>
  </conditionalFormatting>
  <conditionalFormatting sqref="E9:H9 L9">
    <cfRule type="cellIs" dxfId="24" priority="25" operator="lessThan">
      <formula>47</formula>
    </cfRule>
  </conditionalFormatting>
  <conditionalFormatting sqref="I2">
    <cfRule type="cellIs" dxfId="23" priority="24" operator="greaterThan">
      <formula>48</formula>
    </cfRule>
  </conditionalFormatting>
  <conditionalFormatting sqref="I3">
    <cfRule type="cellIs" dxfId="22" priority="23" operator="lessThan">
      <formula>22</formula>
    </cfRule>
  </conditionalFormatting>
  <conditionalFormatting sqref="I4">
    <cfRule type="cellIs" dxfId="21" priority="22" operator="greaterThan">
      <formula>0</formula>
    </cfRule>
  </conditionalFormatting>
  <conditionalFormatting sqref="I5">
    <cfRule type="cellIs" dxfId="20" priority="21" operator="greaterThan">
      <formula>16</formula>
    </cfRule>
  </conditionalFormatting>
  <conditionalFormatting sqref="I6">
    <cfRule type="cellIs" dxfId="19" priority="20" operator="greaterThan">
      <formula>1.2</formula>
    </cfRule>
  </conditionalFormatting>
  <conditionalFormatting sqref="I7">
    <cfRule type="cellIs" dxfId="18" priority="19" operator="greaterThan">
      <formula>1</formula>
    </cfRule>
  </conditionalFormatting>
  <conditionalFormatting sqref="I8">
    <cfRule type="cellIs" dxfId="17" priority="18" operator="greaterThan">
      <formula>0.6</formula>
    </cfRule>
  </conditionalFormatting>
  <conditionalFormatting sqref="I9">
    <cfRule type="cellIs" dxfId="16" priority="17" operator="lessThan">
      <formula>47</formula>
    </cfRule>
  </conditionalFormatting>
  <conditionalFormatting sqref="J2">
    <cfRule type="cellIs" dxfId="15" priority="16" operator="greaterThan">
      <formula>48</formula>
    </cfRule>
  </conditionalFormatting>
  <conditionalFormatting sqref="J3">
    <cfRule type="cellIs" dxfId="14" priority="15" operator="lessThan">
      <formula>22</formula>
    </cfRule>
  </conditionalFormatting>
  <conditionalFormatting sqref="J4">
    <cfRule type="cellIs" dxfId="13" priority="14" operator="greaterThan">
      <formula>0</formula>
    </cfRule>
  </conditionalFormatting>
  <conditionalFormatting sqref="J5">
    <cfRule type="cellIs" dxfId="12" priority="13" operator="greaterThan">
      <formula>16</formula>
    </cfRule>
  </conditionalFormatting>
  <conditionalFormatting sqref="J6">
    <cfRule type="cellIs" dxfId="11" priority="12" operator="greaterThan">
      <formula>1.2</formula>
    </cfRule>
  </conditionalFormatting>
  <conditionalFormatting sqref="J7">
    <cfRule type="cellIs" dxfId="10" priority="11" operator="greaterThan">
      <formula>1</formula>
    </cfRule>
  </conditionalFormatting>
  <conditionalFormatting sqref="J8">
    <cfRule type="cellIs" dxfId="9" priority="10" operator="greaterThan">
      <formula>0.6</formula>
    </cfRule>
  </conditionalFormatting>
  <conditionalFormatting sqref="J9">
    <cfRule type="cellIs" dxfId="8" priority="9" operator="lessThan">
      <formula>47</formula>
    </cfRule>
  </conditionalFormatting>
  <conditionalFormatting sqref="K2">
    <cfRule type="cellIs" dxfId="7" priority="8" operator="greaterThan">
      <formula>48</formula>
    </cfRule>
  </conditionalFormatting>
  <conditionalFormatting sqref="K3">
    <cfRule type="cellIs" dxfId="6" priority="7" operator="lessThan">
      <formula>22</formula>
    </cfRule>
  </conditionalFormatting>
  <conditionalFormatting sqref="K4">
    <cfRule type="cellIs" dxfId="5" priority="6" operator="greaterThan">
      <formula>0</formula>
    </cfRule>
  </conditionalFormatting>
  <conditionalFormatting sqref="K5">
    <cfRule type="cellIs" dxfId="4" priority="5" operator="greaterThan">
      <formula>16</formula>
    </cfRule>
  </conditionalFormatting>
  <conditionalFormatting sqref="K6">
    <cfRule type="cellIs" dxfId="3" priority="4" operator="greaterThan">
      <formula>1.2</formula>
    </cfRule>
  </conditionalFormatting>
  <conditionalFormatting sqref="K7">
    <cfRule type="cellIs" dxfId="2" priority="3" operator="greaterThan">
      <formula>1</formula>
    </cfRule>
  </conditionalFormatting>
  <conditionalFormatting sqref="K8">
    <cfRule type="cellIs" dxfId="1" priority="2" operator="greaterThan">
      <formula>0.6</formula>
    </cfRule>
  </conditionalFormatting>
  <conditionalFormatting sqref="K9">
    <cfRule type="cellIs" dxfId="0" priority="1" operator="lessThan">
      <formula>47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workbookViewId="0">
      <selection activeCell="B3" sqref="B3"/>
    </sheetView>
  </sheetViews>
  <sheetFormatPr defaultRowHeight="14.4" x14ac:dyDescent="0.3"/>
  <cols>
    <col min="2" max="2" width="12.33203125" bestFit="1" customWidth="1"/>
    <col min="3" max="3" width="9.109375" bestFit="1" customWidth="1"/>
    <col min="5" max="5" width="9.5546875" bestFit="1" customWidth="1"/>
    <col min="6" max="6" width="10.33203125" customWidth="1"/>
    <col min="7" max="7" width="7.21875" bestFit="1" customWidth="1"/>
  </cols>
  <sheetData>
    <row r="1" spans="1:18" ht="43.2" x14ac:dyDescent="0.3">
      <c r="A1" s="100" t="s">
        <v>336</v>
      </c>
      <c r="B1" s="100" t="s">
        <v>337</v>
      </c>
      <c r="C1" s="100" t="s">
        <v>351</v>
      </c>
      <c r="D1" s="100" t="s">
        <v>352</v>
      </c>
      <c r="E1" s="100" t="s">
        <v>353</v>
      </c>
      <c r="F1" s="100" t="s">
        <v>365</v>
      </c>
      <c r="G1" s="100" t="s">
        <v>354</v>
      </c>
    </row>
    <row r="2" spans="1:18" x14ac:dyDescent="0.3">
      <c r="A2">
        <v>2024</v>
      </c>
      <c r="B2" s="1">
        <v>198688</v>
      </c>
      <c r="C2" s="1">
        <v>1262271</v>
      </c>
      <c r="G2" s="1"/>
    </row>
    <row r="3" spans="1:18" x14ac:dyDescent="0.3">
      <c r="A3">
        <v>2023</v>
      </c>
      <c r="B3" s="1">
        <v>197236</v>
      </c>
      <c r="C3" s="1">
        <v>1257326</v>
      </c>
      <c r="D3" s="1">
        <v>-826</v>
      </c>
      <c r="E3" s="1">
        <v>2278</v>
      </c>
      <c r="G3" s="1">
        <f>B2-B3-D3-E3-F3</f>
        <v>0</v>
      </c>
    </row>
    <row r="4" spans="1:18" x14ac:dyDescent="0.3">
      <c r="A4">
        <v>2022</v>
      </c>
      <c r="B4" s="1">
        <v>195906</v>
      </c>
      <c r="C4" s="1">
        <v>1253157</v>
      </c>
      <c r="D4" s="1">
        <v>-1108</v>
      </c>
      <c r="E4" s="1">
        <v>2220</v>
      </c>
      <c r="F4" s="1">
        <v>218</v>
      </c>
      <c r="G4" s="1">
        <f>B3-B4-D4-E4-F4</f>
        <v>0</v>
      </c>
    </row>
    <row r="5" spans="1:18" x14ac:dyDescent="0.3">
      <c r="A5">
        <v>2021</v>
      </c>
      <c r="B5" s="1">
        <v>197304</v>
      </c>
      <c r="C5" s="1">
        <v>1255709</v>
      </c>
      <c r="D5" s="1">
        <v>-1102</v>
      </c>
      <c r="E5" s="1">
        <v>573</v>
      </c>
      <c r="F5" s="1">
        <v>-869</v>
      </c>
      <c r="G5" s="1">
        <f>B4-B5-D5-E5-F5</f>
        <v>0</v>
      </c>
    </row>
    <row r="6" spans="1:18" x14ac:dyDescent="0.3">
      <c r="A6">
        <v>2020</v>
      </c>
      <c r="B6" s="1">
        <v>196340</v>
      </c>
      <c r="C6" s="1">
        <v>1255437</v>
      </c>
      <c r="D6" s="1">
        <v>-1512</v>
      </c>
      <c r="E6" s="1">
        <v>360</v>
      </c>
      <c r="F6" s="1">
        <v>2116</v>
      </c>
      <c r="G6" s="1">
        <f>B5-B6-D6-E6-F6</f>
        <v>0</v>
      </c>
    </row>
    <row r="7" spans="1:18" x14ac:dyDescent="0.3">
      <c r="A7">
        <v>2019</v>
      </c>
      <c r="B7" s="1">
        <v>196134</v>
      </c>
      <c r="C7" s="1">
        <v>1254419</v>
      </c>
      <c r="D7" s="1">
        <v>-627</v>
      </c>
      <c r="E7" s="1">
        <v>756</v>
      </c>
      <c r="F7" s="1">
        <v>77</v>
      </c>
      <c r="G7" s="1">
        <f t="shared" ref="G7:G11" si="0">B6-B7-D7-E7-F7</f>
        <v>0</v>
      </c>
    </row>
    <row r="8" spans="1:18" x14ac:dyDescent="0.3">
      <c r="A8">
        <v>2018</v>
      </c>
      <c r="B8" s="1">
        <v>194255</v>
      </c>
      <c r="C8" s="1">
        <v>1251306</v>
      </c>
      <c r="D8" s="1">
        <v>-706</v>
      </c>
      <c r="E8" s="1">
        <v>2585</v>
      </c>
      <c r="F8" s="1"/>
      <c r="G8" s="1">
        <f t="shared" si="0"/>
        <v>0</v>
      </c>
      <c r="I8" s="110"/>
      <c r="J8" s="111"/>
      <c r="K8" s="111"/>
      <c r="L8" s="111"/>
      <c r="M8" s="111"/>
      <c r="N8" s="111"/>
      <c r="O8" s="111"/>
      <c r="P8" s="111"/>
      <c r="Q8" s="111"/>
      <c r="R8" s="111"/>
    </row>
    <row r="9" spans="1:18" x14ac:dyDescent="0.3">
      <c r="A9">
        <v>2017</v>
      </c>
      <c r="B9" s="1">
        <v>194168</v>
      </c>
      <c r="C9" s="1">
        <v>1251873</v>
      </c>
      <c r="D9" s="1">
        <v>-643</v>
      </c>
      <c r="E9" s="1">
        <v>730</v>
      </c>
      <c r="F9" s="1"/>
      <c r="G9" s="1">
        <f t="shared" si="0"/>
        <v>0</v>
      </c>
      <c r="I9" s="110"/>
      <c r="J9" s="111"/>
      <c r="K9" s="111"/>
      <c r="L9" s="111"/>
      <c r="M9" s="111"/>
      <c r="N9" s="111"/>
      <c r="O9" s="111"/>
      <c r="P9" s="111"/>
      <c r="Q9" s="111"/>
      <c r="R9" s="111"/>
    </row>
    <row r="10" spans="1:18" x14ac:dyDescent="0.3">
      <c r="A10">
        <v>2016</v>
      </c>
      <c r="B10" s="1">
        <v>193881</v>
      </c>
      <c r="C10" s="1">
        <v>1253852</v>
      </c>
      <c r="D10" s="1">
        <v>-454</v>
      </c>
      <c r="E10" s="1">
        <v>741</v>
      </c>
      <c r="F10" s="1"/>
      <c r="G10" s="1">
        <f t="shared" si="0"/>
        <v>0</v>
      </c>
      <c r="I10" s="110"/>
      <c r="J10" s="111"/>
      <c r="K10" s="111"/>
      <c r="L10" s="111"/>
      <c r="M10" s="111"/>
      <c r="N10" s="111"/>
      <c r="O10" s="111"/>
      <c r="P10" s="111"/>
      <c r="Q10" s="111"/>
      <c r="R10" s="111"/>
    </row>
    <row r="11" spans="1:18" x14ac:dyDescent="0.3">
      <c r="A11">
        <v>2015</v>
      </c>
      <c r="B11" s="1">
        <v>193118</v>
      </c>
      <c r="C11" s="1">
        <v>1255890</v>
      </c>
      <c r="D11" s="1">
        <v>-680</v>
      </c>
      <c r="E11" s="1">
        <v>1443</v>
      </c>
      <c r="F11" s="1"/>
      <c r="G11" s="1">
        <f t="shared" si="0"/>
        <v>0</v>
      </c>
      <c r="I11" s="110"/>
      <c r="J11" s="111"/>
      <c r="K11" s="111"/>
      <c r="L11" s="111"/>
      <c r="M11" s="111"/>
      <c r="N11" s="111"/>
      <c r="O11" s="111"/>
      <c r="P11" s="111"/>
      <c r="Q11" s="111"/>
      <c r="R11" s="111"/>
    </row>
    <row r="31" spans="2:6" x14ac:dyDescent="0.3">
      <c r="B31" s="112"/>
      <c r="C31" s="110"/>
      <c r="D31" s="110"/>
      <c r="E31" s="110"/>
      <c r="F31" s="110"/>
    </row>
    <row r="32" spans="2:6" x14ac:dyDescent="0.3">
      <c r="B32" s="112"/>
      <c r="C32" s="110"/>
      <c r="D32" s="110"/>
      <c r="E32" s="110"/>
      <c r="F32" s="110"/>
    </row>
    <row r="33" spans="2:6" x14ac:dyDescent="0.3">
      <c r="B33" s="112"/>
      <c r="C33" s="110"/>
      <c r="D33" s="110"/>
      <c r="E33" s="110"/>
      <c r="F33" s="110"/>
    </row>
    <row r="34" spans="2:6" x14ac:dyDescent="0.3">
      <c r="B34" s="112"/>
      <c r="C34" s="110"/>
      <c r="D34" s="110"/>
      <c r="E34" s="110"/>
      <c r="F34" s="110"/>
    </row>
    <row r="35" spans="2:6" x14ac:dyDescent="0.3">
      <c r="B35" s="112"/>
      <c r="C35" s="110"/>
      <c r="D35" s="110"/>
      <c r="E35" s="110"/>
      <c r="F35" s="110"/>
    </row>
    <row r="36" spans="2:6" x14ac:dyDescent="0.3">
      <c r="B36" s="112"/>
      <c r="C36" s="110"/>
      <c r="D36" s="110"/>
      <c r="E36" s="110"/>
      <c r="F36" s="110"/>
    </row>
    <row r="37" spans="2:6" x14ac:dyDescent="0.3">
      <c r="B37" s="112"/>
      <c r="C37" s="110"/>
      <c r="D37" s="110"/>
      <c r="E37" s="110"/>
      <c r="F37" s="110"/>
    </row>
    <row r="38" spans="2:6" x14ac:dyDescent="0.3">
      <c r="B38" s="112"/>
      <c r="C38" s="110"/>
      <c r="D38" s="110"/>
      <c r="E38" s="110"/>
      <c r="F38" s="110"/>
    </row>
    <row r="39" spans="2:6" x14ac:dyDescent="0.3">
      <c r="B39" s="112"/>
      <c r="C39" s="110"/>
      <c r="D39" s="110"/>
      <c r="E39" s="110"/>
      <c r="F39" s="110"/>
    </row>
  </sheetData>
  <sortState ref="A2:B6">
    <sortCondition descending="1" ref="A2:A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topLeftCell="B1" workbookViewId="0">
      <selection activeCell="K1" sqref="K1:K21"/>
    </sheetView>
  </sheetViews>
  <sheetFormatPr defaultRowHeight="14.4" x14ac:dyDescent="0.3"/>
  <cols>
    <col min="1" max="1" width="55.6640625" bestFit="1" customWidth="1"/>
    <col min="2" max="9" width="12.44140625" bestFit="1" customWidth="1"/>
    <col min="10" max="10" width="8.44140625" customWidth="1"/>
    <col min="11" max="11" width="6.5546875" bestFit="1" customWidth="1"/>
    <col min="12" max="12" width="12.44140625" bestFit="1" customWidth="1"/>
    <col min="13" max="13" width="7" bestFit="1" customWidth="1"/>
  </cols>
  <sheetData>
    <row r="1" spans="1:13" ht="28.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>
        <v>2021</v>
      </c>
      <c r="H1" s="42">
        <v>2022</v>
      </c>
      <c r="I1" s="42">
        <v>2023</v>
      </c>
      <c r="J1" s="54" t="s">
        <v>297</v>
      </c>
      <c r="K1" s="42" t="s">
        <v>233</v>
      </c>
      <c r="L1" s="54" t="s">
        <v>367</v>
      </c>
      <c r="M1" s="42" t="s">
        <v>269</v>
      </c>
    </row>
    <row r="2" spans="1:13" x14ac:dyDescent="0.3">
      <c r="A2" s="55" t="s">
        <v>20</v>
      </c>
      <c r="B2" s="56">
        <f>Entrate_Uscite!B3</f>
        <v>148373013.97999999</v>
      </c>
      <c r="C2" s="56">
        <f>Entrate_Uscite!E3</f>
        <v>142732363.34999999</v>
      </c>
      <c r="D2" s="56">
        <f>Entrate_Uscite!H3</f>
        <v>140383696.30000001</v>
      </c>
      <c r="E2" s="56">
        <f>Entrate_Uscite!K3</f>
        <v>146392665.5</v>
      </c>
      <c r="F2" s="56">
        <f>Entrate_Uscite!N3</f>
        <v>135654468.72999999</v>
      </c>
      <c r="G2" s="56">
        <f>Entrate_Uscite!Q3</f>
        <v>141698652.22</v>
      </c>
      <c r="H2" s="56">
        <f>Entrate_Uscite!T3</f>
        <v>149982619.78</v>
      </c>
      <c r="I2" s="56">
        <f>Entrate_Uscite!W3</f>
        <v>149459976.43000001</v>
      </c>
      <c r="J2" s="56">
        <f>I2/I$21*100</f>
        <v>37.845407974887749</v>
      </c>
      <c r="K2" s="57">
        <f>IF(H2&gt;0,I2/H2*100-100,"-")</f>
        <v>-0.34846927648459314</v>
      </c>
      <c r="L2" s="56">
        <f>Entrate_Uscite!X3</f>
        <v>119486681.86</v>
      </c>
      <c r="M2" s="58">
        <f t="shared" ref="M2:M21" si="0">IF(I2&gt;0,L2/I2*100,"-")</f>
        <v>79.945604645509832</v>
      </c>
    </row>
    <row r="3" spans="1:13" x14ac:dyDescent="0.3">
      <c r="A3" s="55" t="s">
        <v>21</v>
      </c>
      <c r="B3" s="56">
        <f>Entrate_Uscite!B4</f>
        <v>38041700.229999997</v>
      </c>
      <c r="C3" s="56">
        <f>Entrate_Uscite!E4</f>
        <v>36571126.579999998</v>
      </c>
      <c r="D3" s="56">
        <f>Entrate_Uscite!H4</f>
        <v>45781393.439999998</v>
      </c>
      <c r="E3" s="56">
        <f>Entrate_Uscite!K4</f>
        <v>41484497.07</v>
      </c>
      <c r="F3" s="56">
        <f>Entrate_Uscite!N4</f>
        <v>73504854.700000003</v>
      </c>
      <c r="G3" s="56">
        <f>Entrate_Uscite!Q4</f>
        <v>38666661.82</v>
      </c>
      <c r="H3" s="56">
        <f>Entrate_Uscite!T4</f>
        <v>49252395.859999999</v>
      </c>
      <c r="I3" s="56">
        <f>Entrate_Uscite!W4</f>
        <v>43204580.829999998</v>
      </c>
      <c r="J3" s="56">
        <f t="shared" ref="J3:J21" si="1">I3/I$21*100</f>
        <v>10.940019040222221</v>
      </c>
      <c r="K3" s="57">
        <f t="shared" ref="K3:K21" si="2">IF(H3&gt;0,I3/H3*100-100,"-")</f>
        <v>-12.279230125557589</v>
      </c>
      <c r="L3" s="56">
        <f>Entrate_Uscite!X4</f>
        <v>36263300.390000001</v>
      </c>
      <c r="M3" s="58">
        <f t="shared" si="0"/>
        <v>83.933924813870249</v>
      </c>
    </row>
    <row r="4" spans="1:13" x14ac:dyDescent="0.3">
      <c r="A4" s="55" t="s">
        <v>22</v>
      </c>
      <c r="B4" s="56">
        <f>Entrate_Uscite!B5</f>
        <v>112295980.45999999</v>
      </c>
      <c r="C4" s="56">
        <f>Entrate_Uscite!E5</f>
        <v>108889407.15000001</v>
      </c>
      <c r="D4" s="56">
        <f>Entrate_Uscite!H5</f>
        <v>119180779.84</v>
      </c>
      <c r="E4" s="56">
        <f>Entrate_Uscite!K5</f>
        <v>124662803.40000001</v>
      </c>
      <c r="F4" s="56">
        <f>Entrate_Uscite!N5</f>
        <v>112766935.70999999</v>
      </c>
      <c r="G4" s="56">
        <f>Entrate_Uscite!Q5</f>
        <v>122970904.48</v>
      </c>
      <c r="H4" s="56">
        <f>Entrate_Uscite!T5</f>
        <v>139520757.21000001</v>
      </c>
      <c r="I4" s="56">
        <f>Entrate_Uscite!W5</f>
        <v>143117633.96000001</v>
      </c>
      <c r="J4" s="56">
        <f t="shared" si="1"/>
        <v>36.239435968020587</v>
      </c>
      <c r="K4" s="57">
        <f t="shared" si="2"/>
        <v>2.5780226698355335</v>
      </c>
      <c r="L4" s="56">
        <f>Entrate_Uscite!X5</f>
        <v>111943246.95999999</v>
      </c>
      <c r="M4" s="58">
        <f t="shared" si="0"/>
        <v>78.217647862517808</v>
      </c>
    </row>
    <row r="5" spans="1:13" x14ac:dyDescent="0.3">
      <c r="A5" s="4" t="s">
        <v>31</v>
      </c>
      <c r="B5" s="43">
        <f t="shared" ref="B5:I5" si="3">SUM(B2:B4)</f>
        <v>298710694.66999996</v>
      </c>
      <c r="C5" s="43">
        <f t="shared" si="3"/>
        <v>288192897.08000004</v>
      </c>
      <c r="D5" s="43">
        <f t="shared" si="3"/>
        <v>305345869.58000004</v>
      </c>
      <c r="E5" s="43">
        <f t="shared" si="3"/>
        <v>312539965.97000003</v>
      </c>
      <c r="F5" s="43">
        <f t="shared" si="3"/>
        <v>321926259.13999999</v>
      </c>
      <c r="G5" s="43">
        <f t="shared" ref="G5:H5" si="4">SUM(G2:G4)</f>
        <v>303336218.51999998</v>
      </c>
      <c r="H5" s="43">
        <f t="shared" si="4"/>
        <v>338755772.85000002</v>
      </c>
      <c r="I5" s="43">
        <f t="shared" si="3"/>
        <v>335782191.22000003</v>
      </c>
      <c r="J5" s="43">
        <f t="shared" si="1"/>
        <v>85.024862983130561</v>
      </c>
      <c r="K5" s="44">
        <f t="shared" si="2"/>
        <v>-0.87779511622277084</v>
      </c>
      <c r="L5" s="43">
        <f>SUM(L2:L4)</f>
        <v>267693229.20999998</v>
      </c>
      <c r="M5" s="45">
        <f t="shared" si="0"/>
        <v>79.722283137586331</v>
      </c>
    </row>
    <row r="6" spans="1:13" x14ac:dyDescent="0.3">
      <c r="A6" s="55" t="s">
        <v>23</v>
      </c>
      <c r="B6" s="56">
        <f>Entrate_Uscite!B6</f>
        <v>0</v>
      </c>
      <c r="C6" s="56">
        <f>Entrate_Uscite!E6</f>
        <v>0</v>
      </c>
      <c r="D6" s="56">
        <f>Entrate_Uscite!H6</f>
        <v>0</v>
      </c>
      <c r="E6" s="56">
        <f>Entrate_Uscite!K6</f>
        <v>0</v>
      </c>
      <c r="F6" s="56">
        <f>Entrate_Uscite!N6</f>
        <v>0</v>
      </c>
      <c r="G6" s="56">
        <f>Entrate_Uscite!Q6</f>
        <v>0</v>
      </c>
      <c r="H6" s="56">
        <f>Entrate_Uscite!T6</f>
        <v>0</v>
      </c>
      <c r="I6" s="56">
        <f>Entrate_Uscite!W6</f>
        <v>0</v>
      </c>
      <c r="J6" s="56">
        <f t="shared" si="1"/>
        <v>0</v>
      </c>
      <c r="K6" s="57" t="str">
        <f t="shared" si="2"/>
        <v>-</v>
      </c>
      <c r="L6" s="56">
        <f>Entrate_Uscite!X6</f>
        <v>0</v>
      </c>
      <c r="M6" s="58" t="str">
        <f t="shared" si="0"/>
        <v>-</v>
      </c>
    </row>
    <row r="7" spans="1:13" x14ac:dyDescent="0.3">
      <c r="A7" s="55" t="s">
        <v>24</v>
      </c>
      <c r="B7" s="56">
        <f>Entrate_Uscite!B7</f>
        <v>2424604.9700000002</v>
      </c>
      <c r="C7" s="56">
        <f>Entrate_Uscite!E7</f>
        <v>6768669.2000000002</v>
      </c>
      <c r="D7" s="56">
        <f>Entrate_Uscite!H7</f>
        <v>4939023.6900000004</v>
      </c>
      <c r="E7" s="56">
        <f>Entrate_Uscite!K7</f>
        <v>7060967</v>
      </c>
      <c r="F7" s="56">
        <f>Entrate_Uscite!N7</f>
        <v>8397329.3200000003</v>
      </c>
      <c r="G7" s="56">
        <f>Entrate_Uscite!Q7</f>
        <v>14925967.24</v>
      </c>
      <c r="H7" s="56">
        <f>Entrate_Uscite!T7</f>
        <v>17850576.460000001</v>
      </c>
      <c r="I7" s="56">
        <f>Entrate_Uscite!W7</f>
        <v>27837293.739999998</v>
      </c>
      <c r="J7" s="56">
        <f t="shared" si="1"/>
        <v>7.0488017171640927</v>
      </c>
      <c r="K7" s="57">
        <f t="shared" si="2"/>
        <v>55.94618920222814</v>
      </c>
      <c r="L7" s="56">
        <f>Entrate_Uscite!X7</f>
        <v>18813213.620000001</v>
      </c>
      <c r="M7" s="58">
        <f t="shared" si="0"/>
        <v>67.582767907380642</v>
      </c>
    </row>
    <row r="8" spans="1:13" x14ac:dyDescent="0.3">
      <c r="A8" s="55" t="s">
        <v>25</v>
      </c>
      <c r="B8" s="56">
        <f>Entrate_Uscite!B8</f>
        <v>0</v>
      </c>
      <c r="C8" s="56">
        <f>Entrate_Uscite!E8</f>
        <v>0</v>
      </c>
      <c r="D8" s="56">
        <f>Entrate_Uscite!H8</f>
        <v>0</v>
      </c>
      <c r="E8" s="56">
        <f>Entrate_Uscite!K8</f>
        <v>0</v>
      </c>
      <c r="F8" s="56">
        <f>Entrate_Uscite!N8</f>
        <v>0</v>
      </c>
      <c r="G8" s="56">
        <f>Entrate_Uscite!Q8</f>
        <v>0</v>
      </c>
      <c r="H8" s="56">
        <f>Entrate_Uscite!T8</f>
        <v>0</v>
      </c>
      <c r="I8" s="56">
        <f>Entrate_Uscite!W8</f>
        <v>0</v>
      </c>
      <c r="J8" s="56">
        <f t="shared" si="1"/>
        <v>0</v>
      </c>
      <c r="K8" s="57" t="str">
        <f t="shared" si="2"/>
        <v>-</v>
      </c>
      <c r="L8" s="56">
        <f>Entrate_Uscite!X8</f>
        <v>0</v>
      </c>
      <c r="M8" s="58" t="str">
        <f t="shared" si="0"/>
        <v>-</v>
      </c>
    </row>
    <row r="9" spans="1:13" x14ac:dyDescent="0.3">
      <c r="A9" s="55" t="s">
        <v>26</v>
      </c>
      <c r="B9" s="56">
        <f>Entrate_Uscite!B9</f>
        <v>785747.4</v>
      </c>
      <c r="C9" s="56">
        <f>Entrate_Uscite!E9</f>
        <v>647320.47</v>
      </c>
      <c r="D9" s="56">
        <f>Entrate_Uscite!H9</f>
        <v>1517054.26</v>
      </c>
      <c r="E9" s="56">
        <f>Entrate_Uscite!K9</f>
        <v>742219.64</v>
      </c>
      <c r="F9" s="56">
        <f>Entrate_Uscite!N9</f>
        <v>176447.01</v>
      </c>
      <c r="G9" s="56">
        <f>Entrate_Uscite!Q9</f>
        <v>3634082.61</v>
      </c>
      <c r="H9" s="56">
        <f>Entrate_Uscite!T9</f>
        <v>3175737.66</v>
      </c>
      <c r="I9" s="56">
        <f>Entrate_Uscite!W9</f>
        <v>2306860.0699999998</v>
      </c>
      <c r="J9" s="56">
        <f t="shared" si="1"/>
        <v>0.58413002982786633</v>
      </c>
      <c r="K9" s="57">
        <f t="shared" si="2"/>
        <v>-27.359866683698314</v>
      </c>
      <c r="L9" s="56">
        <f>Entrate_Uscite!X9</f>
        <v>2306860.0699999998</v>
      </c>
      <c r="M9" s="58">
        <f t="shared" si="0"/>
        <v>100</v>
      </c>
    </row>
    <row r="10" spans="1:13" x14ac:dyDescent="0.3">
      <c r="A10" s="55" t="s">
        <v>27</v>
      </c>
      <c r="B10" s="56">
        <f>Entrate_Uscite!B10</f>
        <v>4291159.1900000004</v>
      </c>
      <c r="C10" s="56">
        <f>Entrate_Uscite!E10</f>
        <v>9292717.8599999994</v>
      </c>
      <c r="D10" s="56">
        <f>Entrate_Uscite!H10</f>
        <v>18842591.82</v>
      </c>
      <c r="E10" s="56">
        <f>Entrate_Uscite!K10</f>
        <v>16089556.24</v>
      </c>
      <c r="F10" s="56">
        <f>Entrate_Uscite!N10</f>
        <v>9021033.1999999993</v>
      </c>
      <c r="G10" s="56">
        <f>Entrate_Uscite!Q10</f>
        <v>8573727.2899999991</v>
      </c>
      <c r="H10" s="56">
        <f>Entrate_Uscite!T10</f>
        <v>7119239.2599999998</v>
      </c>
      <c r="I10" s="56">
        <f>Entrate_Uscite!W10</f>
        <v>7276932.0199999996</v>
      </c>
      <c r="J10" s="56">
        <f t="shared" si="1"/>
        <v>1.8426234747294212</v>
      </c>
      <c r="K10" s="57">
        <f t="shared" si="2"/>
        <v>2.2150226202680017</v>
      </c>
      <c r="L10" s="56">
        <f>Entrate_Uscite!X10</f>
        <v>7276932.0199999996</v>
      </c>
      <c r="M10" s="58">
        <f t="shared" si="0"/>
        <v>100</v>
      </c>
    </row>
    <row r="11" spans="1:13" x14ac:dyDescent="0.3">
      <c r="A11" s="4" t="s">
        <v>32</v>
      </c>
      <c r="B11" s="46">
        <f t="shared" ref="B11:I11" si="5">SUM(B6:B10)</f>
        <v>7501511.5600000005</v>
      </c>
      <c r="C11" s="46">
        <f t="shared" si="5"/>
        <v>16708707.529999999</v>
      </c>
      <c r="D11" s="46">
        <f t="shared" si="5"/>
        <v>25298669.77</v>
      </c>
      <c r="E11" s="46">
        <f t="shared" si="5"/>
        <v>23892742.879999999</v>
      </c>
      <c r="F11" s="46">
        <f t="shared" si="5"/>
        <v>17594809.530000001</v>
      </c>
      <c r="G11" s="46">
        <f t="shared" ref="G11:H11" si="6">SUM(G6:G10)</f>
        <v>27133777.140000001</v>
      </c>
      <c r="H11" s="46">
        <f t="shared" si="6"/>
        <v>28145553.380000003</v>
      </c>
      <c r="I11" s="46">
        <f t="shared" si="5"/>
        <v>37421085.829999998</v>
      </c>
      <c r="J11" s="46">
        <f t="shared" si="1"/>
        <v>9.4755552217213808</v>
      </c>
      <c r="K11" s="44">
        <f t="shared" si="2"/>
        <v>32.955587423593215</v>
      </c>
      <c r="L11" s="46">
        <f>SUM(L6:L10)</f>
        <v>28397005.710000001</v>
      </c>
      <c r="M11" s="45">
        <f t="shared" si="0"/>
        <v>75.88503935723449</v>
      </c>
    </row>
    <row r="12" spans="1:13" x14ac:dyDescent="0.3">
      <c r="A12" s="55" t="s">
        <v>28</v>
      </c>
      <c r="B12" s="56">
        <f>Entrate_Uscite!B11</f>
        <v>250886.39999999999</v>
      </c>
      <c r="C12" s="56">
        <f>Entrate_Uscite!E11</f>
        <v>1040.75</v>
      </c>
      <c r="D12" s="56">
        <f>Entrate_Uscite!H11</f>
        <v>0</v>
      </c>
      <c r="E12" s="56">
        <f>Entrate_Uscite!K11</f>
        <v>0</v>
      </c>
      <c r="F12" s="56">
        <f>Entrate_Uscite!N11</f>
        <v>13441.12</v>
      </c>
      <c r="G12" s="56">
        <f>Entrate_Uscite!Q11</f>
        <v>109731</v>
      </c>
      <c r="H12" s="56">
        <f>Entrate_Uscite!T11</f>
        <v>0</v>
      </c>
      <c r="I12" s="56">
        <f>Entrate_Uscite!W11</f>
        <v>0</v>
      </c>
      <c r="J12" s="56">
        <f t="shared" si="1"/>
        <v>0</v>
      </c>
      <c r="K12" s="57" t="str">
        <f t="shared" si="2"/>
        <v>-</v>
      </c>
      <c r="L12" s="56">
        <f>Entrate_Uscite!X11</f>
        <v>0</v>
      </c>
      <c r="M12" s="58" t="str">
        <f t="shared" si="0"/>
        <v>-</v>
      </c>
    </row>
    <row r="13" spans="1:13" x14ac:dyDescent="0.3">
      <c r="A13" s="55" t="s">
        <v>29</v>
      </c>
      <c r="B13" s="56">
        <f>Entrate_Uscite!B12</f>
        <v>0</v>
      </c>
      <c r="C13" s="56">
        <f>Entrate_Uscite!E12</f>
        <v>0</v>
      </c>
      <c r="D13" s="56">
        <f>Entrate_Uscite!H12</f>
        <v>0</v>
      </c>
      <c r="E13" s="56">
        <f>Entrate_Uscite!K12</f>
        <v>0</v>
      </c>
      <c r="F13" s="56">
        <f>Entrate_Uscite!N12</f>
        <v>0</v>
      </c>
      <c r="G13" s="56">
        <f>Entrate_Uscite!Q12</f>
        <v>0</v>
      </c>
      <c r="H13" s="56">
        <f>Entrate_Uscite!T12</f>
        <v>0</v>
      </c>
      <c r="I13" s="56">
        <f>Entrate_Uscite!W12</f>
        <v>0</v>
      </c>
      <c r="J13" s="56">
        <f t="shared" si="1"/>
        <v>0</v>
      </c>
      <c r="K13" s="57" t="str">
        <f t="shared" si="2"/>
        <v>-</v>
      </c>
      <c r="L13" s="56">
        <f>Entrate_Uscite!X12</f>
        <v>0</v>
      </c>
      <c r="M13" s="58" t="str">
        <f t="shared" si="0"/>
        <v>-</v>
      </c>
    </row>
    <row r="14" spans="1:13" x14ac:dyDescent="0.3">
      <c r="A14" s="55" t="s">
        <v>30</v>
      </c>
      <c r="B14" s="56">
        <f>Entrate_Uscite!B13</f>
        <v>0</v>
      </c>
      <c r="C14" s="56">
        <f>Entrate_Uscite!E13</f>
        <v>4649396.1900000004</v>
      </c>
      <c r="D14" s="56">
        <f>Entrate_Uscite!H13</f>
        <v>1300000</v>
      </c>
      <c r="E14" s="56">
        <f>Entrate_Uscite!K13</f>
        <v>14004188.859999999</v>
      </c>
      <c r="F14" s="56">
        <f>Entrate_Uscite!N13</f>
        <v>12675274.539999999</v>
      </c>
      <c r="G14" s="56">
        <f>Entrate_Uscite!Q13</f>
        <v>9083543.7899999991</v>
      </c>
      <c r="H14" s="56">
        <f>Entrate_Uscite!T13</f>
        <v>18281156.48</v>
      </c>
      <c r="I14" s="56">
        <f>Entrate_Uscite!W13</f>
        <v>10859538.970000001</v>
      </c>
      <c r="J14" s="56">
        <f t="shared" si="1"/>
        <v>2.7497908975740248</v>
      </c>
      <c r="K14" s="57">
        <f t="shared" si="2"/>
        <v>-40.597089785426967</v>
      </c>
      <c r="L14" s="56">
        <f>Entrate_Uscite!X13</f>
        <v>3087357.58</v>
      </c>
      <c r="M14" s="58">
        <f t="shared" si="0"/>
        <v>28.429913908214466</v>
      </c>
    </row>
    <row r="15" spans="1:13" x14ac:dyDescent="0.3">
      <c r="A15" s="4" t="s">
        <v>33</v>
      </c>
      <c r="B15" s="43">
        <f t="shared" ref="B15:I15" si="7">SUM(B12:B14)</f>
        <v>250886.39999999999</v>
      </c>
      <c r="C15" s="43">
        <f t="shared" si="7"/>
        <v>4650436.9400000004</v>
      </c>
      <c r="D15" s="43">
        <f t="shared" si="7"/>
        <v>1300000</v>
      </c>
      <c r="E15" s="43">
        <f t="shared" si="7"/>
        <v>14004188.859999999</v>
      </c>
      <c r="F15" s="43">
        <f t="shared" si="7"/>
        <v>12688715.659999998</v>
      </c>
      <c r="G15" s="43">
        <f t="shared" ref="G15:H15" si="8">SUM(G12:G14)</f>
        <v>9193274.7899999991</v>
      </c>
      <c r="H15" s="43">
        <f t="shared" si="8"/>
        <v>18281156.48</v>
      </c>
      <c r="I15" s="43">
        <f t="shared" si="7"/>
        <v>10859538.970000001</v>
      </c>
      <c r="J15" s="43">
        <f t="shared" si="1"/>
        <v>2.7497908975740248</v>
      </c>
      <c r="K15" s="44">
        <f t="shared" si="2"/>
        <v>-40.597089785426967</v>
      </c>
      <c r="L15" s="43">
        <f>SUM(L12:L14)</f>
        <v>3087357.58</v>
      </c>
      <c r="M15" s="45">
        <f t="shared" si="0"/>
        <v>28.429913908214466</v>
      </c>
    </row>
    <row r="16" spans="1:13" x14ac:dyDescent="0.3">
      <c r="A16" s="47" t="s">
        <v>348</v>
      </c>
      <c r="B16" s="48">
        <f>B5+B11+B15</f>
        <v>306463092.62999994</v>
      </c>
      <c r="C16" s="48">
        <f t="shared" ref="C16:I16" si="9">C5+C11+C15</f>
        <v>309552041.55000001</v>
      </c>
      <c r="D16" s="48">
        <f t="shared" si="9"/>
        <v>331944539.35000002</v>
      </c>
      <c r="E16" s="48">
        <f t="shared" si="9"/>
        <v>350436897.71000004</v>
      </c>
      <c r="F16" s="48">
        <f t="shared" ref="F16:H16" si="10">F5+F11+F15</f>
        <v>352209784.32999998</v>
      </c>
      <c r="G16" s="48">
        <f t="shared" si="10"/>
        <v>339663270.44999999</v>
      </c>
      <c r="H16" s="48">
        <f t="shared" si="10"/>
        <v>385182482.71000004</v>
      </c>
      <c r="I16" s="48">
        <f t="shared" si="9"/>
        <v>384062816.02000004</v>
      </c>
      <c r="J16" s="48">
        <f t="shared" si="1"/>
        <v>97.25020910242597</v>
      </c>
      <c r="K16" s="49">
        <f t="shared" si="2"/>
        <v>-0.29068473782152182</v>
      </c>
      <c r="L16" s="48">
        <f t="shared" ref="L16" si="11">L5+L11+L15</f>
        <v>299177592.49999994</v>
      </c>
      <c r="M16" s="50">
        <f t="shared" si="0"/>
        <v>77.898088547166282</v>
      </c>
    </row>
    <row r="17" spans="1:13" x14ac:dyDescent="0.3">
      <c r="A17" s="4" t="s">
        <v>34</v>
      </c>
      <c r="B17" s="43">
        <f>Entrate_Uscite!B17</f>
        <v>3000000</v>
      </c>
      <c r="C17" s="43">
        <f>Entrate_Uscite!E17</f>
        <v>103375951.09999999</v>
      </c>
      <c r="D17" s="43">
        <f>Entrate_Uscite!H17</f>
        <v>9750000</v>
      </c>
      <c r="E17" s="43">
        <f>Entrate_Uscite!K17</f>
        <v>13830314.289999999</v>
      </c>
      <c r="F17" s="43">
        <f>Entrate_Uscite!N17</f>
        <v>12675274.539999999</v>
      </c>
      <c r="G17" s="43">
        <f>Entrate_Uscite!Q17</f>
        <v>9083543.7899999991</v>
      </c>
      <c r="H17" s="43">
        <f>Entrate_Uscite!T17</f>
        <v>18281156.48</v>
      </c>
      <c r="I17" s="43">
        <f>Entrate_Uscite!W17</f>
        <v>10859538.970000001</v>
      </c>
      <c r="J17" s="43">
        <f t="shared" si="1"/>
        <v>2.7497908975740248</v>
      </c>
      <c r="K17" s="44">
        <f t="shared" si="2"/>
        <v>-40.597089785426967</v>
      </c>
      <c r="L17" s="43">
        <f>Entrate_Uscite!X17</f>
        <v>10859538.970000001</v>
      </c>
      <c r="M17" s="45">
        <f t="shared" si="0"/>
        <v>100</v>
      </c>
    </row>
    <row r="18" spans="1:13" x14ac:dyDescent="0.3">
      <c r="A18" s="4" t="s">
        <v>35</v>
      </c>
      <c r="B18" s="43">
        <f>Entrate_Uscite!B18</f>
        <v>0</v>
      </c>
      <c r="C18" s="43">
        <f>Entrate_Uscite!E18</f>
        <v>0</v>
      </c>
      <c r="D18" s="43">
        <f>Entrate_Uscite!H18</f>
        <v>0</v>
      </c>
      <c r="E18" s="43">
        <f>Entrate_Uscite!K18</f>
        <v>0</v>
      </c>
      <c r="F18" s="43">
        <f>Entrate_Uscite!N18</f>
        <v>0</v>
      </c>
      <c r="G18" s="43">
        <f>Entrate_Uscite!Q18</f>
        <v>0</v>
      </c>
      <c r="H18" s="43">
        <f>Entrate_Uscite!T18</f>
        <v>0</v>
      </c>
      <c r="I18" s="43">
        <f>Entrate_Uscite!W18</f>
        <v>0</v>
      </c>
      <c r="J18" s="43">
        <f t="shared" si="1"/>
        <v>0</v>
      </c>
      <c r="K18" s="44" t="str">
        <f t="shared" si="2"/>
        <v>-</v>
      </c>
      <c r="L18" s="43">
        <f>Entrate_Uscite!X18</f>
        <v>0</v>
      </c>
      <c r="M18" s="45" t="str">
        <f t="shared" si="0"/>
        <v>-</v>
      </c>
    </row>
    <row r="19" spans="1:13" x14ac:dyDescent="0.3">
      <c r="A19" s="4" t="s">
        <v>36</v>
      </c>
      <c r="B19" s="43">
        <f>Entrate_Uscite!B19</f>
        <v>105721161.70999999</v>
      </c>
      <c r="C19" s="43">
        <f>Entrate_Uscite!E19</f>
        <v>65642476.340000004</v>
      </c>
      <c r="D19" s="43">
        <f>Entrate_Uscite!H19</f>
        <v>54248692</v>
      </c>
      <c r="E19" s="43">
        <f>Entrate_Uscite!K19</f>
        <v>37702494.479999997</v>
      </c>
      <c r="F19" s="43">
        <f>Entrate_Uscite!N19</f>
        <v>61180796.289999999</v>
      </c>
      <c r="G19" s="43">
        <f>Entrate_Uscite!Q19</f>
        <v>35429025.200000003</v>
      </c>
      <c r="H19" s="43">
        <f>Entrate_Uscite!T19</f>
        <v>37327935.649999999</v>
      </c>
      <c r="I19" s="43">
        <f>Entrate_Uscite!W19</f>
        <v>38577822.380000003</v>
      </c>
      <c r="J19" s="43"/>
      <c r="K19" s="44">
        <f t="shared" si="2"/>
        <v>3.3483949975680076</v>
      </c>
      <c r="L19" s="43">
        <f>Entrate_Uscite!X19</f>
        <v>38421575.25</v>
      </c>
      <c r="M19" s="45">
        <f t="shared" si="0"/>
        <v>99.594981986124225</v>
      </c>
    </row>
    <row r="20" spans="1:13" x14ac:dyDescent="0.3">
      <c r="A20" s="47" t="s">
        <v>37</v>
      </c>
      <c r="B20" s="48">
        <f t="shared" ref="B20:I20" si="12">B5+B11+B15+B17+B18+B19</f>
        <v>415184254.33999991</v>
      </c>
      <c r="C20" s="48">
        <f t="shared" si="12"/>
        <v>478570468.99000001</v>
      </c>
      <c r="D20" s="48">
        <f t="shared" si="12"/>
        <v>395943231.35000002</v>
      </c>
      <c r="E20" s="48">
        <f t="shared" si="12"/>
        <v>401969706.48000008</v>
      </c>
      <c r="F20" s="48">
        <f t="shared" si="12"/>
        <v>426065855.16000003</v>
      </c>
      <c r="G20" s="48">
        <f t="shared" ref="G20:H20" si="13">G5+G11+G15+G17+G18+G19</f>
        <v>384175839.44</v>
      </c>
      <c r="H20" s="48">
        <f t="shared" si="13"/>
        <v>440791574.84000003</v>
      </c>
      <c r="I20" s="48">
        <f t="shared" si="12"/>
        <v>433500177.37000006</v>
      </c>
      <c r="J20" s="48"/>
      <c r="K20" s="49">
        <f t="shared" si="2"/>
        <v>-1.6541598991874196</v>
      </c>
      <c r="L20" s="48">
        <f>L5+L11+L15+L17+L18+L19</f>
        <v>348458706.71999997</v>
      </c>
      <c r="M20" s="50">
        <f t="shared" si="0"/>
        <v>80.382598418773952</v>
      </c>
    </row>
    <row r="21" spans="1:13" x14ac:dyDescent="0.3">
      <c r="A21" s="38" t="s">
        <v>38</v>
      </c>
      <c r="B21" s="51">
        <f t="shared" ref="B21:I21" si="14">B20-B19</f>
        <v>309463092.62999994</v>
      </c>
      <c r="C21" s="51">
        <f t="shared" si="14"/>
        <v>412927992.64999998</v>
      </c>
      <c r="D21" s="51">
        <f t="shared" si="14"/>
        <v>341694539.35000002</v>
      </c>
      <c r="E21" s="51">
        <f t="shared" si="14"/>
        <v>364267212.00000006</v>
      </c>
      <c r="F21" s="51">
        <f t="shared" si="14"/>
        <v>364885058.87</v>
      </c>
      <c r="G21" s="51">
        <f t="shared" ref="G21:H21" si="15">G20-G19</f>
        <v>348746814.24000001</v>
      </c>
      <c r="H21" s="51">
        <f t="shared" si="15"/>
        <v>403463639.19000006</v>
      </c>
      <c r="I21" s="51">
        <f t="shared" si="14"/>
        <v>394922354.99000007</v>
      </c>
      <c r="J21" s="51">
        <f t="shared" si="1"/>
        <v>100</v>
      </c>
      <c r="K21" s="52">
        <f t="shared" si="2"/>
        <v>-2.1169898276701247</v>
      </c>
      <c r="L21" s="51">
        <f>L20-L19</f>
        <v>310037131.46999997</v>
      </c>
      <c r="M21" s="53">
        <f t="shared" si="0"/>
        <v>78.505844896486181</v>
      </c>
    </row>
    <row r="22" spans="1:13" x14ac:dyDescent="0.3">
      <c r="L22" s="6"/>
    </row>
    <row r="23" spans="1:13" x14ac:dyDescent="0.3">
      <c r="L23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topLeftCell="B1" workbookViewId="0">
      <selection activeCell="K1" sqref="K1:K31"/>
    </sheetView>
  </sheetViews>
  <sheetFormatPr defaultRowHeight="14.4" x14ac:dyDescent="0.3"/>
  <cols>
    <col min="1" max="1" width="50.6640625" bestFit="1" customWidth="1"/>
    <col min="2" max="9" width="12.44140625" bestFit="1" customWidth="1"/>
    <col min="10" max="10" width="8.5546875" customWidth="1"/>
    <col min="11" max="11" width="6.5546875" bestFit="1" customWidth="1"/>
    <col min="12" max="12" width="12.44140625" bestFit="1" customWidth="1"/>
    <col min="13" max="13" width="7" bestFit="1" customWidth="1"/>
  </cols>
  <sheetData>
    <row r="1" spans="1:13" ht="28.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>
        <v>2021</v>
      </c>
      <c r="H1" s="42">
        <v>2022</v>
      </c>
      <c r="I1" s="42">
        <v>2023</v>
      </c>
      <c r="J1" s="54" t="s">
        <v>297</v>
      </c>
      <c r="K1" s="42" t="s">
        <v>233</v>
      </c>
      <c r="L1" s="54" t="s">
        <v>368</v>
      </c>
      <c r="M1" s="42" t="s">
        <v>339</v>
      </c>
    </row>
    <row r="2" spans="1:13" x14ac:dyDescent="0.3">
      <c r="A2" s="59" t="s">
        <v>270</v>
      </c>
      <c r="B2" s="56">
        <f>Entrate_Uscite!B23</f>
        <v>62279314.280000001</v>
      </c>
      <c r="C2" s="56">
        <f>Entrate_Uscite!E23</f>
        <v>61576216.530000001</v>
      </c>
      <c r="D2" s="56">
        <f>Entrate_Uscite!H23</f>
        <v>64336556.469999999</v>
      </c>
      <c r="E2" s="56">
        <f>Entrate_Uscite!K23</f>
        <v>63444750.030000001</v>
      </c>
      <c r="F2" s="56">
        <f>Entrate_Uscite!N23</f>
        <v>63314847.799999997</v>
      </c>
      <c r="G2" s="56">
        <f>Entrate_Uscite!Q23</f>
        <v>64423861.469999999</v>
      </c>
      <c r="H2" s="56">
        <f>Entrate_Uscite!T23</f>
        <v>69258264.090000004</v>
      </c>
      <c r="I2" s="56">
        <f>Entrate_Uscite!W23</f>
        <v>69913356.560000002</v>
      </c>
      <c r="J2" s="56">
        <f>I2/I$31*100</f>
        <v>18.482047426181584</v>
      </c>
      <c r="K2" s="57">
        <f>IF(H2&gt;0,I2/H2*100-100,"-")</f>
        <v>0.94586902892731928</v>
      </c>
      <c r="L2" s="56">
        <f>Entrate_Uscite!X23</f>
        <v>67293704.010000005</v>
      </c>
      <c r="M2" s="58">
        <f>IF(I2&gt;0,L2/I2*100,"-")</f>
        <v>96.25300131634819</v>
      </c>
    </row>
    <row r="3" spans="1:13" x14ac:dyDescent="0.3">
      <c r="A3" s="59" t="s">
        <v>271</v>
      </c>
      <c r="B3" s="56">
        <f>Entrate_Uscite!B24</f>
        <v>3464454.55</v>
      </c>
      <c r="C3" s="56">
        <f>Entrate_Uscite!E24</f>
        <v>3484215.48</v>
      </c>
      <c r="D3" s="56">
        <f>Entrate_Uscite!H24</f>
        <v>3558154.41</v>
      </c>
      <c r="E3" s="56">
        <f>Entrate_Uscite!K24</f>
        <v>3337880.97</v>
      </c>
      <c r="F3" s="56">
        <f>Entrate_Uscite!N24</f>
        <v>3554621.55</v>
      </c>
      <c r="G3" s="56">
        <f>Entrate_Uscite!Q24</f>
        <v>3682672.61</v>
      </c>
      <c r="H3" s="56">
        <f>Entrate_Uscite!T24</f>
        <v>4371964.49</v>
      </c>
      <c r="I3" s="56">
        <f>Entrate_Uscite!W24</f>
        <v>4741483</v>
      </c>
      <c r="J3" s="56">
        <f t="shared" ref="J3:J31" si="0">I3/I$31*100</f>
        <v>1.2534416596237548</v>
      </c>
      <c r="K3" s="57">
        <f t="shared" ref="K3:K31" si="1">IF(H3&gt;0,I3/H3*100-100,"-")</f>
        <v>8.4520016309647588</v>
      </c>
      <c r="L3" s="56">
        <f>Entrate_Uscite!X24</f>
        <v>4135558.06</v>
      </c>
      <c r="M3" s="58">
        <f>IF(I3&gt;0,L3/I3*100,"-")</f>
        <v>87.220771644652103</v>
      </c>
    </row>
    <row r="4" spans="1:13" x14ac:dyDescent="0.3">
      <c r="A4" s="59" t="s">
        <v>272</v>
      </c>
      <c r="B4" s="56">
        <f>Entrate_Uscite!B25</f>
        <v>173968430.06</v>
      </c>
      <c r="C4" s="56">
        <f>Entrate_Uscite!E25</f>
        <v>174668618.53</v>
      </c>
      <c r="D4" s="56">
        <f>Entrate_Uscite!H25</f>
        <v>175501656.93000001</v>
      </c>
      <c r="E4" s="56">
        <f>Entrate_Uscite!K25</f>
        <v>178522225.66</v>
      </c>
      <c r="F4" s="56">
        <f>Entrate_Uscite!N25</f>
        <v>174219009.65000001</v>
      </c>
      <c r="G4" s="56">
        <f>Entrate_Uscite!Q25</f>
        <v>171486637.16</v>
      </c>
      <c r="H4" s="56">
        <f>Entrate_Uscite!T25</f>
        <v>193176047.22</v>
      </c>
      <c r="I4" s="56">
        <f>Entrate_Uscite!W25</f>
        <v>192257195.12</v>
      </c>
      <c r="J4" s="56">
        <f t="shared" si="0"/>
        <v>50.824431454424882</v>
      </c>
      <c r="K4" s="57">
        <f t="shared" si="1"/>
        <v>-0.47565529641133253</v>
      </c>
      <c r="L4" s="56">
        <f>Entrate_Uscite!X25</f>
        <v>2048431.48</v>
      </c>
      <c r="M4" s="58">
        <f t="shared" ref="M4:M9" si="2">IF(I4&gt;0,L4/I4*100,"-")</f>
        <v>1.0654641449031039</v>
      </c>
    </row>
    <row r="5" spans="1:13" x14ac:dyDescent="0.3">
      <c r="A5" s="59" t="s">
        <v>273</v>
      </c>
      <c r="B5" s="56">
        <f>Entrate_Uscite!B26</f>
        <v>21194331.32</v>
      </c>
      <c r="C5" s="56">
        <f>Entrate_Uscite!E26</f>
        <v>23472821</v>
      </c>
      <c r="D5" s="56">
        <f>Entrate_Uscite!H26</f>
        <v>25756079.670000002</v>
      </c>
      <c r="E5" s="56">
        <f>Entrate_Uscite!K26</f>
        <v>26019407.949999999</v>
      </c>
      <c r="F5" s="56">
        <f>Entrate_Uscite!N26</f>
        <v>32615499.23</v>
      </c>
      <c r="G5" s="56">
        <f>Entrate_Uscite!Q26</f>
        <v>27742073.460000001</v>
      </c>
      <c r="H5" s="56">
        <f>Entrate_Uscite!T26</f>
        <v>30090410.890000001</v>
      </c>
      <c r="I5" s="56">
        <f>Entrate_Uscite!W26</f>
        <v>31831757.640000001</v>
      </c>
      <c r="J5" s="56">
        <f t="shared" si="0"/>
        <v>8.4149307558463757</v>
      </c>
      <c r="K5" s="57">
        <f t="shared" si="1"/>
        <v>5.7870487590407294</v>
      </c>
      <c r="L5" s="56">
        <f>Entrate_Uscite!X26</f>
        <v>502864.29</v>
      </c>
      <c r="M5" s="58">
        <f t="shared" si="2"/>
        <v>1.5797565930449828</v>
      </c>
    </row>
    <row r="6" spans="1:13" x14ac:dyDescent="0.3">
      <c r="A6" s="59" t="s">
        <v>274</v>
      </c>
      <c r="B6" s="56">
        <f>Entrate_Uscite!B27</f>
        <v>4038151.58</v>
      </c>
      <c r="C6" s="56">
        <f>Entrate_Uscite!E27</f>
        <v>3462332.69</v>
      </c>
      <c r="D6" s="56">
        <f>Entrate_Uscite!H27</f>
        <v>2954599.84</v>
      </c>
      <c r="E6" s="56">
        <f>Entrate_Uscite!K27</f>
        <v>3089353.31</v>
      </c>
      <c r="F6" s="56">
        <f>Entrate_Uscite!N27</f>
        <v>3019733.44</v>
      </c>
      <c r="G6" s="56">
        <f>Entrate_Uscite!Q27</f>
        <v>3196880.77</v>
      </c>
      <c r="H6" s="56">
        <f>Entrate_Uscite!T27</f>
        <v>3217108.8</v>
      </c>
      <c r="I6" s="56">
        <f>Entrate_Uscite!W27</f>
        <v>3235942.71</v>
      </c>
      <c r="J6" s="56">
        <f t="shared" si="0"/>
        <v>0.85544235861855678</v>
      </c>
      <c r="K6" s="57">
        <f t="shared" si="1"/>
        <v>0.58542968767486059</v>
      </c>
      <c r="L6" s="56">
        <f>Entrate_Uscite!X27</f>
        <v>4339980.71</v>
      </c>
      <c r="M6" s="58">
        <f t="shared" si="2"/>
        <v>134.11797114294399</v>
      </c>
    </row>
    <row r="7" spans="1:13" x14ac:dyDescent="0.3">
      <c r="A7" s="59" t="s">
        <v>275</v>
      </c>
      <c r="B7" s="56">
        <f>Entrate_Uscite!B28</f>
        <v>0</v>
      </c>
      <c r="C7" s="56">
        <f>Entrate_Uscite!E28</f>
        <v>0</v>
      </c>
      <c r="D7" s="56">
        <f>Entrate_Uscite!H28</f>
        <v>0</v>
      </c>
      <c r="E7" s="56">
        <f>Entrate_Uscite!K28</f>
        <v>0</v>
      </c>
      <c r="F7" s="56">
        <f>Entrate_Uscite!N28</f>
        <v>0</v>
      </c>
      <c r="G7" s="56">
        <f>Entrate_Uscite!Q28</f>
        <v>0</v>
      </c>
      <c r="H7" s="56">
        <f>Entrate_Uscite!T28</f>
        <v>0</v>
      </c>
      <c r="I7" s="56">
        <f>Entrate_Uscite!W28</f>
        <v>0</v>
      </c>
      <c r="J7" s="56">
        <f t="shared" si="0"/>
        <v>0</v>
      </c>
      <c r="K7" s="57" t="str">
        <f t="shared" si="1"/>
        <v>-</v>
      </c>
      <c r="L7" s="56">
        <f>Entrate_Uscite!X28</f>
        <v>0</v>
      </c>
      <c r="M7" s="58" t="str">
        <f t="shared" si="2"/>
        <v>-</v>
      </c>
    </row>
    <row r="8" spans="1:13" x14ac:dyDescent="0.3">
      <c r="A8" s="59" t="s">
        <v>276</v>
      </c>
      <c r="B8" s="56">
        <f>Entrate_Uscite!B29</f>
        <v>1327014.6000000001</v>
      </c>
      <c r="C8" s="56">
        <f>Entrate_Uscite!E29</f>
        <v>2876288.58</v>
      </c>
      <c r="D8" s="56">
        <f>Entrate_Uscite!H29</f>
        <v>875505.2</v>
      </c>
      <c r="E8" s="56">
        <f>Entrate_Uscite!K29</f>
        <v>708261.78</v>
      </c>
      <c r="F8" s="56">
        <f>Entrate_Uscite!N29</f>
        <v>741951.78</v>
      </c>
      <c r="G8" s="56">
        <f>Entrate_Uscite!Q29</f>
        <v>577664.04</v>
      </c>
      <c r="H8" s="56">
        <f>Entrate_Uscite!T29</f>
        <v>674112.57</v>
      </c>
      <c r="I8" s="56">
        <f>Entrate_Uscite!W29</f>
        <v>573119.6</v>
      </c>
      <c r="J8" s="56">
        <f t="shared" si="0"/>
        <v>0.15150786844261646</v>
      </c>
      <c r="K8" s="57">
        <f t="shared" si="1"/>
        <v>-14.981617981103653</v>
      </c>
      <c r="L8" s="56">
        <f>Entrate_Uscite!X29</f>
        <v>141901029.69999999</v>
      </c>
      <c r="M8" s="58">
        <f t="shared" si="2"/>
        <v>24759.409676444498</v>
      </c>
    </row>
    <row r="9" spans="1:13" x14ac:dyDescent="0.3">
      <c r="A9" s="59" t="s">
        <v>277</v>
      </c>
      <c r="B9" s="56">
        <f>Entrate_Uscite!B30</f>
        <v>5546243.5199999996</v>
      </c>
      <c r="C9" s="56">
        <f>Entrate_Uscite!E30</f>
        <v>7770176.5800000001</v>
      </c>
      <c r="D9" s="56">
        <f>Entrate_Uscite!H30</f>
        <v>5267481.32</v>
      </c>
      <c r="E9" s="56">
        <f>Entrate_Uscite!K30</f>
        <v>4775663.42</v>
      </c>
      <c r="F9" s="56">
        <f>Entrate_Uscite!N30</f>
        <v>4587526.0199999996</v>
      </c>
      <c r="G9" s="56">
        <f>Entrate_Uscite!Q30</f>
        <v>5467021.7999999998</v>
      </c>
      <c r="H9" s="56">
        <f>Entrate_Uscite!T30</f>
        <v>5054381.32</v>
      </c>
      <c r="I9" s="56">
        <f>Entrate_Uscite!W30</f>
        <v>5064260</v>
      </c>
      <c r="J9" s="56">
        <f t="shared" si="0"/>
        <v>1.3387698446174323</v>
      </c>
      <c r="K9" s="57">
        <f t="shared" si="1"/>
        <v>0.19544785750356652</v>
      </c>
      <c r="L9" s="56">
        <f>Entrate_Uscite!X30</f>
        <v>25338093.32</v>
      </c>
      <c r="M9" s="58">
        <f t="shared" si="2"/>
        <v>500.33160461745643</v>
      </c>
    </row>
    <row r="10" spans="1:13" x14ac:dyDescent="0.3">
      <c r="A10" s="4" t="s">
        <v>282</v>
      </c>
      <c r="B10" s="43">
        <f t="shared" ref="B10:I10" si="3">SUM(B2:B9)</f>
        <v>271817939.90999997</v>
      </c>
      <c r="C10" s="43">
        <f t="shared" si="3"/>
        <v>277310669.38999999</v>
      </c>
      <c r="D10" s="43">
        <f t="shared" si="3"/>
        <v>278250033.83999997</v>
      </c>
      <c r="E10" s="43">
        <f t="shared" si="3"/>
        <v>279897543.12</v>
      </c>
      <c r="F10" s="43">
        <f t="shared" si="3"/>
        <v>282053189.46999997</v>
      </c>
      <c r="G10" s="43">
        <f t="shared" ref="G10:H10" si="4">SUM(G2:G9)</f>
        <v>276576811.31000006</v>
      </c>
      <c r="H10" s="43">
        <f t="shared" si="4"/>
        <v>305842289.38</v>
      </c>
      <c r="I10" s="43">
        <f t="shared" si="3"/>
        <v>307617114.63</v>
      </c>
      <c r="J10" s="43">
        <f t="shared" si="0"/>
        <v>81.320571367755207</v>
      </c>
      <c r="K10" s="44">
        <f t="shared" si="1"/>
        <v>0.58030733866067408</v>
      </c>
      <c r="L10" s="43">
        <f>SUM(L2:L9)</f>
        <v>245559661.56999999</v>
      </c>
      <c r="M10" s="45">
        <f t="shared" ref="M10:M17" si="5">IF(I10&gt;0,L10/I10*100,"-")</f>
        <v>79.826397781982223</v>
      </c>
    </row>
    <row r="11" spans="1:13" x14ac:dyDescent="0.3">
      <c r="A11" s="59" t="s">
        <v>278</v>
      </c>
      <c r="B11" s="56">
        <f>Entrate_Uscite!B32</f>
        <v>19236345.550000001</v>
      </c>
      <c r="C11" s="56">
        <f>Entrate_Uscite!E32</f>
        <v>13608338.539999999</v>
      </c>
      <c r="D11" s="56">
        <f>Entrate_Uscite!H32</f>
        <v>33545301.640000001</v>
      </c>
      <c r="E11" s="56">
        <f>Entrate_Uscite!K32</f>
        <v>29176027.059999999</v>
      </c>
      <c r="F11" s="56">
        <f>Entrate_Uscite!N32</f>
        <v>26865679.920000002</v>
      </c>
      <c r="G11" s="56">
        <f>Entrate_Uscite!Q32</f>
        <v>25903975.079999998</v>
      </c>
      <c r="H11" s="56">
        <f>Entrate_Uscite!T32</f>
        <v>37004279.299999997</v>
      </c>
      <c r="I11" s="56">
        <f>Entrate_Uscite!W32</f>
        <v>37689661.899999999</v>
      </c>
      <c r="J11" s="56">
        <f t="shared" si="0"/>
        <v>9.9635055873013147</v>
      </c>
      <c r="K11" s="57">
        <f t="shared" si="1"/>
        <v>1.8521711892927044</v>
      </c>
      <c r="L11" s="56">
        <f>Entrate_Uscite!X32</f>
        <v>30891358.719999999</v>
      </c>
      <c r="M11" s="58">
        <f t="shared" si="5"/>
        <v>81.962419302042079</v>
      </c>
    </row>
    <row r="12" spans="1:13" x14ac:dyDescent="0.3">
      <c r="A12" s="59" t="s">
        <v>279</v>
      </c>
      <c r="B12" s="56">
        <f>Entrate_Uscite!B33</f>
        <v>1471368.08</v>
      </c>
      <c r="C12" s="56">
        <f>Entrate_Uscite!E33</f>
        <v>3150684.17</v>
      </c>
      <c r="D12" s="56">
        <f>Entrate_Uscite!H33</f>
        <v>1000530.45</v>
      </c>
      <c r="E12" s="56">
        <f>Entrate_Uscite!K33</f>
        <v>921487.45</v>
      </c>
      <c r="F12" s="56">
        <f>Entrate_Uscite!N33</f>
        <v>3483630.96</v>
      </c>
      <c r="G12" s="56">
        <f>Entrate_Uscite!Q33</f>
        <v>6584463.9500000002</v>
      </c>
      <c r="H12" s="56">
        <f>Entrate_Uscite!T33</f>
        <v>5777391.0899999999</v>
      </c>
      <c r="I12" s="56">
        <f>Entrate_Uscite!W33</f>
        <v>13797407</v>
      </c>
      <c r="J12" s="56">
        <f t="shared" si="0"/>
        <v>3.6474336676066144</v>
      </c>
      <c r="K12" s="57">
        <f t="shared" si="1"/>
        <v>138.8172582583465</v>
      </c>
      <c r="L12" s="56">
        <f>Entrate_Uscite!X33</f>
        <v>8608023.7200000007</v>
      </c>
      <c r="M12" s="58">
        <f t="shared" si="5"/>
        <v>62.388706225742276</v>
      </c>
    </row>
    <row r="13" spans="1:13" x14ac:dyDescent="0.3">
      <c r="A13" s="59" t="s">
        <v>280</v>
      </c>
      <c r="B13" s="56">
        <f>Entrate_Uscite!B34</f>
        <v>0</v>
      </c>
      <c r="C13" s="56">
        <f>Entrate_Uscite!E34</f>
        <v>0</v>
      </c>
      <c r="D13" s="56">
        <f>Entrate_Uscite!H34</f>
        <v>0</v>
      </c>
      <c r="E13" s="56">
        <f>Entrate_Uscite!K34</f>
        <v>0</v>
      </c>
      <c r="F13" s="56">
        <f>Entrate_Uscite!N34</f>
        <v>0</v>
      </c>
      <c r="G13" s="56">
        <f>Entrate_Uscite!Q34</f>
        <v>0</v>
      </c>
      <c r="H13" s="56">
        <f>Entrate_Uscite!T34</f>
        <v>233855.07</v>
      </c>
      <c r="I13" s="56">
        <f>Entrate_Uscite!W34</f>
        <v>0</v>
      </c>
      <c r="J13" s="56">
        <f t="shared" si="0"/>
        <v>0</v>
      </c>
      <c r="K13" s="57">
        <f t="shared" si="1"/>
        <v>-100</v>
      </c>
      <c r="L13" s="56">
        <f>Entrate_Uscite!X34</f>
        <v>0</v>
      </c>
      <c r="M13" s="58" t="str">
        <f t="shared" si="5"/>
        <v>-</v>
      </c>
    </row>
    <row r="14" spans="1:13" x14ac:dyDescent="0.3">
      <c r="A14" s="59" t="s">
        <v>281</v>
      </c>
      <c r="B14" s="56">
        <f>Entrate_Uscite!B35</f>
        <v>396164.92</v>
      </c>
      <c r="C14" s="56">
        <f>Entrate_Uscite!E35</f>
        <v>640364.14</v>
      </c>
      <c r="D14" s="56">
        <f>Entrate_Uscite!H35</f>
        <v>1320381.96</v>
      </c>
      <c r="E14" s="56">
        <f>Entrate_Uscite!K35</f>
        <v>345433.83</v>
      </c>
      <c r="F14" s="56">
        <f>Entrate_Uscite!N35</f>
        <v>81958</v>
      </c>
      <c r="G14" s="56">
        <f>Entrate_Uscite!Q35</f>
        <v>42491.34</v>
      </c>
      <c r="H14" s="56">
        <f>Entrate_Uscite!T35</f>
        <v>95996.87</v>
      </c>
      <c r="I14" s="56">
        <f>Entrate_Uscite!W35</f>
        <v>349560.61</v>
      </c>
      <c r="J14" s="56">
        <f t="shared" si="0"/>
        <v>9.2408605311353448E-2</v>
      </c>
      <c r="K14" s="57">
        <f t="shared" si="1"/>
        <v>264.13750781666113</v>
      </c>
      <c r="L14" s="56">
        <f>Entrate_Uscite!X35</f>
        <v>349060.25</v>
      </c>
      <c r="M14" s="58">
        <f t="shared" si="5"/>
        <v>99.856860302423669</v>
      </c>
    </row>
    <row r="15" spans="1:13" x14ac:dyDescent="0.3">
      <c r="A15" s="4" t="s">
        <v>283</v>
      </c>
      <c r="B15" s="46">
        <f t="shared" ref="B15:I15" si="6">SUM(B11:B14)</f>
        <v>21103878.550000004</v>
      </c>
      <c r="C15" s="46">
        <f t="shared" si="6"/>
        <v>17399386.849999998</v>
      </c>
      <c r="D15" s="46">
        <f t="shared" si="6"/>
        <v>35866214.050000004</v>
      </c>
      <c r="E15" s="46">
        <f t="shared" si="6"/>
        <v>30442948.339999996</v>
      </c>
      <c r="F15" s="46">
        <f t="shared" si="6"/>
        <v>30431268.880000003</v>
      </c>
      <c r="G15" s="46">
        <f t="shared" ref="G15:H15" si="7">SUM(G11:G14)</f>
        <v>32530930.369999997</v>
      </c>
      <c r="H15" s="46">
        <f t="shared" si="7"/>
        <v>43111522.329999998</v>
      </c>
      <c r="I15" s="46">
        <f t="shared" si="6"/>
        <v>51836629.509999998</v>
      </c>
      <c r="J15" s="46">
        <f t="shared" si="0"/>
        <v>13.703347860219282</v>
      </c>
      <c r="K15" s="44">
        <f t="shared" si="1"/>
        <v>20.238457629060491</v>
      </c>
      <c r="L15" s="46">
        <f>SUM(L11:L14)</f>
        <v>39848442.689999998</v>
      </c>
      <c r="M15" s="45">
        <f t="shared" si="5"/>
        <v>76.873135978705349</v>
      </c>
    </row>
    <row r="16" spans="1:13" x14ac:dyDescent="0.3">
      <c r="A16" s="59" t="s">
        <v>284</v>
      </c>
      <c r="B16" s="56">
        <f>Entrate_Uscite!B36</f>
        <v>0</v>
      </c>
      <c r="C16" s="56">
        <f>Entrate_Uscite!E36</f>
        <v>0</v>
      </c>
      <c r="D16" s="56">
        <f>Entrate_Uscite!H36</f>
        <v>0</v>
      </c>
      <c r="E16" s="56">
        <f>Entrate_Uscite!K36</f>
        <v>0</v>
      </c>
      <c r="F16" s="56">
        <f>Entrate_Uscite!N36</f>
        <v>0</v>
      </c>
      <c r="G16" s="56">
        <f>Entrate_Uscite!Q36</f>
        <v>180000</v>
      </c>
      <c r="H16" s="56">
        <f>Entrate_Uscite!T36</f>
        <v>2321555</v>
      </c>
      <c r="I16" s="56">
        <f>Entrate_Uscite!W36</f>
        <v>0</v>
      </c>
      <c r="J16" s="56">
        <f t="shared" si="0"/>
        <v>0</v>
      </c>
      <c r="K16" s="57">
        <f t="shared" si="1"/>
        <v>-100</v>
      </c>
      <c r="L16" s="56">
        <f>Entrate_Uscite!X36</f>
        <v>0</v>
      </c>
      <c r="M16" s="58" t="str">
        <f t="shared" si="5"/>
        <v>-</v>
      </c>
    </row>
    <row r="17" spans="1:13" x14ac:dyDescent="0.3">
      <c r="A17" s="59" t="s">
        <v>285</v>
      </c>
      <c r="B17" s="56">
        <f>Entrate_Uscite!B37</f>
        <v>0</v>
      </c>
      <c r="C17" s="56">
        <f>Entrate_Uscite!E37</f>
        <v>0</v>
      </c>
      <c r="D17" s="56">
        <f>Entrate_Uscite!H37</f>
        <v>0</v>
      </c>
      <c r="E17" s="56">
        <f>Entrate_Uscite!K37</f>
        <v>0</v>
      </c>
      <c r="F17" s="56">
        <f>Entrate_Uscite!N37</f>
        <v>0</v>
      </c>
      <c r="G17" s="56">
        <f>Entrate_Uscite!Q37</f>
        <v>0</v>
      </c>
      <c r="H17" s="56">
        <f>Entrate_Uscite!T37</f>
        <v>0</v>
      </c>
      <c r="I17" s="56">
        <f>Entrate_Uscite!W37</f>
        <v>0</v>
      </c>
      <c r="J17" s="56">
        <f t="shared" si="0"/>
        <v>0</v>
      </c>
      <c r="K17" s="57" t="str">
        <f t="shared" si="1"/>
        <v>-</v>
      </c>
      <c r="L17" s="56">
        <f>Entrate_Uscite!X37</f>
        <v>0</v>
      </c>
      <c r="M17" s="58" t="str">
        <f t="shared" si="5"/>
        <v>-</v>
      </c>
    </row>
    <row r="18" spans="1:13" x14ac:dyDescent="0.3">
      <c r="A18" s="59" t="s">
        <v>286</v>
      </c>
      <c r="B18" s="56">
        <f>Entrate_Uscite!B38</f>
        <v>0</v>
      </c>
      <c r="C18" s="56">
        <f>Entrate_Uscite!E38</f>
        <v>0</v>
      </c>
      <c r="D18" s="56">
        <f>Entrate_Uscite!H38</f>
        <v>0</v>
      </c>
      <c r="E18" s="56">
        <f>Entrate_Uscite!K38</f>
        <v>0</v>
      </c>
      <c r="F18" s="56">
        <f>Entrate_Uscite!N38</f>
        <v>0</v>
      </c>
      <c r="G18" s="56">
        <f>Entrate_Uscite!Q38</f>
        <v>0</v>
      </c>
      <c r="H18" s="56">
        <f>Entrate_Uscite!T38</f>
        <v>0</v>
      </c>
      <c r="I18" s="56">
        <f>Entrate_Uscite!W38</f>
        <v>0</v>
      </c>
      <c r="J18" s="56">
        <f t="shared" si="0"/>
        <v>0</v>
      </c>
      <c r="K18" s="57" t="str">
        <f t="shared" si="1"/>
        <v>-</v>
      </c>
      <c r="L18" s="56">
        <f>Entrate_Uscite!X38</f>
        <v>0</v>
      </c>
      <c r="M18" s="58" t="str">
        <f t="shared" ref="M18:M26" si="8">IF(I18&gt;0,L18/I18*100,"-")</f>
        <v>-</v>
      </c>
    </row>
    <row r="19" spans="1:13" x14ac:dyDescent="0.3">
      <c r="A19" s="59" t="s">
        <v>287</v>
      </c>
      <c r="B19" s="56">
        <f>Entrate_Uscite!B39</f>
        <v>0</v>
      </c>
      <c r="C19" s="56">
        <f>Entrate_Uscite!E39</f>
        <v>4649396.1900000004</v>
      </c>
      <c r="D19" s="56">
        <f>Entrate_Uscite!H39</f>
        <v>1300000</v>
      </c>
      <c r="E19" s="56">
        <f>Entrate_Uscite!K39</f>
        <v>14004188.859999999</v>
      </c>
      <c r="F19" s="56">
        <f>Entrate_Uscite!N39</f>
        <v>12675274.539999999</v>
      </c>
      <c r="G19" s="56">
        <f>Entrate_Uscite!Q39</f>
        <v>9083543.7899999991</v>
      </c>
      <c r="H19" s="56">
        <f>Entrate_Uscite!T39</f>
        <v>18281156.399999999</v>
      </c>
      <c r="I19" s="56">
        <f>Entrate_Uscite!W39</f>
        <v>10859538.970000001</v>
      </c>
      <c r="J19" s="56">
        <f t="shared" si="0"/>
        <v>2.8707892761200751</v>
      </c>
      <c r="K19" s="57">
        <f t="shared" si="1"/>
        <v>-40.597089525474431</v>
      </c>
      <c r="L19" s="56">
        <f>Entrate_Uscite!X39</f>
        <v>10859538.970000001</v>
      </c>
      <c r="M19" s="58">
        <f t="shared" si="8"/>
        <v>100</v>
      </c>
    </row>
    <row r="20" spans="1:13" x14ac:dyDescent="0.3">
      <c r="A20" s="4" t="s">
        <v>288</v>
      </c>
      <c r="B20" s="43">
        <f t="shared" ref="B20:I20" si="9">SUM(B16:B19)</f>
        <v>0</v>
      </c>
      <c r="C20" s="43">
        <f t="shared" si="9"/>
        <v>4649396.1900000004</v>
      </c>
      <c r="D20" s="43">
        <f t="shared" si="9"/>
        <v>1300000</v>
      </c>
      <c r="E20" s="43">
        <f t="shared" si="9"/>
        <v>14004188.859999999</v>
      </c>
      <c r="F20" s="43">
        <f t="shared" si="9"/>
        <v>12675274.539999999</v>
      </c>
      <c r="G20" s="43">
        <f t="shared" ref="G20:H20" si="10">SUM(G16:G19)</f>
        <v>9263543.7899999991</v>
      </c>
      <c r="H20" s="43">
        <f t="shared" si="10"/>
        <v>20602711.399999999</v>
      </c>
      <c r="I20" s="43">
        <f t="shared" si="9"/>
        <v>10859538.970000001</v>
      </c>
      <c r="J20" s="43">
        <f t="shared" si="0"/>
        <v>2.8707892761200751</v>
      </c>
      <c r="K20" s="44">
        <f t="shared" si="1"/>
        <v>-47.290729073649985</v>
      </c>
      <c r="L20" s="43">
        <f>SUM(L16:L19)</f>
        <v>10859538.970000001</v>
      </c>
      <c r="M20" s="40">
        <f t="shared" si="8"/>
        <v>100</v>
      </c>
    </row>
    <row r="21" spans="1:13" x14ac:dyDescent="0.3">
      <c r="A21" s="47" t="s">
        <v>349</v>
      </c>
      <c r="B21" s="48">
        <f t="shared" ref="B21:I21" si="11">B10+B15+B20</f>
        <v>292921818.45999998</v>
      </c>
      <c r="C21" s="48">
        <f t="shared" si="11"/>
        <v>299359452.43000001</v>
      </c>
      <c r="D21" s="48">
        <f t="shared" si="11"/>
        <v>315416247.88999999</v>
      </c>
      <c r="E21" s="48">
        <f t="shared" si="11"/>
        <v>324344680.31999999</v>
      </c>
      <c r="F21" s="48">
        <f t="shared" si="11"/>
        <v>325159732.88999999</v>
      </c>
      <c r="G21" s="48">
        <f t="shared" ref="G21:H21" si="12">G10+G15+G20</f>
        <v>318371285.47000009</v>
      </c>
      <c r="H21" s="48">
        <f t="shared" si="12"/>
        <v>369556523.10999995</v>
      </c>
      <c r="I21" s="48">
        <f t="shared" si="11"/>
        <v>370313283.11000001</v>
      </c>
      <c r="J21" s="48">
        <f>I21/I$31*100</f>
        <v>97.894708504094567</v>
      </c>
      <c r="K21" s="49">
        <f t="shared" si="1"/>
        <v>0.20477517042090199</v>
      </c>
      <c r="L21" s="48">
        <f>L10+L15+L20</f>
        <v>296267643.23000002</v>
      </c>
      <c r="M21" s="50">
        <f>IF(I21&gt;0,L21/I21*100,"-")</f>
        <v>80.004595228628332</v>
      </c>
    </row>
    <row r="22" spans="1:13" x14ac:dyDescent="0.3">
      <c r="A22" s="59" t="s">
        <v>289</v>
      </c>
      <c r="B22" s="60">
        <f>Entrate_Uscite!B40</f>
        <v>0</v>
      </c>
      <c r="C22" s="60">
        <f>Entrate_Uscite!E40</f>
        <v>0</v>
      </c>
      <c r="D22" s="60">
        <f>Entrate_Uscite!H40</f>
        <v>0</v>
      </c>
      <c r="E22" s="60">
        <f>Entrate_Uscite!K40</f>
        <v>0</v>
      </c>
      <c r="F22" s="60">
        <f>Entrate_Uscite!N40</f>
        <v>0</v>
      </c>
      <c r="G22" s="60">
        <f>Entrate_Uscite!Q40</f>
        <v>0</v>
      </c>
      <c r="H22" s="60">
        <f>Entrate_Uscite!T40</f>
        <v>0</v>
      </c>
      <c r="I22" s="60">
        <f>Entrate_Uscite!W40</f>
        <v>0</v>
      </c>
      <c r="J22" s="60">
        <f t="shared" si="0"/>
        <v>0</v>
      </c>
      <c r="K22" s="61" t="str">
        <f t="shared" si="1"/>
        <v>-</v>
      </c>
      <c r="L22" s="60">
        <f>Entrate_Uscite!X40</f>
        <v>0</v>
      </c>
      <c r="M22" s="58" t="str">
        <f t="shared" si="8"/>
        <v>-</v>
      </c>
    </row>
    <row r="23" spans="1:13" x14ac:dyDescent="0.3">
      <c r="A23" s="59" t="s">
        <v>290</v>
      </c>
      <c r="B23" s="60">
        <f>Entrate_Uscite!B41</f>
        <v>0</v>
      </c>
      <c r="C23" s="60">
        <f>Entrate_Uscite!E41</f>
        <v>0</v>
      </c>
      <c r="D23" s="60">
        <f>Entrate_Uscite!H41</f>
        <v>0</v>
      </c>
      <c r="E23" s="60">
        <f>Entrate_Uscite!K41</f>
        <v>0</v>
      </c>
      <c r="F23" s="60">
        <f>Entrate_Uscite!N41</f>
        <v>0</v>
      </c>
      <c r="G23" s="60">
        <f>Entrate_Uscite!Q41</f>
        <v>0</v>
      </c>
      <c r="H23" s="60">
        <f>Entrate_Uscite!T41</f>
        <v>0</v>
      </c>
      <c r="I23" s="60">
        <f>Entrate_Uscite!W41</f>
        <v>0</v>
      </c>
      <c r="J23" s="60">
        <f t="shared" si="0"/>
        <v>0</v>
      </c>
      <c r="K23" s="61" t="str">
        <f t="shared" si="1"/>
        <v>-</v>
      </c>
      <c r="L23" s="60">
        <f>Entrate_Uscite!X41</f>
        <v>0</v>
      </c>
      <c r="M23" s="58" t="str">
        <f t="shared" si="8"/>
        <v>-</v>
      </c>
    </row>
    <row r="24" spans="1:13" x14ac:dyDescent="0.3">
      <c r="A24" s="59" t="s">
        <v>291</v>
      </c>
      <c r="B24" s="60">
        <f>Entrate_Uscite!B42</f>
        <v>4374218.33</v>
      </c>
      <c r="C24" s="60">
        <f>Entrate_Uscite!E42</f>
        <v>101512910.83</v>
      </c>
      <c r="D24" s="60">
        <f>Entrate_Uscite!H42</f>
        <v>5351574.24</v>
      </c>
      <c r="E24" s="60">
        <f>Entrate_Uscite!K42</f>
        <v>5886601.25</v>
      </c>
      <c r="F24" s="60">
        <f>Entrate_Uscite!N42</f>
        <v>925459.91</v>
      </c>
      <c r="G24" s="60">
        <f>Entrate_Uscite!Q42</f>
        <v>6648866.7599999998</v>
      </c>
      <c r="H24" s="60">
        <f>Entrate_Uscite!T42</f>
        <v>7378539.2400000002</v>
      </c>
      <c r="I24" s="60">
        <f>Entrate_Uscite!W42</f>
        <v>7963836.0199999996</v>
      </c>
      <c r="J24" s="60">
        <f t="shared" si="0"/>
        <v>2.105291495905445</v>
      </c>
      <c r="K24" s="61">
        <f t="shared" si="1"/>
        <v>7.9324207808915759</v>
      </c>
      <c r="L24" s="60">
        <f>Entrate_Uscite!X42</f>
        <v>5272147.34</v>
      </c>
      <c r="M24" s="58">
        <f t="shared" si="8"/>
        <v>66.201103673653989</v>
      </c>
    </row>
    <row r="25" spans="1:13" x14ac:dyDescent="0.3">
      <c r="A25" s="59" t="s">
        <v>292</v>
      </c>
      <c r="B25" s="60">
        <f>Entrate_Uscite!B43</f>
        <v>0</v>
      </c>
      <c r="C25" s="60">
        <f>Entrate_Uscite!E43</f>
        <v>0</v>
      </c>
      <c r="D25" s="60">
        <f>Entrate_Uscite!H43</f>
        <v>0</v>
      </c>
      <c r="E25" s="60">
        <f>Entrate_Uscite!K43</f>
        <v>0</v>
      </c>
      <c r="F25" s="60">
        <f>Entrate_Uscite!N43</f>
        <v>0</v>
      </c>
      <c r="G25" s="60">
        <f>Entrate_Uscite!Q43</f>
        <v>0</v>
      </c>
      <c r="H25" s="60">
        <f>Entrate_Uscite!T43</f>
        <v>0</v>
      </c>
      <c r="I25" s="60">
        <f>Entrate_Uscite!W43</f>
        <v>0</v>
      </c>
      <c r="J25" s="60">
        <f t="shared" si="0"/>
        <v>0</v>
      </c>
      <c r="K25" s="61" t="str">
        <f t="shared" si="1"/>
        <v>-</v>
      </c>
      <c r="L25" s="60">
        <f>Entrate_Uscite!X43</f>
        <v>0</v>
      </c>
      <c r="M25" s="58" t="str">
        <f t="shared" si="8"/>
        <v>-</v>
      </c>
    </row>
    <row r="26" spans="1:13" x14ac:dyDescent="0.3">
      <c r="A26" s="59" t="s">
        <v>293</v>
      </c>
      <c r="B26" s="60">
        <f>Entrate_Uscite!B44</f>
        <v>0</v>
      </c>
      <c r="C26" s="60">
        <f>Entrate_Uscite!E44</f>
        <v>0</v>
      </c>
      <c r="D26" s="60">
        <f>Entrate_Uscite!H44</f>
        <v>0</v>
      </c>
      <c r="E26" s="60">
        <f>Entrate_Uscite!K44</f>
        <v>0</v>
      </c>
      <c r="F26" s="60">
        <f>Entrate_Uscite!N44</f>
        <v>0</v>
      </c>
      <c r="G26" s="60">
        <f>Entrate_Uscite!Q44</f>
        <v>0</v>
      </c>
      <c r="H26" s="60">
        <f>Entrate_Uscite!T44</f>
        <v>0</v>
      </c>
      <c r="I26" s="60">
        <f>Entrate_Uscite!W44</f>
        <v>0</v>
      </c>
      <c r="J26" s="60">
        <f t="shared" si="0"/>
        <v>0</v>
      </c>
      <c r="K26" s="61" t="str">
        <f t="shared" si="1"/>
        <v>-</v>
      </c>
      <c r="L26" s="60">
        <f>Entrate_Uscite!X44</f>
        <v>0</v>
      </c>
      <c r="M26" s="58" t="str">
        <f t="shared" si="8"/>
        <v>-</v>
      </c>
    </row>
    <row r="27" spans="1:13" x14ac:dyDescent="0.3">
      <c r="A27" s="4" t="s">
        <v>294</v>
      </c>
      <c r="B27" s="43">
        <f t="shared" ref="B27:I27" si="13">SUM(B22:B26)</f>
        <v>4374218.33</v>
      </c>
      <c r="C27" s="43">
        <f t="shared" si="13"/>
        <v>101512910.83</v>
      </c>
      <c r="D27" s="43">
        <f t="shared" si="13"/>
        <v>5351574.24</v>
      </c>
      <c r="E27" s="43">
        <f t="shared" si="13"/>
        <v>5886601.25</v>
      </c>
      <c r="F27" s="43">
        <f t="shared" si="13"/>
        <v>925459.91</v>
      </c>
      <c r="G27" s="43">
        <f t="shared" ref="G27" si="14">SUM(G22:G26)</f>
        <v>6648866.7599999998</v>
      </c>
      <c r="H27" s="43">
        <f t="shared" ref="H27" si="15">SUM(H22:H26)</f>
        <v>7378539.2400000002</v>
      </c>
      <c r="I27" s="43">
        <f t="shared" si="13"/>
        <v>7963836.0199999996</v>
      </c>
      <c r="J27" s="43">
        <f t="shared" si="0"/>
        <v>2.105291495905445</v>
      </c>
      <c r="K27" s="44">
        <f t="shared" si="1"/>
        <v>7.9324207808915759</v>
      </c>
      <c r="L27" s="43">
        <f>SUM(L22:L26)</f>
        <v>5272147.34</v>
      </c>
      <c r="M27" s="45">
        <f>IF(I27&gt;0,L27/I27*100,"-")</f>
        <v>66.201103673653989</v>
      </c>
    </row>
    <row r="28" spans="1:13" x14ac:dyDescent="0.3">
      <c r="A28" s="4" t="s">
        <v>295</v>
      </c>
      <c r="B28" s="43">
        <f>Entrate_Uscite!B52</f>
        <v>0</v>
      </c>
      <c r="C28" s="43">
        <f>Entrate_Uscite!E52</f>
        <v>0</v>
      </c>
      <c r="D28" s="43">
        <f>Entrate_Uscite!H52</f>
        <v>0</v>
      </c>
      <c r="E28" s="43">
        <f>Entrate_Uscite!K52</f>
        <v>0</v>
      </c>
      <c r="F28" s="43">
        <f>Entrate_Uscite!N52</f>
        <v>0</v>
      </c>
      <c r="G28" s="43">
        <f>Entrate_Uscite!Q52</f>
        <v>0</v>
      </c>
      <c r="H28" s="43">
        <f>Entrate_Uscite!T52</f>
        <v>0</v>
      </c>
      <c r="I28" s="43">
        <f>Entrate_Uscite!W52</f>
        <v>0</v>
      </c>
      <c r="J28" s="43">
        <f t="shared" si="0"/>
        <v>0</v>
      </c>
      <c r="K28" s="44" t="str">
        <f t="shared" si="1"/>
        <v>-</v>
      </c>
      <c r="L28" s="43">
        <f>Entrate_Uscite!X52</f>
        <v>0</v>
      </c>
      <c r="M28" s="45" t="str">
        <f>IF(I28&gt;0,L28/I28*100,"-")</f>
        <v>-</v>
      </c>
    </row>
    <row r="29" spans="1:13" x14ac:dyDescent="0.3">
      <c r="A29" s="4" t="s">
        <v>296</v>
      </c>
      <c r="B29" s="43">
        <f>Entrate_Uscite!B53</f>
        <v>105721161.70999999</v>
      </c>
      <c r="C29" s="43">
        <f>Entrate_Uscite!E53</f>
        <v>65642476.340000004</v>
      </c>
      <c r="D29" s="43">
        <f>Entrate_Uscite!H53</f>
        <v>54248692</v>
      </c>
      <c r="E29" s="43">
        <f>Entrate_Uscite!K53</f>
        <v>37702494.479999997</v>
      </c>
      <c r="F29" s="43">
        <f>Entrate_Uscite!N53</f>
        <v>61180796.289999999</v>
      </c>
      <c r="G29" s="43">
        <f>Entrate_Uscite!Q53</f>
        <v>35429025.200000003</v>
      </c>
      <c r="H29" s="43">
        <f>Entrate_Uscite!T53</f>
        <v>37327935.650000006</v>
      </c>
      <c r="I29" s="43">
        <f>Entrate_Uscite!W53</f>
        <v>38577822.379999995</v>
      </c>
      <c r="J29" s="43"/>
      <c r="K29" s="44">
        <f t="shared" si="1"/>
        <v>3.348394997567965</v>
      </c>
      <c r="L29" s="43">
        <f>Entrate_Uscite!X53</f>
        <v>34019698.619999997</v>
      </c>
      <c r="M29" s="45">
        <f>IF(I29&gt;0,L29/I29*100,"-")</f>
        <v>88.184600688184318</v>
      </c>
    </row>
    <row r="30" spans="1:13" x14ac:dyDescent="0.3">
      <c r="A30" s="47" t="s">
        <v>69</v>
      </c>
      <c r="B30" s="48">
        <f t="shared" ref="B30:I30" si="16">B10+B15+B20+B27+B28+B29</f>
        <v>403017198.49999994</v>
      </c>
      <c r="C30" s="48">
        <f t="shared" si="16"/>
        <v>466514839.60000002</v>
      </c>
      <c r="D30" s="48">
        <f t="shared" si="16"/>
        <v>375016514.13</v>
      </c>
      <c r="E30" s="48">
        <f t="shared" si="16"/>
        <v>367933776.05000001</v>
      </c>
      <c r="F30" s="48">
        <f t="shared" si="16"/>
        <v>387265989.09000003</v>
      </c>
      <c r="G30" s="48">
        <f t="shared" ref="G30:H30" si="17">G10+G15+G20+G27+G28+G29</f>
        <v>360449177.43000007</v>
      </c>
      <c r="H30" s="48">
        <f t="shared" si="17"/>
        <v>414262998</v>
      </c>
      <c r="I30" s="48">
        <f t="shared" si="16"/>
        <v>416854941.50999999</v>
      </c>
      <c r="J30" s="48"/>
      <c r="K30" s="49">
        <f t="shared" si="1"/>
        <v>0.62567584421333322</v>
      </c>
      <c r="L30" s="48">
        <f>L10+L15+L20+L27+L28+L29</f>
        <v>335559489.19</v>
      </c>
      <c r="M30" s="50">
        <f>IF(I30&gt;0,L30/I30*100,"-")</f>
        <v>80.49790365312252</v>
      </c>
    </row>
    <row r="31" spans="1:13" x14ac:dyDescent="0.3">
      <c r="A31" s="38" t="s">
        <v>70</v>
      </c>
      <c r="B31" s="51">
        <f t="shared" ref="B31:I31" si="18">B30-B29</f>
        <v>297296036.78999996</v>
      </c>
      <c r="C31" s="51">
        <f t="shared" si="18"/>
        <v>400872363.25999999</v>
      </c>
      <c r="D31" s="51">
        <f t="shared" si="18"/>
        <v>320767822.13</v>
      </c>
      <c r="E31" s="51">
        <f t="shared" si="18"/>
        <v>330231281.56999999</v>
      </c>
      <c r="F31" s="51">
        <f t="shared" si="18"/>
        <v>326085192.80000001</v>
      </c>
      <c r="G31" s="51">
        <f t="shared" ref="G31:H31" si="19">G30-G29</f>
        <v>325020152.23000008</v>
      </c>
      <c r="H31" s="51">
        <f t="shared" si="19"/>
        <v>376935062.35000002</v>
      </c>
      <c r="I31" s="51">
        <f t="shared" si="18"/>
        <v>378277119.13</v>
      </c>
      <c r="J31" s="51">
        <f t="shared" si="0"/>
        <v>100</v>
      </c>
      <c r="K31" s="52">
        <f t="shared" si="1"/>
        <v>0.35604455887782649</v>
      </c>
      <c r="L31" s="51">
        <f>L30-L29</f>
        <v>301539790.56999999</v>
      </c>
      <c r="M31" s="53">
        <f>IF(I31&gt;0,L31/I31*100,"-")</f>
        <v>79.713991494783428</v>
      </c>
    </row>
    <row r="32" spans="1:13" x14ac:dyDescent="0.3">
      <c r="L32" s="6"/>
    </row>
    <row r="33" spans="12:12" x14ac:dyDescent="0.3">
      <c r="L33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showGridLines="0" workbookViewId="0">
      <selection activeCell="J2" sqref="J2:J6"/>
    </sheetView>
  </sheetViews>
  <sheetFormatPr defaultRowHeight="14.4" x14ac:dyDescent="0.3"/>
  <cols>
    <col min="1" max="1" width="50.6640625" bestFit="1" customWidth="1"/>
    <col min="2" max="2" width="11.21875" bestFit="1" customWidth="1"/>
    <col min="3" max="3" width="10.5546875" bestFit="1" customWidth="1"/>
    <col min="4" max="4" width="11.21875" bestFit="1" customWidth="1"/>
    <col min="5" max="5" width="10.5546875" bestFit="1" customWidth="1"/>
    <col min="6" max="6" width="11.21875" bestFit="1" customWidth="1"/>
    <col min="7" max="7" width="10.5546875" bestFit="1" customWidth="1"/>
    <col min="8" max="11" width="11.21875" bestFit="1" customWidth="1"/>
  </cols>
  <sheetData>
    <row r="1" spans="1:11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>
        <v>2021</v>
      </c>
      <c r="H1" s="42">
        <v>2022</v>
      </c>
      <c r="I1" s="42">
        <v>2023</v>
      </c>
      <c r="J1" s="42" t="s">
        <v>266</v>
      </c>
      <c r="K1" s="42" t="s">
        <v>340</v>
      </c>
    </row>
    <row r="2" spans="1:11" x14ac:dyDescent="0.3">
      <c r="A2" s="62" t="s">
        <v>298</v>
      </c>
      <c r="B2" s="64">
        <f>Entrate_Uscite!B56</f>
        <v>26892754.75999999</v>
      </c>
      <c r="C2" s="64">
        <f>Entrate_Uscite!E56</f>
        <v>10882227.690000057</v>
      </c>
      <c r="D2" s="64">
        <f>Entrate_Uscite!H56</f>
        <v>27095835.740000069</v>
      </c>
      <c r="E2" s="64">
        <f>Entrate_Uscite!K56</f>
        <v>32642422.850000024</v>
      </c>
      <c r="F2" s="64">
        <f>Entrate_Uscite!N56</f>
        <v>39873069.670000017</v>
      </c>
      <c r="G2" s="64">
        <f>Entrate_Uscite!Q56</f>
        <v>26759407.209999919</v>
      </c>
      <c r="H2" s="64">
        <f>Entrate_Uscite!T56</f>
        <v>32913483.470000029</v>
      </c>
      <c r="I2" s="64">
        <f>Entrate_Uscite!W56</f>
        <v>28165076.590000033</v>
      </c>
      <c r="J2" s="64">
        <f t="shared" ref="J2:J6" si="0">I2-H2</f>
        <v>-4748406.8799999952</v>
      </c>
      <c r="K2" s="64">
        <f>Entrate_Uscite!X56</f>
        <v>22133567.639999986</v>
      </c>
    </row>
    <row r="3" spans="1:11" x14ac:dyDescent="0.3">
      <c r="A3" s="62" t="s">
        <v>72</v>
      </c>
      <c r="B3" s="65">
        <f>Entrate_Uscite!B57</f>
        <v>-13602366.990000004</v>
      </c>
      <c r="C3" s="65">
        <f>Entrate_Uscite!E57</f>
        <v>-690679.31999999844</v>
      </c>
      <c r="D3" s="65">
        <f>Entrate_Uscite!H57</f>
        <v>-10567544.280000005</v>
      </c>
      <c r="E3" s="65">
        <f>Entrate_Uscite!K57</f>
        <v>-6550205.4599999972</v>
      </c>
      <c r="F3" s="65">
        <f>Entrate_Uscite!N57</f>
        <v>-12836459.350000001</v>
      </c>
      <c r="G3" s="65">
        <f>Entrate_Uscite!Q57</f>
        <v>-5397153.2299999967</v>
      </c>
      <c r="H3" s="65">
        <f>Entrate_Uscite!T57</f>
        <v>-14965968.949999996</v>
      </c>
      <c r="I3" s="65">
        <f>Entrate_Uscite!W57</f>
        <v>-14415543.68</v>
      </c>
      <c r="J3" s="64">
        <f t="shared" si="0"/>
        <v>550425.26999999583</v>
      </c>
      <c r="K3" s="64">
        <f>Entrate_Uscite!X57</f>
        <v>-11451436.979999997</v>
      </c>
    </row>
    <row r="4" spans="1:11" x14ac:dyDescent="0.3">
      <c r="A4" s="62" t="s">
        <v>301</v>
      </c>
      <c r="B4" s="65">
        <f>Entrate_Uscite!B16-Entrate_Uscite!B50</f>
        <v>250886.39999999999</v>
      </c>
      <c r="C4" s="65">
        <f>Entrate_Uscite!E16-Entrate_Uscite!E50</f>
        <v>1040.75</v>
      </c>
      <c r="D4" s="65">
        <f>Entrate_Uscite!H16-Entrate_Uscite!H50</f>
        <v>0</v>
      </c>
      <c r="E4" s="65">
        <f>Entrate_Uscite!K16-Entrate_Uscite!K50</f>
        <v>0</v>
      </c>
      <c r="F4" s="65">
        <f>Entrate_Uscite!N16-Entrate_Uscite!N50</f>
        <v>13441.11999999918</v>
      </c>
      <c r="G4" s="65">
        <f>Entrate_Uscite!Q16-Entrate_Uscite!Q50</f>
        <v>-70269</v>
      </c>
      <c r="H4" s="65">
        <f>Entrate_Uscite!T16-Entrate_Uscite!T50</f>
        <v>-2321554.9199999981</v>
      </c>
      <c r="I4" s="65">
        <f>Entrate_Uscite!W16-Entrate_Uscite!W50</f>
        <v>0</v>
      </c>
      <c r="J4" s="64">
        <f t="shared" si="0"/>
        <v>2321554.9199999981</v>
      </c>
      <c r="K4" s="65">
        <f>Entrate_Uscite!X16-Entrate_Uscite!X50</f>
        <v>-7772181.3900000006</v>
      </c>
    </row>
    <row r="5" spans="1:11" x14ac:dyDescent="0.3">
      <c r="A5" s="47" t="s">
        <v>299</v>
      </c>
      <c r="B5" s="66">
        <f>Entrate_Uscite!B58</f>
        <v>13541274.169999957</v>
      </c>
      <c r="C5" s="66">
        <f>Entrate_Uscite!E58</f>
        <v>10192589.120000005</v>
      </c>
      <c r="D5" s="66">
        <f>Entrate_Uscite!H58</f>
        <v>16528291.460000038</v>
      </c>
      <c r="E5" s="66">
        <f>Entrate_Uscite!K58</f>
        <v>26092217.390000045</v>
      </c>
      <c r="F5" s="66">
        <f>Entrate_Uscite!N58</f>
        <v>27050051.439999998</v>
      </c>
      <c r="G5" s="66">
        <f>Entrate_Uscite!Q58</f>
        <v>21291984.9799999</v>
      </c>
      <c r="H5" s="66">
        <f>Entrate_Uscite!T58</f>
        <v>15625959.600000083</v>
      </c>
      <c r="I5" s="66">
        <f>Entrate_Uscite!W58</f>
        <v>13749532.910000026</v>
      </c>
      <c r="J5" s="66">
        <f t="shared" si="0"/>
        <v>-1876426.6900000572</v>
      </c>
      <c r="K5" s="66">
        <f>Entrate_Uscite!X58</f>
        <v>2909949.2699999213</v>
      </c>
    </row>
    <row r="6" spans="1:11" x14ac:dyDescent="0.3">
      <c r="A6" s="38" t="s">
        <v>300</v>
      </c>
      <c r="B6" s="67">
        <f>Entrate_Uscite!B59</f>
        <v>12167055.839999974</v>
      </c>
      <c r="C6" s="67">
        <f>Entrate_Uscite!E59</f>
        <v>12055629.389999986</v>
      </c>
      <c r="D6" s="67">
        <f>Entrate_Uscite!H59</f>
        <v>20926717.220000029</v>
      </c>
      <c r="E6" s="67">
        <f>Entrate_Uscite!K59</f>
        <v>34035930.430000067</v>
      </c>
      <c r="F6" s="67">
        <f>Entrate_Uscite!N59</f>
        <v>38799866.069999993</v>
      </c>
      <c r="G6" s="67">
        <f>Entrate_Uscite!Q59</f>
        <v>23726662.009999931</v>
      </c>
      <c r="H6" s="67">
        <f>Entrate_Uscite!T59</f>
        <v>26528576.840000033</v>
      </c>
      <c r="I6" s="67">
        <f>Entrate_Uscite!W59</f>
        <v>16645235.860000074</v>
      </c>
      <c r="J6" s="67">
        <f t="shared" si="0"/>
        <v>-9883340.9799999595</v>
      </c>
      <c r="K6" s="67">
        <f>Entrate_Uscite!X59</f>
        <v>8497340.8999999762</v>
      </c>
    </row>
    <row r="7" spans="1:11" x14ac:dyDescent="0.3">
      <c r="K7" s="6"/>
    </row>
    <row r="8" spans="1:11" x14ac:dyDescent="0.3">
      <c r="K8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showGridLines="0" topLeftCell="B1" workbookViewId="0">
      <selection activeCell="K2" sqref="K2:K23"/>
    </sheetView>
  </sheetViews>
  <sheetFormatPr defaultRowHeight="14.4" x14ac:dyDescent="0.3"/>
  <cols>
    <col min="1" max="1" width="36.44140625" bestFit="1" customWidth="1"/>
    <col min="2" max="11" width="13.5546875" bestFit="1" customWidth="1"/>
    <col min="14" max="14" width="10" bestFit="1" customWidth="1"/>
  </cols>
  <sheetData>
    <row r="1" spans="1:11" x14ac:dyDescent="0.3">
      <c r="A1" s="41"/>
      <c r="B1" s="102">
        <v>2014</v>
      </c>
      <c r="C1" s="102">
        <v>2015</v>
      </c>
      <c r="D1" s="102">
        <v>2016</v>
      </c>
      <c r="E1" s="102">
        <v>2017</v>
      </c>
      <c r="F1" s="69">
        <v>2018</v>
      </c>
      <c r="G1" s="69">
        <v>2019</v>
      </c>
      <c r="H1" s="69">
        <v>2020</v>
      </c>
      <c r="I1" s="69">
        <v>2021</v>
      </c>
      <c r="J1" s="69">
        <v>2022</v>
      </c>
      <c r="K1" s="69">
        <v>2023</v>
      </c>
    </row>
    <row r="2" spans="1:11" x14ac:dyDescent="0.3">
      <c r="A2" t="s">
        <v>5</v>
      </c>
      <c r="B2" s="1">
        <v>34402742.969999999</v>
      </c>
      <c r="C2" s="1">
        <v>33501873.199999999</v>
      </c>
      <c r="D2" s="1">
        <v>29514163.539999999</v>
      </c>
      <c r="E2" s="1">
        <v>22513762</v>
      </c>
      <c r="F2" s="1">
        <v>57204732.409999996</v>
      </c>
      <c r="G2" s="1">
        <v>60964114.740000002</v>
      </c>
      <c r="H2" s="1">
        <v>94526935.129999995</v>
      </c>
      <c r="I2" s="1">
        <v>108987870.19</v>
      </c>
      <c r="J2" s="1">
        <v>135643075.99000001</v>
      </c>
      <c r="K2" s="1">
        <v>137849201.06</v>
      </c>
    </row>
    <row r="3" spans="1:11" x14ac:dyDescent="0.3">
      <c r="A3" t="s">
        <v>6</v>
      </c>
      <c r="B3" s="1">
        <v>128815416.79000001</v>
      </c>
      <c r="C3" s="1">
        <v>138615116.47</v>
      </c>
      <c r="D3" s="1">
        <v>155100658.47</v>
      </c>
      <c r="E3" s="1">
        <v>183854252.19999999</v>
      </c>
      <c r="F3" s="1">
        <v>137059915.91</v>
      </c>
      <c r="G3" s="1">
        <v>133709274.56999999</v>
      </c>
      <c r="H3" s="1">
        <v>139602228.84</v>
      </c>
      <c r="I3" s="1">
        <v>130118139.38</v>
      </c>
      <c r="J3" s="1">
        <v>132233831.63</v>
      </c>
      <c r="K3" s="1">
        <v>133765009.16</v>
      </c>
    </row>
    <row r="4" spans="1:11" x14ac:dyDescent="0.3">
      <c r="A4" t="s">
        <v>7</v>
      </c>
      <c r="B4" s="1">
        <v>67710588.890000001</v>
      </c>
      <c r="C4" s="1">
        <v>74015821.150000006</v>
      </c>
      <c r="D4" s="1">
        <v>73361610.019999996</v>
      </c>
      <c r="E4" s="1">
        <v>82822518.5</v>
      </c>
      <c r="F4" s="1">
        <v>79452903.569999993</v>
      </c>
      <c r="G4" s="1">
        <v>74968181.569999993</v>
      </c>
      <c r="H4" s="1">
        <v>87651323.549999997</v>
      </c>
      <c r="I4" s="1">
        <v>77817211.049999997</v>
      </c>
      <c r="J4" s="1">
        <v>91158749.420000002</v>
      </c>
      <c r="K4" s="1">
        <v>87867398.299999997</v>
      </c>
    </row>
    <row r="5" spans="1:11" x14ac:dyDescent="0.3">
      <c r="A5" t="s">
        <v>8</v>
      </c>
      <c r="B5" s="1">
        <v>8009591.6799999997</v>
      </c>
      <c r="C5" s="1">
        <v>5936913.4500000002</v>
      </c>
      <c r="D5" s="1">
        <v>6712456.4199999999</v>
      </c>
      <c r="E5" s="1">
        <v>7247810.4400000004</v>
      </c>
      <c r="F5" s="1">
        <v>5965999.71</v>
      </c>
      <c r="G5" s="1">
        <v>7003024.5899999999</v>
      </c>
      <c r="H5" s="1">
        <v>6728294.0199999996</v>
      </c>
      <c r="I5" s="1">
        <v>6737912.8200000003</v>
      </c>
      <c r="J5" s="1">
        <v>6797709.3300000001</v>
      </c>
      <c r="K5" s="1">
        <v>8375202.1399999997</v>
      </c>
    </row>
    <row r="6" spans="1:11" x14ac:dyDescent="0.3">
      <c r="A6" t="s">
        <v>9</v>
      </c>
      <c r="B6" s="1">
        <v>22636558.210000001</v>
      </c>
      <c r="C6" s="1">
        <v>24840276.120000001</v>
      </c>
      <c r="D6" s="1">
        <v>17953889.600000001</v>
      </c>
      <c r="E6" s="1">
        <v>24406174.84</v>
      </c>
      <c r="F6" s="1">
        <v>27963297.879999999</v>
      </c>
      <c r="G6" s="1">
        <v>34511633.170000002</v>
      </c>
      <c r="H6" s="1">
        <v>35879184.57</v>
      </c>
      <c r="I6" s="1">
        <v>37443890.670000002</v>
      </c>
      <c r="J6" s="1">
        <v>55902081.219999999</v>
      </c>
      <c r="K6" s="1">
        <v>66273045.200000003</v>
      </c>
    </row>
    <row r="7" spans="1:11" x14ac:dyDescent="0.3">
      <c r="A7" s="4" t="s">
        <v>0</v>
      </c>
      <c r="B7" s="3">
        <f t="shared" ref="B7:C7" si="0">B2+B3-B4-B5-B6</f>
        <v>64861420.979999997</v>
      </c>
      <c r="C7" s="3">
        <f t="shared" si="0"/>
        <v>67323978.949999973</v>
      </c>
      <c r="D7" s="3">
        <f t="shared" ref="D7:E7" si="1">D2+D3-D4-D5-D6</f>
        <v>86586865.969999999</v>
      </c>
      <c r="E7" s="3">
        <f t="shared" si="1"/>
        <v>91891510.419999987</v>
      </c>
      <c r="F7" s="3">
        <f t="shared" ref="F7:G7" si="2">F2+F3-F4-F5-F6</f>
        <v>80882447.160000011</v>
      </c>
      <c r="G7" s="3">
        <f t="shared" si="2"/>
        <v>78190549.980000004</v>
      </c>
      <c r="H7" s="3">
        <f t="shared" ref="H7:K7" si="3">H2+H3-H4-H5-H6</f>
        <v>103870361.83000001</v>
      </c>
      <c r="I7" s="3">
        <f t="shared" ref="I7:J7" si="4">I2+I3-I4-I5-I6</f>
        <v>117106995.02999999</v>
      </c>
      <c r="J7" s="3">
        <f t="shared" si="4"/>
        <v>114018367.64999998</v>
      </c>
      <c r="K7" s="3">
        <f t="shared" si="3"/>
        <v>109098564.58000003</v>
      </c>
    </row>
    <row r="8" spans="1:11" x14ac:dyDescent="0.3">
      <c r="A8" t="s">
        <v>10</v>
      </c>
      <c r="B8" s="1">
        <v>47346245.530000001</v>
      </c>
      <c r="C8" s="1">
        <v>53933733.530000001</v>
      </c>
      <c r="D8" s="1">
        <v>66758110.960000001</v>
      </c>
      <c r="E8" s="1">
        <v>78759949.329999998</v>
      </c>
      <c r="F8" s="1">
        <v>66578459.039999999</v>
      </c>
      <c r="G8" s="1">
        <v>57968364.090000004</v>
      </c>
      <c r="H8" s="1">
        <v>58754897.219999999</v>
      </c>
      <c r="I8" s="1">
        <v>57861640.789999999</v>
      </c>
      <c r="J8" s="1">
        <v>51370226.32</v>
      </c>
      <c r="K8" s="1">
        <v>47893183.520000003</v>
      </c>
    </row>
    <row r="9" spans="1:11" x14ac:dyDescent="0.3">
      <c r="A9" t="s">
        <v>11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</row>
    <row r="10" spans="1:11" x14ac:dyDescent="0.3">
      <c r="A10" t="s">
        <v>12</v>
      </c>
      <c r="B10" s="1">
        <v>0</v>
      </c>
      <c r="C10" s="1">
        <v>0</v>
      </c>
      <c r="D10" s="1">
        <v>112400</v>
      </c>
      <c r="E10" s="1">
        <v>183705</v>
      </c>
      <c r="F10" s="1">
        <v>245471.76</v>
      </c>
      <c r="G10" s="1">
        <v>61767</v>
      </c>
      <c r="H10" s="1">
        <v>61767</v>
      </c>
      <c r="I10" s="1">
        <v>200000</v>
      </c>
      <c r="J10" s="1">
        <v>200000</v>
      </c>
      <c r="K10" s="1">
        <v>200000</v>
      </c>
    </row>
    <row r="11" spans="1:11" x14ac:dyDescent="0.3">
      <c r="A11" t="s">
        <v>13</v>
      </c>
      <c r="B11" s="1">
        <v>0</v>
      </c>
      <c r="C11" s="1">
        <v>0</v>
      </c>
      <c r="D11" s="1">
        <v>0</v>
      </c>
      <c r="E11" s="1">
        <v>2472615.46</v>
      </c>
      <c r="F11" s="1">
        <v>2139701.25</v>
      </c>
      <c r="G11" s="1">
        <v>2359394.0299999998</v>
      </c>
      <c r="H11" s="1">
        <v>2319894.0299999998</v>
      </c>
      <c r="I11" s="1">
        <v>2510328.33</v>
      </c>
      <c r="J11" s="1">
        <v>10275299.92</v>
      </c>
      <c r="K11" s="1">
        <v>10348179.83</v>
      </c>
    </row>
    <row r="12" spans="1:11" x14ac:dyDescent="0.3">
      <c r="A12" t="s">
        <v>14</v>
      </c>
      <c r="B12" s="1">
        <f>460000+2145369.64</f>
        <v>2605369.64</v>
      </c>
      <c r="C12" s="1">
        <f>2911136+38700</f>
        <v>2949836</v>
      </c>
      <c r="D12" s="1">
        <v>3147497.77</v>
      </c>
      <c r="E12" s="1">
        <v>1492461.47</v>
      </c>
      <c r="F12" s="1">
        <v>4108810.71</v>
      </c>
      <c r="G12" s="1">
        <v>5762948.3600000003</v>
      </c>
      <c r="H12" s="1">
        <v>8261100</v>
      </c>
      <c r="I12" s="1">
        <v>19158521.879999999</v>
      </c>
      <c r="J12" s="1">
        <v>18277801.34</v>
      </c>
      <c r="K12" s="1">
        <v>10939805.51</v>
      </c>
    </row>
    <row r="13" spans="1:11" x14ac:dyDescent="0.3">
      <c r="A13" s="4" t="s">
        <v>1</v>
      </c>
      <c r="B13" s="3">
        <f t="shared" ref="B13:C13" si="5">SUM(B8:B12)</f>
        <v>49951615.170000002</v>
      </c>
      <c r="C13" s="3">
        <f t="shared" si="5"/>
        <v>56883569.530000001</v>
      </c>
      <c r="D13" s="3">
        <f t="shared" ref="D13:E13" si="6">SUM(D8:D12)</f>
        <v>70018008.730000004</v>
      </c>
      <c r="E13" s="3">
        <f t="shared" si="6"/>
        <v>82908731.25999999</v>
      </c>
      <c r="F13" s="3">
        <f t="shared" ref="F13:K13" si="7">SUM(F8:F12)</f>
        <v>73072442.75999999</v>
      </c>
      <c r="G13" s="3">
        <f t="shared" si="7"/>
        <v>66152473.480000004</v>
      </c>
      <c r="H13" s="3">
        <f t="shared" si="7"/>
        <v>69397658.25</v>
      </c>
      <c r="I13" s="3">
        <f t="shared" si="7"/>
        <v>79730491</v>
      </c>
      <c r="J13" s="3">
        <f t="shared" si="7"/>
        <v>80123327.579999998</v>
      </c>
      <c r="K13" s="3">
        <f t="shared" si="7"/>
        <v>69381168.859999999</v>
      </c>
    </row>
    <row r="14" spans="1:11" x14ac:dyDescent="0.3">
      <c r="A14" t="s">
        <v>16</v>
      </c>
      <c r="B14" s="1">
        <v>3124672.38</v>
      </c>
      <c r="C14" s="1">
        <v>4575382.57</v>
      </c>
      <c r="D14" s="1">
        <v>3480628.75</v>
      </c>
      <c r="E14" s="1">
        <v>4542664.96</v>
      </c>
      <c r="F14" s="1">
        <v>2527434.2999999998</v>
      </c>
      <c r="G14" s="1">
        <v>3820034.35</v>
      </c>
      <c r="H14" s="1">
        <v>3651731.43</v>
      </c>
      <c r="I14" s="1">
        <v>11965597.619999999</v>
      </c>
      <c r="J14" s="1">
        <v>7297764.29</v>
      </c>
      <c r="K14" s="1">
        <v>3655308.82</v>
      </c>
    </row>
    <row r="15" spans="1:11" x14ac:dyDescent="0.3">
      <c r="A15" t="s">
        <v>15</v>
      </c>
      <c r="B15" s="1">
        <v>4772282.4000000004</v>
      </c>
      <c r="C15" s="1">
        <v>4846558.92</v>
      </c>
      <c r="D15" s="1">
        <v>4450144.0999999996</v>
      </c>
      <c r="E15" s="1">
        <v>2766747.86</v>
      </c>
      <c r="F15" s="1">
        <v>3182647.74</v>
      </c>
      <c r="G15" s="1">
        <v>2254137</v>
      </c>
      <c r="H15" s="1">
        <v>20109357.559999999</v>
      </c>
      <c r="I15" s="1">
        <v>11115677.470000001</v>
      </c>
      <c r="J15" s="1">
        <v>12647312.529999999</v>
      </c>
      <c r="K15" s="1">
        <v>14976546.85</v>
      </c>
    </row>
    <row r="16" spans="1:11" x14ac:dyDescent="0.3">
      <c r="A16" t="s">
        <v>17</v>
      </c>
      <c r="B16" s="1">
        <v>1399415.65</v>
      </c>
      <c r="C16" s="1">
        <v>656705.93999999994</v>
      </c>
      <c r="D16" s="1">
        <v>2793490.62</v>
      </c>
      <c r="E16" s="1">
        <v>618711.99</v>
      </c>
      <c r="F16" s="1">
        <v>966811.62</v>
      </c>
      <c r="G16" s="1">
        <v>818842.5</v>
      </c>
      <c r="H16" s="1">
        <v>2253442</v>
      </c>
      <c r="I16" s="1">
        <v>2682107</v>
      </c>
      <c r="J16" s="1">
        <v>4331506</v>
      </c>
      <c r="K16" s="1">
        <v>3528286.73</v>
      </c>
    </row>
    <row r="17" spans="1:12" x14ac:dyDescent="0.3">
      <c r="A17" t="s">
        <v>18</v>
      </c>
      <c r="B17" s="1">
        <v>5166396.22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121000</v>
      </c>
      <c r="K17" s="1">
        <v>250000</v>
      </c>
    </row>
    <row r="18" spans="1:12" x14ac:dyDescent="0.3">
      <c r="A18" t="s">
        <v>19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</row>
    <row r="19" spans="1:12" x14ac:dyDescent="0.3">
      <c r="A19" s="4" t="s">
        <v>2</v>
      </c>
      <c r="B19" s="3">
        <f t="shared" ref="B19:C19" si="8">SUM(B14:B18)</f>
        <v>14462766.649999999</v>
      </c>
      <c r="C19" s="3">
        <f t="shared" si="8"/>
        <v>10078647.43</v>
      </c>
      <c r="D19" s="3">
        <f t="shared" ref="D19:E19" si="9">SUM(D14:D18)</f>
        <v>10724263.469999999</v>
      </c>
      <c r="E19" s="3">
        <f t="shared" si="9"/>
        <v>7928124.8100000005</v>
      </c>
      <c r="F19" s="3">
        <f t="shared" ref="F19:K19" si="10">SUM(F14:F18)</f>
        <v>6676893.6600000001</v>
      </c>
      <c r="G19" s="3">
        <f t="shared" si="10"/>
        <v>6893013.8499999996</v>
      </c>
      <c r="H19" s="3">
        <f t="shared" si="10"/>
        <v>26014530.989999998</v>
      </c>
      <c r="I19" s="3">
        <f t="shared" si="10"/>
        <v>25763382.09</v>
      </c>
      <c r="J19" s="3">
        <f t="shared" si="10"/>
        <v>24397582.82</v>
      </c>
      <c r="K19" s="3">
        <f t="shared" si="10"/>
        <v>22410142.399999999</v>
      </c>
    </row>
    <row r="20" spans="1:12" x14ac:dyDescent="0.3">
      <c r="A20" s="4" t="s">
        <v>3</v>
      </c>
      <c r="B20" s="3">
        <v>447039.16</v>
      </c>
      <c r="C20" s="3">
        <v>361761.99</v>
      </c>
      <c r="D20" s="3">
        <v>1012325.22</v>
      </c>
      <c r="E20" s="3">
        <v>1035452.8</v>
      </c>
      <c r="F20" s="3">
        <v>1007226.48</v>
      </c>
      <c r="G20" s="3">
        <v>1010641.5</v>
      </c>
      <c r="H20" s="3">
        <v>1991822.42</v>
      </c>
      <c r="I20" s="3">
        <v>1835920.08</v>
      </c>
      <c r="J20" s="3">
        <v>2926852.79</v>
      </c>
      <c r="K20" s="3">
        <v>2902807</v>
      </c>
    </row>
    <row r="21" spans="1:12" x14ac:dyDescent="0.3">
      <c r="A21" s="70" t="s">
        <v>4</v>
      </c>
      <c r="B21" s="37">
        <f t="shared" ref="B21" si="11">B7-B13-B19-B20</f>
        <v>-3.5506673157215118E-9</v>
      </c>
      <c r="C21" s="37">
        <f t="shared" ref="C21:D21" si="12">C7-C13-C19-C20</f>
        <v>-2.7706846594810486E-8</v>
      </c>
      <c r="D21" s="37">
        <f t="shared" si="12"/>
        <v>4832268.5499999961</v>
      </c>
      <c r="E21" s="37">
        <f t="shared" ref="E21:K21" si="13">E7-E13-E19-E20</f>
        <v>19201.549999995856</v>
      </c>
      <c r="F21" s="37">
        <f t="shared" si="13"/>
        <v>125884.26000002073</v>
      </c>
      <c r="G21" s="37">
        <f t="shared" si="13"/>
        <v>4134421.1500000004</v>
      </c>
      <c r="H21" s="37">
        <f t="shared" si="13"/>
        <v>6466350.1700000148</v>
      </c>
      <c r="I21" s="37">
        <f t="shared" si="13"/>
        <v>9777201.8599999864</v>
      </c>
      <c r="J21" s="37">
        <f t="shared" ref="J21" si="14">J7-J13-J19-J20</f>
        <v>6570604.4599999776</v>
      </c>
      <c r="K21" s="37">
        <f t="shared" si="13"/>
        <v>14404446.32000003</v>
      </c>
    </row>
    <row r="22" spans="1:12" x14ac:dyDescent="0.3">
      <c r="A22" t="s">
        <v>357</v>
      </c>
      <c r="B22" s="1"/>
      <c r="C22" s="1"/>
      <c r="D22" s="1">
        <v>-2849604.39</v>
      </c>
      <c r="E22" s="1">
        <v>-3959993</v>
      </c>
      <c r="F22" s="1">
        <v>-33600584.060000002</v>
      </c>
      <c r="G22" s="1">
        <v>-33349209.34</v>
      </c>
      <c r="H22" s="1">
        <v>-14981326.57</v>
      </c>
      <c r="I22" s="1">
        <v>-14572643.16</v>
      </c>
      <c r="J22" s="1">
        <v>-15365006.310000001</v>
      </c>
      <c r="K22" s="1">
        <v>-4880980.54</v>
      </c>
    </row>
    <row r="23" spans="1:12" x14ac:dyDescent="0.3">
      <c r="A23" t="s">
        <v>356</v>
      </c>
      <c r="B23" s="6">
        <f t="shared" ref="B23:G23" si="15">B8/B3*100</f>
        <v>36.755107975302153</v>
      </c>
      <c r="C23" s="6">
        <f t="shared" si="15"/>
        <v>38.908984029655016</v>
      </c>
      <c r="D23" s="6">
        <f t="shared" si="15"/>
        <v>43.041797255111291</v>
      </c>
      <c r="E23" s="6">
        <f t="shared" si="15"/>
        <v>42.838252794024854</v>
      </c>
      <c r="F23" s="6">
        <f t="shared" si="15"/>
        <v>48.576170938057892</v>
      </c>
      <c r="G23" s="6">
        <f t="shared" si="15"/>
        <v>43.354033799392269</v>
      </c>
      <c r="H23" s="6">
        <f t="shared" ref="H23:K23" si="16">H8/H3*100</f>
        <v>42.087363295137486</v>
      </c>
      <c r="I23" s="6">
        <f t="shared" ref="I23:J23" si="17">I8/I3*100</f>
        <v>44.468543022291101</v>
      </c>
      <c r="J23" s="6">
        <f t="shared" si="17"/>
        <v>38.848020727205181</v>
      </c>
      <c r="K23" s="6">
        <f t="shared" si="16"/>
        <v>35.803969827949288</v>
      </c>
      <c r="L23" s="1"/>
    </row>
  </sheetData>
  <conditionalFormatting sqref="D21:G21 K21">
    <cfRule type="cellIs" dxfId="112" priority="24" operator="greaterThan">
      <formula>0</formula>
    </cfRule>
  </conditionalFormatting>
  <conditionalFormatting sqref="D21:G21 K21">
    <cfRule type="cellIs" dxfId="111" priority="21" operator="greaterThan">
      <formula>0</formula>
    </cfRule>
    <cfRule type="cellIs" dxfId="110" priority="22" operator="lessThan">
      <formula>0</formula>
    </cfRule>
  </conditionalFormatting>
  <conditionalFormatting sqref="C21">
    <cfRule type="cellIs" dxfId="109" priority="15" operator="greaterThan">
      <formula>0</formula>
    </cfRule>
  </conditionalFormatting>
  <conditionalFormatting sqref="C21">
    <cfRule type="cellIs" dxfId="108" priority="13" operator="greaterThan">
      <formula>0</formula>
    </cfRule>
    <cfRule type="cellIs" dxfId="107" priority="14" operator="lessThan">
      <formula>0</formula>
    </cfRule>
  </conditionalFormatting>
  <conditionalFormatting sqref="B21">
    <cfRule type="cellIs" dxfId="106" priority="12" operator="greaterThan">
      <formula>0</formula>
    </cfRule>
  </conditionalFormatting>
  <conditionalFormatting sqref="B21">
    <cfRule type="cellIs" dxfId="105" priority="10" operator="greaterThan">
      <formula>0</formula>
    </cfRule>
    <cfRule type="cellIs" dxfId="104" priority="11" operator="lessThan">
      <formula>0</formula>
    </cfRule>
  </conditionalFormatting>
  <conditionalFormatting sqref="H21">
    <cfRule type="cellIs" dxfId="103" priority="9" operator="greaterThan">
      <formula>0</formula>
    </cfRule>
  </conditionalFormatting>
  <conditionalFormatting sqref="H21">
    <cfRule type="cellIs" dxfId="102" priority="7" operator="greaterThan">
      <formula>0</formula>
    </cfRule>
    <cfRule type="cellIs" dxfId="101" priority="8" operator="lessThan">
      <formula>0</formula>
    </cfRule>
  </conditionalFormatting>
  <conditionalFormatting sqref="I21">
    <cfRule type="cellIs" dxfId="100" priority="6" operator="greaterThan">
      <formula>0</formula>
    </cfRule>
  </conditionalFormatting>
  <conditionalFormatting sqref="I21">
    <cfRule type="cellIs" dxfId="99" priority="4" operator="greaterThan">
      <formula>0</formula>
    </cfRule>
    <cfRule type="cellIs" dxfId="98" priority="5" operator="lessThan">
      <formula>0</formula>
    </cfRule>
  </conditionalFormatting>
  <conditionalFormatting sqref="J21">
    <cfRule type="cellIs" dxfId="97" priority="3" operator="greaterThan">
      <formula>0</formula>
    </cfRule>
  </conditionalFormatting>
  <conditionalFormatting sqref="J21">
    <cfRule type="cellIs" dxfId="96" priority="1" operator="greaterThan">
      <formula>0</formula>
    </cfRule>
    <cfRule type="cellIs" dxfId="95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pane xSplit="2" ySplit="1" topLeftCell="H2" activePane="bottomRight" state="frozen"/>
      <selection pane="topRight" activeCell="C1" sqref="C1"/>
      <selection pane="bottomLeft" activeCell="A2" sqref="A2"/>
      <selection pane="bottomRight" activeCell="L2" sqref="L2:L29"/>
    </sheetView>
  </sheetViews>
  <sheetFormatPr defaultRowHeight="14.4" x14ac:dyDescent="0.3"/>
  <cols>
    <col min="1" max="1" width="65.33203125" bestFit="1" customWidth="1"/>
    <col min="2" max="2" width="10.88671875" customWidth="1"/>
    <col min="3" max="6" width="15.44140625" bestFit="1" customWidth="1"/>
    <col min="7" max="12" width="15.5546875" customWidth="1"/>
    <col min="13" max="13" width="12.33203125" bestFit="1" customWidth="1"/>
  </cols>
  <sheetData>
    <row r="1" spans="1:13" x14ac:dyDescent="0.3">
      <c r="C1" s="101">
        <v>2014</v>
      </c>
      <c r="D1" s="101">
        <v>2015</v>
      </c>
      <c r="E1" s="101">
        <v>2016</v>
      </c>
      <c r="F1" s="12">
        <v>2017</v>
      </c>
      <c r="G1" s="12">
        <v>2018</v>
      </c>
      <c r="H1" s="12">
        <v>2019</v>
      </c>
      <c r="I1" s="12">
        <v>2020</v>
      </c>
      <c r="J1" s="12">
        <v>2021</v>
      </c>
      <c r="K1" s="12">
        <v>2022</v>
      </c>
      <c r="L1" s="12">
        <v>2023</v>
      </c>
      <c r="M1" s="12" t="s">
        <v>266</v>
      </c>
    </row>
    <row r="2" spans="1:13" x14ac:dyDescent="0.3">
      <c r="A2" t="s">
        <v>236</v>
      </c>
      <c r="B2" s="26" t="s">
        <v>260</v>
      </c>
      <c r="C2" s="95">
        <v>132492069.95</v>
      </c>
      <c r="D2" s="95">
        <v>130659094.12</v>
      </c>
      <c r="E2" s="1">
        <v>125672661.66</v>
      </c>
      <c r="F2" s="1">
        <v>127434117.39</v>
      </c>
      <c r="G2" s="1">
        <v>127013984.31999999</v>
      </c>
      <c r="H2" s="1">
        <v>131772567.15000001</v>
      </c>
      <c r="I2" s="1">
        <v>122918806.95</v>
      </c>
      <c r="J2" s="1">
        <v>124945330.8</v>
      </c>
      <c r="K2" s="1">
        <v>130893847.45999999</v>
      </c>
      <c r="L2" s="1">
        <v>130258597.28</v>
      </c>
      <c r="M2" s="1">
        <f>L2-K2</f>
        <v>-635250.17999999225</v>
      </c>
    </row>
    <row r="3" spans="1:13" x14ac:dyDescent="0.3">
      <c r="A3" t="s">
        <v>237</v>
      </c>
      <c r="B3" s="26" t="s">
        <v>260</v>
      </c>
      <c r="C3" s="95">
        <v>6619092.79</v>
      </c>
      <c r="D3" s="95">
        <v>1224373.5900000001</v>
      </c>
      <c r="E3" s="1">
        <v>4855472.32</v>
      </c>
      <c r="F3" s="1">
        <v>5674703.4000000004</v>
      </c>
      <c r="G3" s="1">
        <v>6051453.2599999998</v>
      </c>
      <c r="H3" s="1">
        <v>6051453.2599999998</v>
      </c>
      <c r="I3" s="1">
        <v>6934136.7800000003</v>
      </c>
      <c r="J3" s="1">
        <v>8552272.8699999992</v>
      </c>
      <c r="K3" s="1">
        <v>9758696.9000000004</v>
      </c>
      <c r="L3" s="1">
        <v>9643789.5899999999</v>
      </c>
      <c r="M3" s="1">
        <f t="shared" ref="M3:M29" si="0">L3-K3</f>
        <v>-114907.31000000052</v>
      </c>
    </row>
    <row r="4" spans="1:13" x14ac:dyDescent="0.3">
      <c r="A4" t="s">
        <v>238</v>
      </c>
      <c r="B4" s="26" t="s">
        <v>260</v>
      </c>
      <c r="C4" s="95">
        <v>44848239.960000001</v>
      </c>
      <c r="D4" s="95">
        <v>37996879.159999996</v>
      </c>
      <c r="E4" s="1">
        <v>40090623.420000002</v>
      </c>
      <c r="F4" s="1">
        <v>40655151.710000001</v>
      </c>
      <c r="G4" s="1">
        <v>46253761.270000003</v>
      </c>
      <c r="H4" s="1">
        <v>43981442.340000004</v>
      </c>
      <c r="I4" s="1">
        <v>69710958.670000002</v>
      </c>
      <c r="J4" s="1">
        <v>42807774.890000001</v>
      </c>
      <c r="K4" s="1">
        <v>54847132.840000004</v>
      </c>
      <c r="L4" s="1">
        <v>56626034.460000001</v>
      </c>
      <c r="M4" s="1">
        <f t="shared" si="0"/>
        <v>1778901.6199999973</v>
      </c>
    </row>
    <row r="5" spans="1:13" x14ac:dyDescent="0.3">
      <c r="A5" t="s">
        <v>239</v>
      </c>
      <c r="B5" s="26" t="s">
        <v>260</v>
      </c>
      <c r="C5" s="95">
        <v>33254328.859999999</v>
      </c>
      <c r="D5" s="95">
        <v>29598302.16</v>
      </c>
      <c r="E5" s="1">
        <v>30602222.350000001</v>
      </c>
      <c r="F5" s="1">
        <v>15567084.09</v>
      </c>
      <c r="G5" s="1">
        <v>14389828.029999999</v>
      </c>
      <c r="H5" s="1">
        <v>16124894.060000001</v>
      </c>
      <c r="I5" s="1">
        <v>12760895.060000001</v>
      </c>
      <c r="J5" s="1">
        <v>12303966.539999999</v>
      </c>
      <c r="K5" s="1">
        <v>12943993.32</v>
      </c>
      <c r="L5" s="1">
        <v>14306479.470000001</v>
      </c>
      <c r="M5" s="1">
        <f t="shared" si="0"/>
        <v>1362486.1500000004</v>
      </c>
    </row>
    <row r="6" spans="1:13" x14ac:dyDescent="0.3">
      <c r="A6" t="s">
        <v>240</v>
      </c>
      <c r="B6" s="26" t="s">
        <v>260</v>
      </c>
      <c r="C6" s="95"/>
      <c r="D6" s="95"/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f t="shared" si="0"/>
        <v>0</v>
      </c>
    </row>
    <row r="7" spans="1:13" x14ac:dyDescent="0.3">
      <c r="A7" t="s">
        <v>241</v>
      </c>
      <c r="B7" s="26" t="s">
        <v>260</v>
      </c>
      <c r="C7" s="95"/>
      <c r="D7" s="95"/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f t="shared" si="0"/>
        <v>0</v>
      </c>
    </row>
    <row r="8" spans="1:13" x14ac:dyDescent="0.3">
      <c r="A8" t="s">
        <v>242</v>
      </c>
      <c r="B8" s="26" t="s">
        <v>260</v>
      </c>
      <c r="C8" s="95">
        <v>2197740.7599999998</v>
      </c>
      <c r="D8" s="95">
        <v>2132171.52</v>
      </c>
      <c r="E8" s="1">
        <v>1990437.3</v>
      </c>
      <c r="F8" s="1">
        <v>2132641.35</v>
      </c>
      <c r="G8" s="1">
        <v>2003448.57</v>
      </c>
      <c r="H8" s="1">
        <v>2226818.7799999998</v>
      </c>
      <c r="I8" s="1">
        <v>2178608</v>
      </c>
      <c r="J8" s="1">
        <v>2247970</v>
      </c>
      <c r="K8" s="1">
        <v>2554358</v>
      </c>
      <c r="L8" s="1">
        <v>2686548.23</v>
      </c>
      <c r="M8" s="1">
        <f t="shared" si="0"/>
        <v>132190.22999999998</v>
      </c>
    </row>
    <row r="9" spans="1:13" x14ac:dyDescent="0.3">
      <c r="A9" s="32" t="s">
        <v>243</v>
      </c>
      <c r="B9" s="33" t="s">
        <v>260</v>
      </c>
      <c r="C9" s="96">
        <v>24878540.43</v>
      </c>
      <c r="D9" s="96">
        <v>24696477.390000001</v>
      </c>
      <c r="E9" s="34">
        <v>28606525.640000001</v>
      </c>
      <c r="F9" s="34">
        <v>45949503.200000003</v>
      </c>
      <c r="G9" s="34">
        <v>44435645.039999999</v>
      </c>
      <c r="H9" s="34">
        <v>46059844.340000004</v>
      </c>
      <c r="I9" s="34">
        <v>33661019.57</v>
      </c>
      <c r="J9" s="34">
        <v>42010172.340000004</v>
      </c>
      <c r="K9" s="34">
        <v>49964450.609999999</v>
      </c>
      <c r="L9" s="1">
        <v>50132940.149999999</v>
      </c>
      <c r="M9" s="1">
        <f t="shared" si="0"/>
        <v>168489.53999999911</v>
      </c>
    </row>
    <row r="10" spans="1:13" x14ac:dyDescent="0.3">
      <c r="A10" s="35" t="s">
        <v>264</v>
      </c>
      <c r="B10" s="36" t="s">
        <v>260</v>
      </c>
      <c r="C10" s="94">
        <f t="shared" ref="C10:G10" si="1">SUM(C2:C9)</f>
        <v>244290012.75</v>
      </c>
      <c r="D10" s="94">
        <f t="shared" si="1"/>
        <v>226307297.94</v>
      </c>
      <c r="E10" s="94">
        <f t="shared" si="1"/>
        <v>231817942.69</v>
      </c>
      <c r="F10" s="94">
        <f t="shared" si="1"/>
        <v>237413201.13999999</v>
      </c>
      <c r="G10" s="94">
        <f t="shared" si="1"/>
        <v>240148120.48999998</v>
      </c>
      <c r="H10" s="94">
        <f t="shared" ref="H10:L10" si="2">SUM(H2:H9)</f>
        <v>246217019.93000001</v>
      </c>
      <c r="I10" s="94">
        <f t="shared" ref="I10:K10" si="3">SUM(I2:I9)</f>
        <v>248164425.03</v>
      </c>
      <c r="J10" s="94">
        <f t="shared" si="3"/>
        <v>232867487.44</v>
      </c>
      <c r="K10" s="94">
        <f t="shared" si="3"/>
        <v>260962479.13</v>
      </c>
      <c r="L10" s="94">
        <f t="shared" si="2"/>
        <v>263654389.18000001</v>
      </c>
      <c r="M10" s="11">
        <f t="shared" si="0"/>
        <v>2691910.0500000119</v>
      </c>
    </row>
    <row r="11" spans="1:13" x14ac:dyDescent="0.3">
      <c r="A11" t="s">
        <v>244</v>
      </c>
      <c r="B11" s="26" t="s">
        <v>261</v>
      </c>
      <c r="C11" s="95">
        <v>1890271.06</v>
      </c>
      <c r="D11" s="95">
        <v>1879773.17</v>
      </c>
      <c r="E11" s="1">
        <v>1823860.82</v>
      </c>
      <c r="F11" s="1">
        <v>1761720.11</v>
      </c>
      <c r="G11" s="1">
        <v>1788768.5</v>
      </c>
      <c r="H11" s="1">
        <v>1774976.52</v>
      </c>
      <c r="I11" s="1">
        <v>2981443.51</v>
      </c>
      <c r="J11" s="1">
        <v>2038567.82</v>
      </c>
      <c r="K11" s="1">
        <v>2096148.42</v>
      </c>
      <c r="L11" s="1">
        <v>1970421.59</v>
      </c>
      <c r="M11" s="1">
        <f t="shared" si="0"/>
        <v>-125726.82999999984</v>
      </c>
    </row>
    <row r="12" spans="1:13" x14ac:dyDescent="0.3">
      <c r="A12" t="s">
        <v>245</v>
      </c>
      <c r="B12" s="26" t="s">
        <v>261</v>
      </c>
      <c r="C12" s="95">
        <v>161872792.41</v>
      </c>
      <c r="D12" s="95">
        <v>167176751.90000001</v>
      </c>
      <c r="E12" s="1">
        <v>170071556.37</v>
      </c>
      <c r="F12" s="1">
        <v>170954937.06</v>
      </c>
      <c r="G12" s="1">
        <v>171351710.24000001</v>
      </c>
      <c r="H12" s="1">
        <v>174380091.40000001</v>
      </c>
      <c r="I12" s="1">
        <v>168656569.59999999</v>
      </c>
      <c r="J12" s="1">
        <v>164595606.66</v>
      </c>
      <c r="K12" s="1">
        <v>187984492.97</v>
      </c>
      <c r="L12" s="1">
        <v>185633259.38999999</v>
      </c>
      <c r="M12" s="1">
        <f t="shared" si="0"/>
        <v>-2351233.5800000131</v>
      </c>
    </row>
    <row r="13" spans="1:13" x14ac:dyDescent="0.3">
      <c r="A13" t="s">
        <v>246</v>
      </c>
      <c r="B13" s="26" t="s">
        <v>261</v>
      </c>
      <c r="C13" s="95">
        <v>2578165.4500000002</v>
      </c>
      <c r="D13" s="95">
        <v>2503662.6800000002</v>
      </c>
      <c r="E13" s="1">
        <v>2142307.54</v>
      </c>
      <c r="F13" s="1">
        <v>1538165.21</v>
      </c>
      <c r="G13" s="1">
        <v>1835663.1</v>
      </c>
      <c r="H13" s="1">
        <v>1831098.69</v>
      </c>
      <c r="I13" s="1">
        <v>1974717.31</v>
      </c>
      <c r="J13" s="1">
        <v>2172548.17</v>
      </c>
      <c r="K13" s="1">
        <v>2001454.76</v>
      </c>
      <c r="L13" s="1">
        <v>2076614.01</v>
      </c>
      <c r="M13" s="1">
        <f t="shared" si="0"/>
        <v>75159.25</v>
      </c>
    </row>
    <row r="14" spans="1:13" x14ac:dyDescent="0.3">
      <c r="A14" t="s">
        <v>247</v>
      </c>
      <c r="B14" s="26" t="s">
        <v>261</v>
      </c>
      <c r="C14" s="95">
        <v>19928919.370000001</v>
      </c>
      <c r="D14" s="95">
        <v>24570449.73</v>
      </c>
      <c r="E14" s="1">
        <v>22665699.399999999</v>
      </c>
      <c r="F14" s="1">
        <v>26636537.760000002</v>
      </c>
      <c r="G14" s="1">
        <v>26787834.640000001</v>
      </c>
      <c r="H14" s="1">
        <v>26968584.949999999</v>
      </c>
      <c r="I14" s="1">
        <v>36119247.340000004</v>
      </c>
      <c r="J14" s="1">
        <v>36026084.840000004</v>
      </c>
      <c r="K14" s="1">
        <v>34167801.979999997</v>
      </c>
      <c r="L14" s="1">
        <v>45552264.640000001</v>
      </c>
      <c r="M14" s="1">
        <f t="shared" si="0"/>
        <v>11384462.660000004</v>
      </c>
    </row>
    <row r="15" spans="1:13" x14ac:dyDescent="0.3">
      <c r="A15" t="s">
        <v>248</v>
      </c>
      <c r="B15" s="26" t="s">
        <v>261</v>
      </c>
      <c r="C15" s="95">
        <v>63491679.32</v>
      </c>
      <c r="D15" s="95">
        <v>62186439.950000003</v>
      </c>
      <c r="E15" s="1">
        <v>61514403.659999996</v>
      </c>
      <c r="F15" s="1">
        <v>61253875.369999997</v>
      </c>
      <c r="G15" s="1">
        <v>63533980.090000004</v>
      </c>
      <c r="H15" s="1">
        <v>63551040.640000001</v>
      </c>
      <c r="I15" s="1">
        <v>63402343.840000004</v>
      </c>
      <c r="J15" s="1">
        <v>64625274.509999998</v>
      </c>
      <c r="K15" s="1">
        <v>65720990.68</v>
      </c>
      <c r="L15" s="1">
        <v>70035217.719999999</v>
      </c>
      <c r="M15" s="1">
        <f t="shared" si="0"/>
        <v>4314227.0399999991</v>
      </c>
    </row>
    <row r="16" spans="1:13" x14ac:dyDescent="0.3">
      <c r="A16" t="s">
        <v>249</v>
      </c>
      <c r="B16" s="26" t="s">
        <v>261</v>
      </c>
      <c r="C16" s="95">
        <v>30677418.289999999</v>
      </c>
      <c r="D16" s="95">
        <v>25123624.579999998</v>
      </c>
      <c r="E16" s="1">
        <v>30127371.649999999</v>
      </c>
      <c r="F16" s="1">
        <v>16841054.329999998</v>
      </c>
      <c r="G16" s="1">
        <v>23394144.120000001</v>
      </c>
      <c r="H16" s="1">
        <v>26031163.199999999</v>
      </c>
      <c r="I16" s="1">
        <v>30289833.77</v>
      </c>
      <c r="J16" s="1">
        <v>31428148.469999999</v>
      </c>
      <c r="K16" s="1">
        <v>29168118.690000001</v>
      </c>
      <c r="L16" s="1">
        <v>27516120.41</v>
      </c>
      <c r="M16" s="1">
        <f t="shared" si="0"/>
        <v>-1651998.2800000012</v>
      </c>
    </row>
    <row r="17" spans="1:13" x14ac:dyDescent="0.3">
      <c r="A17" t="s">
        <v>250</v>
      </c>
      <c r="B17" s="26" t="s">
        <v>261</v>
      </c>
      <c r="C17" s="95">
        <v>0</v>
      </c>
      <c r="D17" s="95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f t="shared" si="0"/>
        <v>0</v>
      </c>
    </row>
    <row r="18" spans="1:13" x14ac:dyDescent="0.3">
      <c r="A18" t="s">
        <v>251</v>
      </c>
      <c r="B18" s="26" t="s">
        <v>261</v>
      </c>
      <c r="C18" s="95">
        <v>0</v>
      </c>
      <c r="D18" s="95">
        <v>38700</v>
      </c>
      <c r="E18" s="1">
        <v>73700</v>
      </c>
      <c r="F18" s="1">
        <v>0</v>
      </c>
      <c r="G18" s="1">
        <v>723159.87</v>
      </c>
      <c r="H18" s="1">
        <v>61767</v>
      </c>
      <c r="I18" s="1">
        <v>0</v>
      </c>
      <c r="J18" s="1">
        <v>198742.93</v>
      </c>
      <c r="K18" s="1">
        <v>7602413.0700000003</v>
      </c>
      <c r="L18" s="1">
        <v>0</v>
      </c>
      <c r="M18" s="1">
        <f t="shared" si="0"/>
        <v>-7602413.0700000003</v>
      </c>
    </row>
    <row r="19" spans="1:13" x14ac:dyDescent="0.3">
      <c r="A19" t="s">
        <v>14</v>
      </c>
      <c r="B19" s="26" t="s">
        <v>261</v>
      </c>
      <c r="C19" s="95">
        <v>2527174.39</v>
      </c>
      <c r="D19" s="95">
        <v>305766.36</v>
      </c>
      <c r="E19" s="1">
        <v>0</v>
      </c>
      <c r="F19" s="1">
        <v>12001838.369999999</v>
      </c>
      <c r="G19" s="1">
        <v>2070701.25</v>
      </c>
      <c r="H19" s="1">
        <v>852856.53</v>
      </c>
      <c r="I19" s="1">
        <v>1890495.23</v>
      </c>
      <c r="J19" s="1">
        <v>2327346.25</v>
      </c>
      <c r="K19" s="1">
        <v>3268823.8</v>
      </c>
      <c r="L19" s="1">
        <v>1399272.77</v>
      </c>
      <c r="M19" s="1">
        <f t="shared" si="0"/>
        <v>-1869551.0299999998</v>
      </c>
    </row>
    <row r="20" spans="1:13" x14ac:dyDescent="0.3">
      <c r="A20" s="32" t="s">
        <v>252</v>
      </c>
      <c r="B20" s="33" t="s">
        <v>261</v>
      </c>
      <c r="C20" s="96">
        <v>1978452.28</v>
      </c>
      <c r="D20" s="96">
        <v>1919957.5</v>
      </c>
      <c r="E20" s="34">
        <v>2970113</v>
      </c>
      <c r="F20" s="34">
        <v>4939769.08</v>
      </c>
      <c r="G20" s="34">
        <v>4234315.47</v>
      </c>
      <c r="H20" s="34">
        <v>3889095.75</v>
      </c>
      <c r="I20" s="34">
        <v>3344280.91</v>
      </c>
      <c r="J20" s="34">
        <v>5137782.28</v>
      </c>
      <c r="K20" s="34">
        <v>4674645.46</v>
      </c>
      <c r="L20" s="1">
        <v>5000651.03</v>
      </c>
      <c r="M20" s="1">
        <f t="shared" si="0"/>
        <v>326005.5700000003</v>
      </c>
    </row>
    <row r="21" spans="1:13" x14ac:dyDescent="0.3">
      <c r="A21" s="35" t="s">
        <v>265</v>
      </c>
      <c r="B21" s="36" t="s">
        <v>261</v>
      </c>
      <c r="C21" s="94">
        <f>SUM(C11:C20)</f>
        <v>284944872.56999993</v>
      </c>
      <c r="D21" s="94">
        <f>SUM(D11:D20)</f>
        <v>285705125.87</v>
      </c>
      <c r="E21" s="94">
        <f>SUM(E11:E20)</f>
        <v>291389012.44</v>
      </c>
      <c r="F21" s="94">
        <f t="shared" ref="F21:G21" si="4">SUM(F11:F20)</f>
        <v>295927897.29000002</v>
      </c>
      <c r="G21" s="94">
        <f t="shared" si="4"/>
        <v>295720277.28000003</v>
      </c>
      <c r="H21" s="94">
        <f t="shared" ref="H21:L21" si="5">SUM(H11:H20)</f>
        <v>299340674.67999995</v>
      </c>
      <c r="I21" s="94">
        <f t="shared" ref="I21:K21" si="6">SUM(I11:I20)</f>
        <v>308658931.51000005</v>
      </c>
      <c r="J21" s="94">
        <f t="shared" si="6"/>
        <v>308550101.93000001</v>
      </c>
      <c r="K21" s="94">
        <f t="shared" si="6"/>
        <v>336684889.82999992</v>
      </c>
      <c r="L21" s="94">
        <f t="shared" si="5"/>
        <v>339183821.56</v>
      </c>
      <c r="M21" s="11">
        <f t="shared" si="0"/>
        <v>2498931.7300000787</v>
      </c>
    </row>
    <row r="22" spans="1:13" x14ac:dyDescent="0.3">
      <c r="A22" t="s">
        <v>253</v>
      </c>
      <c r="B22" s="26" t="s">
        <v>260</v>
      </c>
      <c r="C22" s="95">
        <v>23772.01</v>
      </c>
      <c r="D22" s="95">
        <v>36484649.969999999</v>
      </c>
      <c r="E22" s="1">
        <v>47230098.859999999</v>
      </c>
      <c r="F22" s="1">
        <v>42576247.890000001</v>
      </c>
      <c r="G22" s="1">
        <v>55659387.140000001</v>
      </c>
      <c r="H22" s="1">
        <v>57946399.469999999</v>
      </c>
      <c r="I22" s="1">
        <v>62242844.469999999</v>
      </c>
      <c r="J22" s="1">
        <v>63703958.68</v>
      </c>
      <c r="K22" s="1">
        <v>71807913.659999996</v>
      </c>
      <c r="L22" s="1">
        <v>71777732.930000007</v>
      </c>
      <c r="M22" s="1">
        <f t="shared" si="0"/>
        <v>-30180.729999989271</v>
      </c>
    </row>
    <row r="23" spans="1:13" x14ac:dyDescent="0.3">
      <c r="A23" t="s">
        <v>254</v>
      </c>
      <c r="B23" s="26" t="s">
        <v>261</v>
      </c>
      <c r="C23" s="95">
        <v>5730712.0300000003</v>
      </c>
      <c r="D23" s="95">
        <v>6707743.4800000004</v>
      </c>
      <c r="E23" s="1">
        <v>4038151.58</v>
      </c>
      <c r="F23" s="1">
        <v>3462332.69</v>
      </c>
      <c r="G23" s="1">
        <v>2954599.84</v>
      </c>
      <c r="H23" s="1">
        <v>3089353.31</v>
      </c>
      <c r="I23" s="1">
        <v>3019733.44</v>
      </c>
      <c r="J23" s="1">
        <v>3218847.91</v>
      </c>
      <c r="K23" s="1">
        <v>3229765.17</v>
      </c>
      <c r="L23" s="1">
        <v>3330101.37</v>
      </c>
      <c r="M23" s="1">
        <f t="shared" si="0"/>
        <v>100336.20000000019</v>
      </c>
    </row>
    <row r="24" spans="1:13" x14ac:dyDescent="0.3">
      <c r="A24" t="s">
        <v>255</v>
      </c>
      <c r="B24" s="26" t="s">
        <v>260</v>
      </c>
      <c r="C24" s="95">
        <v>18072617.280000001</v>
      </c>
      <c r="D24" s="95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f t="shared" si="0"/>
        <v>0</v>
      </c>
    </row>
    <row r="25" spans="1:13" x14ac:dyDescent="0.3">
      <c r="A25" t="s">
        <v>256</v>
      </c>
      <c r="B25" s="26" t="s">
        <v>260</v>
      </c>
      <c r="C25" s="95">
        <v>16725215.9</v>
      </c>
      <c r="D25" s="95">
        <v>46912340.759999998</v>
      </c>
      <c r="E25" s="1">
        <v>22897848.59</v>
      </c>
      <c r="F25" s="1">
        <v>22022154.199999999</v>
      </c>
      <c r="G25" s="1">
        <v>16456307.57</v>
      </c>
      <c r="H25" s="1">
        <v>22259684.120000001</v>
      </c>
      <c r="I25" s="1">
        <v>13721405.689999999</v>
      </c>
      <c r="J25" s="1">
        <v>21333914.07</v>
      </c>
      <c r="K25" s="1">
        <v>19236984.559999999</v>
      </c>
      <c r="L25" s="1">
        <v>22365908.010000002</v>
      </c>
      <c r="M25" s="1">
        <f t="shared" si="0"/>
        <v>3128923.450000003</v>
      </c>
    </row>
    <row r="26" spans="1:13" x14ac:dyDescent="0.3">
      <c r="A26" t="s">
        <v>257</v>
      </c>
      <c r="B26" s="26" t="s">
        <v>261</v>
      </c>
      <c r="C26" s="95">
        <v>19534253.84</v>
      </c>
      <c r="D26" s="95">
        <v>13572878.029999999</v>
      </c>
      <c r="E26" s="1">
        <v>2997558.88</v>
      </c>
      <c r="F26" s="1">
        <v>4947382.34</v>
      </c>
      <c r="G26" s="1">
        <v>1760999.23</v>
      </c>
      <c r="H26" s="1">
        <v>4664435.97</v>
      </c>
      <c r="I26" s="1">
        <v>1154788.78</v>
      </c>
      <c r="J26" s="1">
        <v>662234.05000000005</v>
      </c>
      <c r="K26" s="1">
        <v>716410.23</v>
      </c>
      <c r="L26" s="1">
        <v>838967.92</v>
      </c>
      <c r="M26" s="1">
        <f t="shared" si="0"/>
        <v>122557.69000000006</v>
      </c>
    </row>
    <row r="27" spans="1:13" x14ac:dyDescent="0.3">
      <c r="A27" t="s">
        <v>258</v>
      </c>
      <c r="B27" s="26" t="s">
        <v>261</v>
      </c>
      <c r="C27" s="95">
        <v>3572546.81</v>
      </c>
      <c r="D27" s="95">
        <v>3436645.48</v>
      </c>
      <c r="E27" s="1">
        <v>3377415.12</v>
      </c>
      <c r="F27" s="1">
        <v>3383341.4</v>
      </c>
      <c r="G27" s="1">
        <v>3443081.67</v>
      </c>
      <c r="H27" s="1">
        <v>3299229.04</v>
      </c>
      <c r="I27" s="1">
        <v>3484235.11</v>
      </c>
      <c r="J27" s="1">
        <v>3472899.74</v>
      </c>
      <c r="K27" s="1">
        <v>3809967.02</v>
      </c>
      <c r="L27" s="1">
        <v>3939839.81</v>
      </c>
      <c r="M27" s="1">
        <f t="shared" si="0"/>
        <v>129872.79000000004</v>
      </c>
    </row>
    <row r="28" spans="1:13" x14ac:dyDescent="0.3">
      <c r="A28" s="10" t="s">
        <v>259</v>
      </c>
      <c r="B28" s="36" t="s">
        <v>262</v>
      </c>
      <c r="C28" s="97">
        <f>SUM(C2:C9)-SUM(C11:C20)+C22-C23+C24+C25-C26-C27</f>
        <v>-34670767.309999935</v>
      </c>
      <c r="D28" s="97">
        <f>SUM(D2:D9)-SUM(D11:D20)+D22-D23+D24+D25-D26-D27</f>
        <v>281895.80999998981</v>
      </c>
      <c r="E28" s="37">
        <f>E10-E21+E22-E23+E24+E25-E26-E27</f>
        <v>143752.11999999918</v>
      </c>
      <c r="F28" s="37">
        <f t="shared" ref="F28:G28" si="7">F10-F21+F22-F23+F24+F25-F26-F27</f>
        <v>-5709350.4900000375</v>
      </c>
      <c r="G28" s="37">
        <f t="shared" si="7"/>
        <v>8384857.1799999494</v>
      </c>
      <c r="H28" s="37">
        <f t="shared" ref="H28:L28" si="8">H10-H21+H22-H23+H24+H25-H26-H27</f>
        <v>16029410.520000063</v>
      </c>
      <c r="I28" s="37">
        <f t="shared" ref="I28:K28" si="9">I10-I21+I22-I23+I24+I25-I26-I27</f>
        <v>7810986.3499999512</v>
      </c>
      <c r="J28" s="37">
        <f t="shared" si="9"/>
        <v>2001276.5599999903</v>
      </c>
      <c r="K28" s="37">
        <f t="shared" si="9"/>
        <v>7566345.1000000667</v>
      </c>
      <c r="L28" s="37">
        <f t="shared" si="8"/>
        <v>10505299.460000012</v>
      </c>
      <c r="M28" s="37">
        <f t="shared" si="0"/>
        <v>2938954.3599999454</v>
      </c>
    </row>
    <row r="29" spans="1:13" x14ac:dyDescent="0.3">
      <c r="A29" s="72" t="s">
        <v>366</v>
      </c>
      <c r="B29" s="119"/>
      <c r="C29" s="120">
        <f>C10-SUM(C11:C15)+C17</f>
        <v>-5471814.8599999845</v>
      </c>
      <c r="D29" s="120">
        <f t="shared" ref="D29:L29" si="10">D10-SUM(D11:D15)+D17</f>
        <v>-32009779.49000001</v>
      </c>
      <c r="E29" s="120">
        <f t="shared" si="10"/>
        <v>-26399885.099999994</v>
      </c>
      <c r="F29" s="120">
        <f t="shared" si="10"/>
        <v>-24732034.370000035</v>
      </c>
      <c r="G29" s="120">
        <f t="shared" si="10"/>
        <v>-25149836.080000043</v>
      </c>
      <c r="H29" s="120">
        <f t="shared" si="10"/>
        <v>-22288772.269999981</v>
      </c>
      <c r="I29" s="120">
        <f t="shared" si="10"/>
        <v>-24969896.570000023</v>
      </c>
      <c r="J29" s="120">
        <f t="shared" si="10"/>
        <v>-36590594.560000002</v>
      </c>
      <c r="K29" s="120">
        <f t="shared" ref="K29" si="11">K10-SUM(K11:K15)+K17</f>
        <v>-31008409.679999948</v>
      </c>
      <c r="L29" s="120">
        <f t="shared" si="10"/>
        <v>-41613388.170000017</v>
      </c>
      <c r="M29" s="120">
        <f t="shared" si="0"/>
        <v>-10604978.490000069</v>
      </c>
    </row>
  </sheetData>
  <conditionalFormatting sqref="C28:H28 L28:M28">
    <cfRule type="cellIs" dxfId="94" priority="22" operator="greaterThan">
      <formula>0</formula>
    </cfRule>
  </conditionalFormatting>
  <conditionalFormatting sqref="I28">
    <cfRule type="cellIs" dxfId="93" priority="12" operator="greaterThan">
      <formula>0</formula>
    </cfRule>
  </conditionalFormatting>
  <conditionalFormatting sqref="J28">
    <cfRule type="cellIs" dxfId="92" priority="10" operator="greaterThan">
      <formula>0</formula>
    </cfRule>
  </conditionalFormatting>
  <conditionalFormatting sqref="C29:J29 L29:M29">
    <cfRule type="cellIs" dxfId="91" priority="9" operator="greaterThan">
      <formula>0</formula>
    </cfRule>
  </conditionalFormatting>
  <conditionalFormatting sqref="C29:J29 L29">
    <cfRule type="cellIs" dxfId="90" priority="8" operator="greaterThan">
      <formula>0</formula>
    </cfRule>
  </conditionalFormatting>
  <conditionalFormatting sqref="C29:J29 L29">
    <cfRule type="cellIs" dxfId="89" priority="7" operator="greaterThan">
      <formula>0</formula>
    </cfRule>
  </conditionalFormatting>
  <conditionalFormatting sqref="C29:J29 L29">
    <cfRule type="cellIs" dxfId="88" priority="6" operator="greaterThan">
      <formula>0</formula>
    </cfRule>
  </conditionalFormatting>
  <conditionalFormatting sqref="K28">
    <cfRule type="cellIs" dxfId="87" priority="5" operator="greaterThan">
      <formula>0</formula>
    </cfRule>
  </conditionalFormatting>
  <conditionalFormatting sqref="K29">
    <cfRule type="cellIs" dxfId="86" priority="4" operator="greaterThan">
      <formula>0</formula>
    </cfRule>
  </conditionalFormatting>
  <conditionalFormatting sqref="K29">
    <cfRule type="cellIs" dxfId="85" priority="3" operator="greaterThan">
      <formula>0</formula>
    </cfRule>
  </conditionalFormatting>
  <conditionalFormatting sqref="K29">
    <cfRule type="cellIs" dxfId="84" priority="2" operator="greaterThan">
      <formula>0</formula>
    </cfRule>
  </conditionalFormatting>
  <conditionalFormatting sqref="K29">
    <cfRule type="cellIs" dxfId="83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workbookViewId="0">
      <selection activeCell="L2" sqref="L2:L16"/>
    </sheetView>
  </sheetViews>
  <sheetFormatPr defaultRowHeight="14.4" x14ac:dyDescent="0.3"/>
  <cols>
    <col min="1" max="1" width="50.6640625" bestFit="1" customWidth="1"/>
    <col min="2" max="11" width="11.5546875" bestFit="1" customWidth="1"/>
    <col min="12" max="12" width="11.21875" bestFit="1" customWidth="1"/>
  </cols>
  <sheetData>
    <row r="1" spans="1:12" x14ac:dyDescent="0.3">
      <c r="A1" s="41"/>
      <c r="B1" s="42">
        <v>2014</v>
      </c>
      <c r="C1" s="42">
        <v>2015</v>
      </c>
      <c r="D1" s="42">
        <v>2016</v>
      </c>
      <c r="E1" s="42">
        <v>2017</v>
      </c>
      <c r="F1" s="42">
        <v>2018</v>
      </c>
      <c r="G1" s="42">
        <v>2019</v>
      </c>
      <c r="H1" s="42">
        <v>2020</v>
      </c>
      <c r="I1" s="42">
        <v>2021</v>
      </c>
      <c r="J1" s="42">
        <v>2022</v>
      </c>
      <c r="K1" s="42">
        <v>2023</v>
      </c>
      <c r="L1" s="42" t="s">
        <v>266</v>
      </c>
    </row>
    <row r="2" spans="1:12" x14ac:dyDescent="0.3">
      <c r="A2" s="71" t="s">
        <v>346</v>
      </c>
      <c r="B2" s="64">
        <f>Conto_economico!C10</f>
        <v>244290012.75</v>
      </c>
      <c r="C2" s="64">
        <f>Conto_economico!D10</f>
        <v>226307297.94</v>
      </c>
      <c r="D2" s="64">
        <f>Conto_economico!E10</f>
        <v>231817942.69</v>
      </c>
      <c r="E2" s="64">
        <f>Conto_economico!F10</f>
        <v>237413201.13999999</v>
      </c>
      <c r="F2" s="64">
        <f>Conto_economico!G10</f>
        <v>240148120.48999998</v>
      </c>
      <c r="G2" s="64">
        <f>Conto_economico!H10</f>
        <v>246217019.93000001</v>
      </c>
      <c r="H2" s="64">
        <f>Conto_economico!I10</f>
        <v>248164425.03</v>
      </c>
      <c r="I2" s="64">
        <f>Conto_economico!J10</f>
        <v>232867487.44</v>
      </c>
      <c r="J2" s="64">
        <f>Conto_economico!K10</f>
        <v>260962479.13</v>
      </c>
      <c r="K2" s="64">
        <f>Conto_economico!L10</f>
        <v>263654389.18000001</v>
      </c>
      <c r="L2" s="64">
        <f t="shared" ref="L2:L16" si="0">K2-J2</f>
        <v>2691910.0500000119</v>
      </c>
    </row>
    <row r="3" spans="1:12" x14ac:dyDescent="0.3">
      <c r="A3" s="71" t="s">
        <v>341</v>
      </c>
      <c r="B3" s="64">
        <f>Conto_economico!C2</f>
        <v>132492069.95</v>
      </c>
      <c r="C3" s="64">
        <f>Conto_economico!D2</f>
        <v>130659094.12</v>
      </c>
      <c r="D3" s="64">
        <f>Conto_economico!E2</f>
        <v>125672661.66</v>
      </c>
      <c r="E3" s="64">
        <f>Conto_economico!F2</f>
        <v>127434117.39</v>
      </c>
      <c r="F3" s="64">
        <f>Conto_economico!G2</f>
        <v>127013984.31999999</v>
      </c>
      <c r="G3" s="64">
        <f>Conto_economico!H2</f>
        <v>131772567.15000001</v>
      </c>
      <c r="H3" s="64">
        <f>Conto_economico!I2</f>
        <v>122918806.95</v>
      </c>
      <c r="I3" s="64">
        <f>Conto_economico!J2</f>
        <v>124945330.8</v>
      </c>
      <c r="J3" s="64">
        <f>Conto_economico!K2</f>
        <v>130893847.45999999</v>
      </c>
      <c r="K3" s="64">
        <f>Conto_economico!L2</f>
        <v>130258597.28</v>
      </c>
      <c r="L3" s="64">
        <f t="shared" si="0"/>
        <v>-635250.17999999225</v>
      </c>
    </row>
    <row r="4" spans="1:12" x14ac:dyDescent="0.3">
      <c r="A4" s="71" t="s">
        <v>342</v>
      </c>
      <c r="B4" s="64">
        <f>Conto_economico!C4</f>
        <v>44848239.960000001</v>
      </c>
      <c r="C4" s="64">
        <f>Conto_economico!D4</f>
        <v>37996879.159999996</v>
      </c>
      <c r="D4" s="64">
        <f>Conto_economico!E4</f>
        <v>40090623.420000002</v>
      </c>
      <c r="E4" s="64">
        <f>Conto_economico!F4</f>
        <v>40655151.710000001</v>
      </c>
      <c r="F4" s="64">
        <f>Conto_economico!G4</f>
        <v>46253761.270000003</v>
      </c>
      <c r="G4" s="64">
        <f>Conto_economico!H4</f>
        <v>43981442.340000004</v>
      </c>
      <c r="H4" s="64">
        <f>Conto_economico!I4</f>
        <v>69710958.670000002</v>
      </c>
      <c r="I4" s="64">
        <f>Conto_economico!J4</f>
        <v>42807774.890000001</v>
      </c>
      <c r="J4" s="64">
        <f>Conto_economico!K4</f>
        <v>54847132.840000004</v>
      </c>
      <c r="K4" s="64">
        <f>Conto_economico!L4</f>
        <v>56626034.460000001</v>
      </c>
      <c r="L4" s="64">
        <f t="shared" si="0"/>
        <v>1778901.6199999973</v>
      </c>
    </row>
    <row r="5" spans="1:12" x14ac:dyDescent="0.3">
      <c r="A5" s="71" t="s">
        <v>347</v>
      </c>
      <c r="B5" s="65">
        <f>Conto_economico!C21</f>
        <v>284944872.56999993</v>
      </c>
      <c r="C5" s="65">
        <f>Conto_economico!D21</f>
        <v>285705125.87</v>
      </c>
      <c r="D5" s="65">
        <f>Conto_economico!E21</f>
        <v>291389012.44</v>
      </c>
      <c r="E5" s="65">
        <f>Conto_economico!F21</f>
        <v>295927897.29000002</v>
      </c>
      <c r="F5" s="65">
        <f>Conto_economico!G21</f>
        <v>295720277.28000003</v>
      </c>
      <c r="G5" s="65">
        <f>Conto_economico!H21</f>
        <v>299340674.67999995</v>
      </c>
      <c r="H5" s="65">
        <f>Conto_economico!I21</f>
        <v>308658931.51000005</v>
      </c>
      <c r="I5" s="65">
        <f>Conto_economico!J21</f>
        <v>308550101.93000001</v>
      </c>
      <c r="J5" s="65">
        <f>Conto_economico!K21</f>
        <v>336684889.82999992</v>
      </c>
      <c r="K5" s="65">
        <f>Conto_economico!L21</f>
        <v>339183821.56</v>
      </c>
      <c r="L5" s="64">
        <f t="shared" si="0"/>
        <v>2498931.7300000787</v>
      </c>
    </row>
    <row r="6" spans="1:12" x14ac:dyDescent="0.3">
      <c r="A6" s="71" t="s">
        <v>343</v>
      </c>
      <c r="B6" s="64">
        <f>Conto_economico!C12</f>
        <v>161872792.41</v>
      </c>
      <c r="C6" s="64">
        <f>Conto_economico!D12</f>
        <v>167176751.90000001</v>
      </c>
      <c r="D6" s="64">
        <f>Conto_economico!E12</f>
        <v>170071556.37</v>
      </c>
      <c r="E6" s="64">
        <f>Conto_economico!F12</f>
        <v>170954937.06</v>
      </c>
      <c r="F6" s="64">
        <f>Conto_economico!G12</f>
        <v>171351710.24000001</v>
      </c>
      <c r="G6" s="64">
        <f>Conto_economico!H12</f>
        <v>174380091.40000001</v>
      </c>
      <c r="H6" s="64">
        <f>Conto_economico!I12</f>
        <v>168656569.59999999</v>
      </c>
      <c r="I6" s="64">
        <f>Conto_economico!J12</f>
        <v>164595606.66</v>
      </c>
      <c r="J6" s="64">
        <f>Conto_economico!K12</f>
        <v>187984492.97</v>
      </c>
      <c r="K6" s="64">
        <f>Conto_economico!L12</f>
        <v>185633259.38999999</v>
      </c>
      <c r="L6" s="64">
        <f t="shared" si="0"/>
        <v>-2351233.5800000131</v>
      </c>
    </row>
    <row r="7" spans="1:12" x14ac:dyDescent="0.3">
      <c r="A7" s="71" t="s">
        <v>344</v>
      </c>
      <c r="B7" s="64">
        <f>Conto_economico!C15</f>
        <v>63491679.32</v>
      </c>
      <c r="C7" s="64">
        <f>Conto_economico!D15</f>
        <v>62186439.950000003</v>
      </c>
      <c r="D7" s="64">
        <f>Conto_economico!E15</f>
        <v>61514403.659999996</v>
      </c>
      <c r="E7" s="64">
        <f>Conto_economico!F15</f>
        <v>61253875.369999997</v>
      </c>
      <c r="F7" s="64">
        <f>Conto_economico!G15</f>
        <v>63533980.090000004</v>
      </c>
      <c r="G7" s="64">
        <f>Conto_economico!H15</f>
        <v>63551040.640000001</v>
      </c>
      <c r="H7" s="64">
        <f>Conto_economico!I15</f>
        <v>63402343.840000004</v>
      </c>
      <c r="I7" s="64">
        <f>Conto_economico!J15</f>
        <v>64625274.509999998</v>
      </c>
      <c r="J7" s="64">
        <f>Conto_economico!K15</f>
        <v>65720990.68</v>
      </c>
      <c r="K7" s="64">
        <f>Conto_economico!L15</f>
        <v>70035217.719999999</v>
      </c>
      <c r="L7" s="64">
        <f t="shared" si="0"/>
        <v>4314227.0399999991</v>
      </c>
    </row>
    <row r="8" spans="1:12" x14ac:dyDescent="0.3">
      <c r="A8" s="71" t="s">
        <v>345</v>
      </c>
      <c r="B8" s="64">
        <f>Conto_economico!C16</f>
        <v>30677418.289999999</v>
      </c>
      <c r="C8" s="64">
        <f>Conto_economico!D16</f>
        <v>25123624.579999998</v>
      </c>
      <c r="D8" s="64">
        <f>Conto_economico!E16</f>
        <v>30127371.649999999</v>
      </c>
      <c r="E8" s="64">
        <f>Conto_economico!F16</f>
        <v>16841054.329999998</v>
      </c>
      <c r="F8" s="64">
        <f>Conto_economico!G16</f>
        <v>23394144.120000001</v>
      </c>
      <c r="G8" s="64">
        <f>Conto_economico!H16</f>
        <v>26031163.199999999</v>
      </c>
      <c r="H8" s="64">
        <f>Conto_economico!I16</f>
        <v>30289833.77</v>
      </c>
      <c r="I8" s="64">
        <f>Conto_economico!J16</f>
        <v>31428148.469999999</v>
      </c>
      <c r="J8" s="64">
        <f>Conto_economico!K16</f>
        <v>29168118.690000001</v>
      </c>
      <c r="K8" s="64">
        <f>Conto_economico!L16</f>
        <v>27516120.41</v>
      </c>
      <c r="L8" s="64">
        <f t="shared" si="0"/>
        <v>-1651998.2800000012</v>
      </c>
    </row>
    <row r="9" spans="1:12" x14ac:dyDescent="0.3">
      <c r="A9" s="47" t="s">
        <v>366</v>
      </c>
      <c r="B9" s="66">
        <f>Conto_economico!C29</f>
        <v>-5471814.8599999845</v>
      </c>
      <c r="C9" s="66">
        <f>Conto_economico!D29</f>
        <v>-32009779.49000001</v>
      </c>
      <c r="D9" s="66">
        <f>Conto_economico!E29</f>
        <v>-26399885.099999994</v>
      </c>
      <c r="E9" s="66">
        <f>Conto_economico!F29</f>
        <v>-24732034.370000035</v>
      </c>
      <c r="F9" s="66">
        <f>Conto_economico!G29</f>
        <v>-25149836.080000043</v>
      </c>
      <c r="G9" s="66">
        <f>Conto_economico!H29</f>
        <v>-22288772.269999981</v>
      </c>
      <c r="H9" s="66">
        <f>Conto_economico!I29</f>
        <v>-24969896.570000023</v>
      </c>
      <c r="I9" s="66">
        <f>Conto_economico!J29</f>
        <v>-36590594.560000002</v>
      </c>
      <c r="J9" s="66">
        <f>Conto_economico!K29</f>
        <v>-31008409.679999948</v>
      </c>
      <c r="K9" s="66">
        <f>Conto_economico!L29</f>
        <v>-41613388.170000017</v>
      </c>
      <c r="L9" s="66">
        <f t="shared" si="0"/>
        <v>-10604978.490000069</v>
      </c>
    </row>
    <row r="10" spans="1:12" x14ac:dyDescent="0.3">
      <c r="A10" s="47" t="s">
        <v>307</v>
      </c>
      <c r="B10" s="66">
        <f>B2-B5</f>
        <v>-40654859.819999933</v>
      </c>
      <c r="C10" s="66">
        <f>C2-C5</f>
        <v>-59397827.930000007</v>
      </c>
      <c r="D10" s="66">
        <f t="shared" ref="D10:F10" si="1">D2-D5</f>
        <v>-59571069.75</v>
      </c>
      <c r="E10" s="66">
        <f t="shared" si="1"/>
        <v>-58514696.150000036</v>
      </c>
      <c r="F10" s="66">
        <f t="shared" si="1"/>
        <v>-55572156.790000051</v>
      </c>
      <c r="G10" s="66">
        <f t="shared" ref="G10:K10" si="2">G2-G5</f>
        <v>-53123654.74999994</v>
      </c>
      <c r="H10" s="66">
        <f t="shared" ref="H10:J10" si="3">H2-H5</f>
        <v>-60494506.480000049</v>
      </c>
      <c r="I10" s="66">
        <f t="shared" si="3"/>
        <v>-75682614.49000001</v>
      </c>
      <c r="J10" s="66">
        <f t="shared" si="3"/>
        <v>-75722410.699999928</v>
      </c>
      <c r="K10" s="66">
        <f t="shared" si="2"/>
        <v>-75529432.379999995</v>
      </c>
      <c r="L10" s="66">
        <f t="shared" si="0"/>
        <v>192978.31999993324</v>
      </c>
    </row>
    <row r="11" spans="1:12" x14ac:dyDescent="0.3">
      <c r="A11" s="71" t="s">
        <v>308</v>
      </c>
      <c r="B11" s="64">
        <f>Conto_economico!C22-Conto_economico!C23</f>
        <v>-5706940.0200000005</v>
      </c>
      <c r="C11" s="64">
        <f>Conto_economico!D22-Conto_economico!D23</f>
        <v>29776906.489999998</v>
      </c>
      <c r="D11" s="64">
        <f>Conto_economico!E22-Conto_economico!E23</f>
        <v>43191947.280000001</v>
      </c>
      <c r="E11" s="64">
        <f>Conto_economico!F22-Conto_economico!F23</f>
        <v>39113915.200000003</v>
      </c>
      <c r="F11" s="64">
        <f>Conto_economico!G22-Conto_economico!G23</f>
        <v>52704787.299999997</v>
      </c>
      <c r="G11" s="64">
        <f>Conto_economico!H22-Conto_economico!H23</f>
        <v>54857046.159999996</v>
      </c>
      <c r="H11" s="64">
        <f>Conto_economico!I22-Conto_economico!I23</f>
        <v>59223111.030000001</v>
      </c>
      <c r="I11" s="64">
        <f>Conto_economico!J22-Conto_economico!J23</f>
        <v>60485110.769999996</v>
      </c>
      <c r="J11" s="64">
        <f>Conto_economico!K22-Conto_economico!K23</f>
        <v>68578148.489999995</v>
      </c>
      <c r="K11" s="64">
        <f>Conto_economico!L22-Conto_economico!L23</f>
        <v>68447631.560000002</v>
      </c>
      <c r="L11" s="64">
        <f t="shared" si="0"/>
        <v>-130516.92999999225</v>
      </c>
    </row>
    <row r="12" spans="1:12" x14ac:dyDescent="0.3">
      <c r="A12" s="71" t="s">
        <v>309</v>
      </c>
      <c r="B12" s="65">
        <f>Conto_economico!C25-Conto_economico!C26</f>
        <v>-2809037.9399999995</v>
      </c>
      <c r="C12" s="65">
        <f>Conto_economico!D25-Conto_economico!D26</f>
        <v>33339462.729999997</v>
      </c>
      <c r="D12" s="65">
        <f>Conto_economico!E25-Conto_economico!E26</f>
        <v>19900289.710000001</v>
      </c>
      <c r="E12" s="65">
        <f>Conto_economico!F25-Conto_economico!F26</f>
        <v>17074771.859999999</v>
      </c>
      <c r="F12" s="65">
        <f>Conto_economico!G25-Conto_economico!G26</f>
        <v>14695308.34</v>
      </c>
      <c r="G12" s="65">
        <f>Conto_economico!H25-Conto_economico!H26</f>
        <v>17595248.150000002</v>
      </c>
      <c r="H12" s="65">
        <f>Conto_economico!I25-Conto_economico!I26</f>
        <v>12566616.91</v>
      </c>
      <c r="I12" s="65">
        <f>Conto_economico!J25-Conto_economico!J26</f>
        <v>20671680.02</v>
      </c>
      <c r="J12" s="65">
        <f>Conto_economico!K25-Conto_economico!K26</f>
        <v>18520574.329999998</v>
      </c>
      <c r="K12" s="65">
        <f>Conto_economico!L25-Conto_economico!L26</f>
        <v>21526940.09</v>
      </c>
      <c r="L12" s="64">
        <f t="shared" si="0"/>
        <v>3006365.7600000016</v>
      </c>
    </row>
    <row r="13" spans="1:12" x14ac:dyDescent="0.3">
      <c r="A13" s="71" t="s">
        <v>255</v>
      </c>
      <c r="B13" s="65">
        <f>Conto_economico!C24</f>
        <v>18072617.280000001</v>
      </c>
      <c r="C13" s="65">
        <f>Conto_economico!D24</f>
        <v>0</v>
      </c>
      <c r="D13" s="65">
        <f>Conto_economico!E24</f>
        <v>0</v>
      </c>
      <c r="E13" s="65">
        <f>Conto_economico!F24</f>
        <v>0</v>
      </c>
      <c r="F13" s="65">
        <f>Conto_economico!G24</f>
        <v>0</v>
      </c>
      <c r="G13" s="65">
        <f>Conto_economico!H24</f>
        <v>0</v>
      </c>
      <c r="H13" s="65">
        <f>Conto_economico!I24</f>
        <v>0</v>
      </c>
      <c r="I13" s="65">
        <f>Conto_economico!J24</f>
        <v>0</v>
      </c>
      <c r="J13" s="65">
        <f>Conto_economico!K24</f>
        <v>0</v>
      </c>
      <c r="K13" s="65">
        <f>Conto_economico!L24</f>
        <v>0</v>
      </c>
      <c r="L13" s="64">
        <f t="shared" si="0"/>
        <v>0</v>
      </c>
    </row>
    <row r="14" spans="1:12" x14ac:dyDescent="0.3">
      <c r="A14" s="47" t="s">
        <v>310</v>
      </c>
      <c r="B14" s="66">
        <f>SUM(B10:B13)</f>
        <v>-31098220.499999933</v>
      </c>
      <c r="C14" s="66">
        <f>SUM(C10:C13)</f>
        <v>3718541.2899999879</v>
      </c>
      <c r="D14" s="66">
        <f t="shared" ref="D14:F14" si="4">SUM(D10:D13)</f>
        <v>3521167.2400000021</v>
      </c>
      <c r="E14" s="66">
        <f t="shared" si="4"/>
        <v>-2326009.0900000334</v>
      </c>
      <c r="F14" s="66">
        <f t="shared" si="4"/>
        <v>11827938.849999946</v>
      </c>
      <c r="G14" s="66">
        <f t="shared" ref="G14:K14" si="5">SUM(G10:G13)</f>
        <v>19328639.560000058</v>
      </c>
      <c r="H14" s="66">
        <f t="shared" ref="H14:J14" si="6">SUM(H10:H13)</f>
        <v>11295221.459999952</v>
      </c>
      <c r="I14" s="66">
        <f t="shared" si="6"/>
        <v>5474176.2999999858</v>
      </c>
      <c r="J14" s="66">
        <f t="shared" si="6"/>
        <v>11376312.120000064</v>
      </c>
      <c r="K14" s="66">
        <f t="shared" si="5"/>
        <v>14445139.270000007</v>
      </c>
      <c r="L14" s="66">
        <f t="shared" si="0"/>
        <v>3068827.1499999426</v>
      </c>
    </row>
    <row r="15" spans="1:12" x14ac:dyDescent="0.3">
      <c r="A15" s="71" t="s">
        <v>258</v>
      </c>
      <c r="B15" s="64">
        <f>Conto_economico!C27</f>
        <v>3572546.81</v>
      </c>
      <c r="C15" s="64">
        <f>Conto_economico!D27</f>
        <v>3436645.48</v>
      </c>
      <c r="D15" s="64">
        <f>Conto_economico!E27</f>
        <v>3377415.12</v>
      </c>
      <c r="E15" s="64">
        <f>Conto_economico!F27</f>
        <v>3383341.4</v>
      </c>
      <c r="F15" s="64">
        <f>Conto_economico!G27</f>
        <v>3443081.67</v>
      </c>
      <c r="G15" s="64">
        <f>Conto_economico!H27</f>
        <v>3299229.04</v>
      </c>
      <c r="H15" s="64">
        <f>Conto_economico!I27</f>
        <v>3484235.11</v>
      </c>
      <c r="I15" s="64">
        <f>Conto_economico!J27</f>
        <v>3472899.74</v>
      </c>
      <c r="J15" s="64">
        <f>Conto_economico!K27</f>
        <v>3809967.02</v>
      </c>
      <c r="K15" s="64">
        <f>Conto_economico!L27</f>
        <v>3939839.81</v>
      </c>
      <c r="L15" s="64">
        <f t="shared" si="0"/>
        <v>129872.79000000004</v>
      </c>
    </row>
    <row r="16" spans="1:12" x14ac:dyDescent="0.3">
      <c r="A16" s="70" t="s">
        <v>259</v>
      </c>
      <c r="B16" s="67">
        <f>B14-B15</f>
        <v>-34670767.309999935</v>
      </c>
      <c r="C16" s="67">
        <f>C14-C15</f>
        <v>281895.80999998795</v>
      </c>
      <c r="D16" s="67">
        <f t="shared" ref="D16:F16" si="7">D14-D15</f>
        <v>143752.12000000197</v>
      </c>
      <c r="E16" s="67">
        <f t="shared" si="7"/>
        <v>-5709350.4900000338</v>
      </c>
      <c r="F16" s="67">
        <f t="shared" si="7"/>
        <v>8384857.1799999457</v>
      </c>
      <c r="G16" s="67">
        <f t="shared" ref="G16:K16" si="8">G14-G15</f>
        <v>16029410.520000059</v>
      </c>
      <c r="H16" s="67">
        <f t="shared" ref="H16:J16" si="9">H14-H15</f>
        <v>7810986.3499999531</v>
      </c>
      <c r="I16" s="67">
        <f t="shared" si="9"/>
        <v>2001276.5599999856</v>
      </c>
      <c r="J16" s="67">
        <f t="shared" si="9"/>
        <v>7566345.1000000648</v>
      </c>
      <c r="K16" s="67">
        <f t="shared" si="8"/>
        <v>10505299.460000006</v>
      </c>
      <c r="L16" s="67">
        <f t="shared" si="0"/>
        <v>2938954.3599999417</v>
      </c>
    </row>
    <row r="18" spans="2:3" x14ac:dyDescent="0.3">
      <c r="B18" s="98"/>
      <c r="C18" s="98"/>
    </row>
    <row r="19" spans="2:3" x14ac:dyDescent="0.3">
      <c r="B19" s="98"/>
      <c r="C19" s="98"/>
    </row>
    <row r="20" spans="2:3" x14ac:dyDescent="0.3">
      <c r="B20" s="98"/>
      <c r="C20" s="98"/>
    </row>
  </sheetData>
  <conditionalFormatting sqref="B16:G16 K16:L16">
    <cfRule type="cellIs" dxfId="82" priority="19" operator="greaterThan">
      <formula>0</formula>
    </cfRule>
  </conditionalFormatting>
  <conditionalFormatting sqref="B10:G10 B14:G14 K14:L14 K10:L10">
    <cfRule type="cellIs" dxfId="81" priority="18" operator="lessThan">
      <formula>0</formula>
    </cfRule>
  </conditionalFormatting>
  <conditionalFormatting sqref="H16">
    <cfRule type="cellIs" dxfId="80" priority="10" operator="greaterThan">
      <formula>0</formula>
    </cfRule>
  </conditionalFormatting>
  <conditionalFormatting sqref="H14 H10">
    <cfRule type="cellIs" dxfId="79" priority="9" operator="lessThan">
      <formula>0</formula>
    </cfRule>
  </conditionalFormatting>
  <conditionalFormatting sqref="I16">
    <cfRule type="cellIs" dxfId="78" priority="8" operator="greaterThan">
      <formula>0</formula>
    </cfRule>
  </conditionalFormatting>
  <conditionalFormatting sqref="I14 I10">
    <cfRule type="cellIs" dxfId="77" priority="7" operator="lessThan">
      <formula>0</formula>
    </cfRule>
  </conditionalFormatting>
  <conditionalFormatting sqref="B9:I9 K9:L9">
    <cfRule type="cellIs" dxfId="76" priority="6" operator="lessThan">
      <formula>0</formula>
    </cfRule>
  </conditionalFormatting>
  <conditionalFormatting sqref="J16">
    <cfRule type="cellIs" dxfId="75" priority="3" operator="greaterThan">
      <formula>0</formula>
    </cfRule>
  </conditionalFormatting>
  <conditionalFormatting sqref="J14 J10">
    <cfRule type="cellIs" dxfId="74" priority="2" operator="lessThan">
      <formula>0</formula>
    </cfRule>
  </conditionalFormatting>
  <conditionalFormatting sqref="J9">
    <cfRule type="cellIs" dxfId="73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showGridLines="0" topLeftCell="B1" workbookViewId="0">
      <selection activeCell="K2" sqref="K2:K28"/>
    </sheetView>
  </sheetViews>
  <sheetFormatPr defaultRowHeight="14.4" x14ac:dyDescent="0.3"/>
  <cols>
    <col min="1" max="1" width="51.6640625" style="32" bestFit="1" customWidth="1"/>
    <col min="2" max="11" width="13.88671875" bestFit="1" customWidth="1"/>
    <col min="12" max="13" width="12.6640625" bestFit="1" customWidth="1"/>
  </cols>
  <sheetData>
    <row r="1" spans="1:11" x14ac:dyDescent="0.3">
      <c r="A1" s="73"/>
      <c r="B1" s="102">
        <v>2014</v>
      </c>
      <c r="C1" s="102">
        <v>2015</v>
      </c>
      <c r="D1" s="102">
        <v>2016</v>
      </c>
      <c r="E1" s="69">
        <v>2017</v>
      </c>
      <c r="F1" s="69">
        <v>2018</v>
      </c>
      <c r="G1" s="69">
        <v>2019</v>
      </c>
      <c r="H1" s="69">
        <v>2020</v>
      </c>
      <c r="I1" s="69">
        <v>2021</v>
      </c>
      <c r="J1" s="69">
        <v>2022</v>
      </c>
      <c r="K1" s="69">
        <v>2023</v>
      </c>
    </row>
    <row r="2" spans="1:11" x14ac:dyDescent="0.3">
      <c r="A2" s="32" t="s">
        <v>212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</row>
    <row r="3" spans="1:11" x14ac:dyDescent="0.3">
      <c r="A3" s="32" t="s">
        <v>213</v>
      </c>
      <c r="B3" s="1">
        <v>5255911.33</v>
      </c>
      <c r="C3" s="1">
        <v>4968428.7300000004</v>
      </c>
      <c r="D3" s="1">
        <v>4668443.66</v>
      </c>
      <c r="E3" s="1">
        <v>4569918.6100000003</v>
      </c>
      <c r="F3" s="1">
        <v>4497196.0599999996</v>
      </c>
      <c r="G3" s="1">
        <v>4655600.5599999996</v>
      </c>
      <c r="H3" s="1">
        <v>4664590.2699999996</v>
      </c>
      <c r="I3" s="1">
        <v>3104163.06</v>
      </c>
      <c r="J3" s="1">
        <v>2076850.51</v>
      </c>
      <c r="K3" s="1">
        <v>1353142.25</v>
      </c>
    </row>
    <row r="4" spans="1:11" x14ac:dyDescent="0.3">
      <c r="A4" s="32" t="s">
        <v>214</v>
      </c>
      <c r="B4" s="1">
        <v>779409614.37</v>
      </c>
      <c r="C4" s="1">
        <v>767152468.76999998</v>
      </c>
      <c r="D4" s="1">
        <v>770791517.55999994</v>
      </c>
      <c r="E4" s="1">
        <v>544778748.61000001</v>
      </c>
      <c r="F4" s="1">
        <v>561308531.03999996</v>
      </c>
      <c r="G4" s="1">
        <v>573447339.92999995</v>
      </c>
      <c r="H4" s="1">
        <v>583566395.57000005</v>
      </c>
      <c r="I4" s="1">
        <v>594351312.32000005</v>
      </c>
      <c r="J4" s="1">
        <v>615983802.92999995</v>
      </c>
      <c r="K4" s="1">
        <v>638260339.29999995</v>
      </c>
    </row>
    <row r="5" spans="1:11" x14ac:dyDescent="0.3">
      <c r="A5" s="32" t="s">
        <v>228</v>
      </c>
      <c r="B5" s="1">
        <v>1093900082.71</v>
      </c>
      <c r="C5" s="1">
        <v>617367563.55999994</v>
      </c>
      <c r="D5" s="1">
        <v>617089402.94000006</v>
      </c>
      <c r="E5" s="1">
        <v>617068902.94000006</v>
      </c>
      <c r="F5" s="1">
        <v>617068902.94000006</v>
      </c>
      <c r="G5" s="1">
        <v>617068902.94000006</v>
      </c>
      <c r="H5" s="1">
        <v>617013764</v>
      </c>
      <c r="I5" s="1">
        <v>616855097</v>
      </c>
      <c r="J5" s="1">
        <v>619177612</v>
      </c>
      <c r="K5" s="1">
        <v>619177612</v>
      </c>
    </row>
    <row r="6" spans="1:11" x14ac:dyDescent="0.3">
      <c r="A6" s="32" t="s">
        <v>229</v>
      </c>
      <c r="B6" s="1">
        <v>2522.5500000000002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</row>
    <row r="7" spans="1:11" x14ac:dyDescent="0.3">
      <c r="A7" s="32" t="s">
        <v>230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</row>
    <row r="8" spans="1:11" x14ac:dyDescent="0.3">
      <c r="A8" s="32" t="s">
        <v>231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19466.080000000002</v>
      </c>
      <c r="I8" s="1">
        <v>91467.07</v>
      </c>
      <c r="J8" s="1">
        <v>63728.58</v>
      </c>
      <c r="K8" s="1">
        <v>23775.64</v>
      </c>
    </row>
    <row r="9" spans="1:11" x14ac:dyDescent="0.3">
      <c r="A9" s="32" t="s">
        <v>215</v>
      </c>
      <c r="B9" s="1">
        <v>129231601.52</v>
      </c>
      <c r="C9" s="1">
        <v>138733309.74000001</v>
      </c>
      <c r="D9" s="1">
        <v>153070338.34</v>
      </c>
      <c r="E9" s="1">
        <v>105975452.59</v>
      </c>
      <c r="F9" s="1">
        <v>66301748.810000002</v>
      </c>
      <c r="G9" s="1">
        <v>59526541.689999998</v>
      </c>
      <c r="H9" s="1">
        <v>57872199.18</v>
      </c>
      <c r="I9" s="1">
        <v>51231365.899999999</v>
      </c>
      <c r="J9" s="1">
        <v>50727642.609999999</v>
      </c>
      <c r="K9" s="1">
        <v>67953162.629999995</v>
      </c>
    </row>
    <row r="10" spans="1:11" x14ac:dyDescent="0.3">
      <c r="A10" s="32" t="s">
        <v>232</v>
      </c>
      <c r="B10" s="1">
        <v>4425.7299999999996</v>
      </c>
      <c r="C10" s="1">
        <v>3798</v>
      </c>
      <c r="D10" s="1">
        <v>3798</v>
      </c>
      <c r="E10" s="1">
        <v>3798</v>
      </c>
      <c r="F10" s="1">
        <v>3798</v>
      </c>
      <c r="G10" s="1">
        <v>3798</v>
      </c>
      <c r="H10" s="1">
        <v>0</v>
      </c>
      <c r="I10" s="1">
        <v>0</v>
      </c>
      <c r="J10" s="1">
        <v>0</v>
      </c>
      <c r="K10" s="1">
        <v>0</v>
      </c>
    </row>
    <row r="11" spans="1:11" x14ac:dyDescent="0.3">
      <c r="A11" s="32" t="s">
        <v>216</v>
      </c>
      <c r="B11" s="1">
        <v>34404816.490000002</v>
      </c>
      <c r="C11" s="1">
        <v>33503935.109999999</v>
      </c>
      <c r="D11" s="1">
        <v>31642811.989999998</v>
      </c>
      <c r="E11" s="1">
        <v>27913068.280000001</v>
      </c>
      <c r="F11" s="1">
        <v>61459413.75</v>
      </c>
      <c r="G11" s="1">
        <v>77363372.340000004</v>
      </c>
      <c r="H11" s="1">
        <v>118730150.01000001</v>
      </c>
      <c r="I11" s="1">
        <v>133180614.8</v>
      </c>
      <c r="J11" s="1">
        <v>166011339.43000001</v>
      </c>
      <c r="K11" s="1">
        <v>157591486.47999999</v>
      </c>
    </row>
    <row r="12" spans="1:11" x14ac:dyDescent="0.3">
      <c r="A12" s="32" t="s">
        <v>217</v>
      </c>
      <c r="B12" s="1">
        <v>491308.93</v>
      </c>
      <c r="C12" s="1">
        <v>599208.82999999996</v>
      </c>
      <c r="D12" s="1">
        <v>575868.89</v>
      </c>
      <c r="E12" s="1">
        <v>481244.15999999997</v>
      </c>
      <c r="F12" s="1">
        <v>382937.62</v>
      </c>
      <c r="G12" s="1">
        <v>162152.09</v>
      </c>
      <c r="H12" s="1">
        <v>190600.17</v>
      </c>
      <c r="I12" s="1">
        <v>299596.11</v>
      </c>
      <c r="J12" s="1">
        <v>298662.46999999997</v>
      </c>
      <c r="K12" s="1">
        <v>267461.59000000003</v>
      </c>
    </row>
    <row r="13" spans="1:11" x14ac:dyDescent="0.3">
      <c r="A13" s="10" t="s">
        <v>218</v>
      </c>
      <c r="B13" s="11">
        <f t="shared" ref="B13" si="0">SUM(B2:B12)</f>
        <v>2042700283.6300001</v>
      </c>
      <c r="C13" s="11">
        <f t="shared" ref="C13:F13" si="1">SUM(C2:C12)</f>
        <v>1562328712.7399998</v>
      </c>
      <c r="D13" s="11">
        <f t="shared" si="1"/>
        <v>1577842181.3799999</v>
      </c>
      <c r="E13" s="11">
        <f t="shared" si="1"/>
        <v>1300791133.1900001</v>
      </c>
      <c r="F13" s="11">
        <f t="shared" si="1"/>
        <v>1311022528.2199998</v>
      </c>
      <c r="G13" s="11">
        <f t="shared" ref="G13:K13" si="2">SUM(G2:G12)</f>
        <v>1332227707.5499997</v>
      </c>
      <c r="H13" s="11">
        <f t="shared" ref="H13:J13" si="3">SUM(H2:H12)</f>
        <v>1382057165.2800002</v>
      </c>
      <c r="I13" s="11">
        <f t="shared" si="3"/>
        <v>1399113616.26</v>
      </c>
      <c r="J13" s="11">
        <f t="shared" si="3"/>
        <v>1454339638.53</v>
      </c>
      <c r="K13" s="11">
        <f t="shared" si="2"/>
        <v>1484626979.8900001</v>
      </c>
    </row>
    <row r="14" spans="1:11" x14ac:dyDescent="0.3">
      <c r="A14" s="32" t="s">
        <v>219</v>
      </c>
      <c r="B14" s="1">
        <v>1108721522.8599999</v>
      </c>
      <c r="C14" s="1">
        <v>1108721522.8599999</v>
      </c>
      <c r="D14" s="1">
        <v>1108721522.8599999</v>
      </c>
      <c r="E14" s="1">
        <v>357905188.70999998</v>
      </c>
      <c r="F14" s="1">
        <v>357905188.70999998</v>
      </c>
      <c r="G14" s="1">
        <v>357905188.70999998</v>
      </c>
      <c r="H14" s="1">
        <v>357905188.70999998</v>
      </c>
      <c r="I14" s="1">
        <v>357905188.70999998</v>
      </c>
      <c r="J14" s="1">
        <v>357905188.70999998</v>
      </c>
      <c r="K14" s="1">
        <v>357905188.70999998</v>
      </c>
    </row>
    <row r="15" spans="1:11" x14ac:dyDescent="0.3">
      <c r="A15" s="32" t="s">
        <v>220</v>
      </c>
      <c r="B15" s="1">
        <v>667663478.88</v>
      </c>
      <c r="C15" s="1">
        <v>195977001.56</v>
      </c>
      <c r="D15" s="1">
        <v>199666837.81</v>
      </c>
      <c r="E15" s="1">
        <v>720877074.80999994</v>
      </c>
      <c r="F15" s="1">
        <v>717264424.96000004</v>
      </c>
      <c r="G15" s="1">
        <v>719580737.37</v>
      </c>
      <c r="H15" s="1">
        <v>736040873.57000005</v>
      </c>
      <c r="I15" s="1">
        <v>740494591.53999996</v>
      </c>
      <c r="J15" s="1">
        <v>746924083.98000002</v>
      </c>
      <c r="K15" s="1">
        <v>753200643.52999997</v>
      </c>
    </row>
    <row r="16" spans="1:11" x14ac:dyDescent="0.3">
      <c r="A16" s="32" t="s">
        <v>235</v>
      </c>
      <c r="B16" s="1">
        <v>159100402.59999999</v>
      </c>
      <c r="C16" s="1">
        <v>161582256.40000001</v>
      </c>
      <c r="D16" s="1">
        <v>165358851.46000001</v>
      </c>
      <c r="E16" s="1">
        <v>168266327.38999999</v>
      </c>
      <c r="F16" s="1">
        <v>181940058.63</v>
      </c>
      <c r="G16" s="1">
        <v>189156582.38999999</v>
      </c>
      <c r="H16" s="1">
        <v>192803060.28999999</v>
      </c>
      <c r="I16" s="1">
        <v>183713691.65000001</v>
      </c>
      <c r="J16" s="1">
        <v>183617694.78</v>
      </c>
      <c r="K16" s="1">
        <v>183291233.16</v>
      </c>
    </row>
    <row r="17" spans="1:13" x14ac:dyDescent="0.3">
      <c r="A17" s="32" t="s">
        <v>221</v>
      </c>
      <c r="B17" s="1">
        <v>-34670767.310000002</v>
      </c>
      <c r="C17" s="1">
        <v>281895.81</v>
      </c>
      <c r="D17" s="1">
        <v>143752.12</v>
      </c>
      <c r="E17" s="1">
        <v>-5709350.4900000002</v>
      </c>
      <c r="F17" s="1">
        <v>8384857.1799999997</v>
      </c>
      <c r="G17" s="1">
        <v>16029410.52</v>
      </c>
      <c r="H17" s="1">
        <v>7810986.3499999996</v>
      </c>
      <c r="I17" s="1">
        <v>2001276.56</v>
      </c>
      <c r="J17" s="1">
        <v>7566345.0999999996</v>
      </c>
      <c r="K17" s="1">
        <v>10505299.460000001</v>
      </c>
    </row>
    <row r="18" spans="1:13" x14ac:dyDescent="0.3">
      <c r="A18" s="32" t="s">
        <v>363</v>
      </c>
      <c r="B18" s="1"/>
      <c r="C18" s="1"/>
      <c r="D18" s="1"/>
      <c r="E18" s="1"/>
      <c r="F18" s="1"/>
      <c r="G18" s="1"/>
      <c r="H18" s="1">
        <v>5006364.55</v>
      </c>
      <c r="I18" s="1">
        <v>12817350.9</v>
      </c>
      <c r="J18" s="1">
        <v>14818627.460000001</v>
      </c>
      <c r="K18" s="1">
        <v>22384972.559999999</v>
      </c>
    </row>
    <row r="19" spans="1:13" x14ac:dyDescent="0.3">
      <c r="A19" s="32" t="s">
        <v>364</v>
      </c>
      <c r="B19" s="1"/>
      <c r="C19" s="1"/>
      <c r="D19" s="1"/>
      <c r="E19" s="1"/>
      <c r="F19" s="1"/>
      <c r="G19" s="1"/>
      <c r="H19" s="1">
        <v>0</v>
      </c>
      <c r="I19" s="1">
        <v>0</v>
      </c>
      <c r="J19" s="1">
        <v>0</v>
      </c>
      <c r="K19" s="1">
        <v>0</v>
      </c>
    </row>
    <row r="20" spans="1:13" x14ac:dyDescent="0.3">
      <c r="A20" s="32" t="s">
        <v>222</v>
      </c>
      <c r="B20" s="1">
        <v>49951615.170000002</v>
      </c>
      <c r="C20" s="1">
        <v>56883569.530000001</v>
      </c>
      <c r="D20" s="1">
        <v>69460200.049999997</v>
      </c>
      <c r="E20" s="1">
        <v>2140166.4700000002</v>
      </c>
      <c r="F20" s="1">
        <v>4578013.72</v>
      </c>
      <c r="G20" s="1">
        <v>5242534.3099999996</v>
      </c>
      <c r="H20" s="1">
        <v>7133029.54</v>
      </c>
      <c r="I20" s="1">
        <v>9659118.7200000007</v>
      </c>
      <c r="J20" s="1">
        <v>17394355.960000001</v>
      </c>
      <c r="K20" s="1">
        <v>14617827.439999999</v>
      </c>
    </row>
    <row r="21" spans="1:13" x14ac:dyDescent="0.3">
      <c r="A21" s="32" t="s">
        <v>209</v>
      </c>
      <c r="B21" s="1">
        <v>179096528.77000001</v>
      </c>
      <c r="C21" s="1">
        <v>120898694.98</v>
      </c>
      <c r="D21" s="1">
        <v>119524476.65000001</v>
      </c>
      <c r="E21" s="1">
        <v>122630887.27</v>
      </c>
      <c r="F21" s="1">
        <v>125759559.63</v>
      </c>
      <c r="G21" s="1">
        <v>133703105.98</v>
      </c>
      <c r="H21" s="1">
        <v>145456398.19</v>
      </c>
      <c r="I21" s="1">
        <v>151760391.59</v>
      </c>
      <c r="J21" s="1">
        <v>162687635.65000001</v>
      </c>
      <c r="K21" s="1">
        <v>165548092.25999999</v>
      </c>
    </row>
    <row r="22" spans="1:13" x14ac:dyDescent="0.3">
      <c r="A22" s="32" t="s">
        <v>223</v>
      </c>
      <c r="B22" s="1">
        <v>56977073.859999999</v>
      </c>
      <c r="C22" s="1">
        <v>59691548.170000002</v>
      </c>
      <c r="D22" s="1">
        <v>59319946.009999998</v>
      </c>
      <c r="E22" s="1">
        <v>49528791.950000003</v>
      </c>
      <c r="F22" s="1">
        <v>46152669.399999999</v>
      </c>
      <c r="G22" s="1">
        <v>48495418.560000002</v>
      </c>
      <c r="H22" s="1">
        <v>55442464.490000002</v>
      </c>
      <c r="I22" s="1">
        <v>49229719.380000003</v>
      </c>
      <c r="J22" s="1">
        <v>57902597.020000003</v>
      </c>
      <c r="K22" s="1">
        <v>54355764.950000003</v>
      </c>
    </row>
    <row r="23" spans="1:13" x14ac:dyDescent="0.3">
      <c r="A23" s="32" t="s">
        <v>224</v>
      </c>
      <c r="B23" s="1">
        <v>4082274.66</v>
      </c>
      <c r="C23" s="1">
        <v>7122832.9699999997</v>
      </c>
      <c r="D23" s="1">
        <v>6478880.9699999997</v>
      </c>
      <c r="E23" s="1">
        <v>9043718.3800000008</v>
      </c>
      <c r="F23" s="1">
        <v>9485393.1099999994</v>
      </c>
      <c r="G23" s="1">
        <v>7326470.1100000003</v>
      </c>
      <c r="H23" s="1">
        <v>12124298.279999999</v>
      </c>
      <c r="I23" s="1">
        <v>9982963.9800000004</v>
      </c>
      <c r="J23" s="1">
        <v>10343804.470000001</v>
      </c>
      <c r="K23" s="1">
        <v>12377825.59</v>
      </c>
    </row>
    <row r="24" spans="1:13" x14ac:dyDescent="0.3">
      <c r="A24" s="32" t="s">
        <v>225</v>
      </c>
      <c r="B24" s="1">
        <v>5092613.24</v>
      </c>
      <c r="C24" s="1">
        <v>7201440.0099999998</v>
      </c>
      <c r="D24" s="1">
        <v>7727367.8200000003</v>
      </c>
      <c r="E24" s="1">
        <v>23412240.489999998</v>
      </c>
      <c r="F24" s="1">
        <v>23775052.440000001</v>
      </c>
      <c r="G24" s="1">
        <v>21032981.760000002</v>
      </c>
      <c r="H24" s="1">
        <v>19855881.469999999</v>
      </c>
      <c r="I24" s="1">
        <v>17476765.350000001</v>
      </c>
      <c r="J24" s="1">
        <v>20182261.280000001</v>
      </c>
      <c r="K24" s="1">
        <v>18424366.699999999</v>
      </c>
      <c r="L24" s="1"/>
      <c r="M24" s="1"/>
    </row>
    <row r="25" spans="1:13" x14ac:dyDescent="0.3">
      <c r="A25" s="32" t="s">
        <v>226</v>
      </c>
      <c r="B25" s="1">
        <v>5785943.5</v>
      </c>
      <c r="C25" s="1">
        <v>5550206.8499999996</v>
      </c>
      <c r="D25" s="1">
        <v>6799197.0899999999</v>
      </c>
      <c r="E25" s="1">
        <v>20962415.600000001</v>
      </c>
      <c r="F25" s="1">
        <v>17717369.07</v>
      </c>
      <c r="G25" s="1">
        <v>22911860.23</v>
      </c>
      <c r="H25" s="1">
        <v>35281680.130000003</v>
      </c>
      <c r="I25" s="1">
        <v>47786249.530000001</v>
      </c>
      <c r="J25" s="1">
        <v>58614738.899999999</v>
      </c>
      <c r="K25" s="1">
        <v>75306998.689999998</v>
      </c>
    </row>
    <row r="26" spans="1:13" x14ac:dyDescent="0.3">
      <c r="A26" s="72" t="s">
        <v>227</v>
      </c>
      <c r="B26" s="3">
        <f>SUM(B14:B25)-B16</f>
        <v>2042700283.6299996</v>
      </c>
      <c r="C26" s="3">
        <f>SUM(C14:C25)-C16</f>
        <v>1562328712.7399998</v>
      </c>
      <c r="D26" s="3">
        <f>SUM(D14:D25)-D16</f>
        <v>1577842181.3799996</v>
      </c>
      <c r="E26" s="3">
        <f t="shared" ref="E26:F26" si="4">SUM(E14:E25)-E16</f>
        <v>1300791133.1900001</v>
      </c>
      <c r="F26" s="3">
        <f t="shared" si="4"/>
        <v>1311022528.2200003</v>
      </c>
      <c r="G26" s="3">
        <f t="shared" ref="G26:K26" si="5">SUM(G14:G25)-G16</f>
        <v>1332227707.5499997</v>
      </c>
      <c r="H26" s="3">
        <f t="shared" ref="H26" si="6">SUM(H14:H25)-H16</f>
        <v>1382057165.28</v>
      </c>
      <c r="I26" s="3">
        <f t="shared" ref="I26" si="7">SUM(I14:I25)-I16</f>
        <v>1399113616.26</v>
      </c>
      <c r="J26" s="3">
        <f t="shared" ref="J26" si="8">SUM(J14:J25)-J16</f>
        <v>1454339638.5300002</v>
      </c>
      <c r="K26" s="3">
        <f t="shared" si="5"/>
        <v>1484626979.8900001</v>
      </c>
    </row>
    <row r="27" spans="1:13" x14ac:dyDescent="0.3">
      <c r="A27" s="10" t="s">
        <v>267</v>
      </c>
      <c r="B27" s="11">
        <f t="shared" ref="B27:H27" si="9">B14+B15+B17+B18+B19</f>
        <v>1741714234.4299998</v>
      </c>
      <c r="C27" s="11">
        <f t="shared" si="9"/>
        <v>1304980420.2299998</v>
      </c>
      <c r="D27" s="11">
        <f t="shared" si="9"/>
        <v>1308532112.7899997</v>
      </c>
      <c r="E27" s="11">
        <f t="shared" si="9"/>
        <v>1073072913.03</v>
      </c>
      <c r="F27" s="11">
        <f t="shared" si="9"/>
        <v>1083554470.8500001</v>
      </c>
      <c r="G27" s="11">
        <f t="shared" si="9"/>
        <v>1093515336.5999999</v>
      </c>
      <c r="H27" s="11">
        <f t="shared" si="9"/>
        <v>1106763413.1799998</v>
      </c>
      <c r="I27" s="11">
        <f>I14+I15+I17+I18+I19</f>
        <v>1113218407.71</v>
      </c>
      <c r="J27" s="11">
        <f>J14+J15+J17+J18+J19</f>
        <v>1127214245.25</v>
      </c>
      <c r="K27" s="11">
        <f>K14+K15+K17+K18+K19</f>
        <v>1143996104.26</v>
      </c>
    </row>
    <row r="28" spans="1:13" x14ac:dyDescent="0.3">
      <c r="A28" s="106" t="s">
        <v>362</v>
      </c>
      <c r="B28" s="6">
        <f t="shared" ref="B28:F28" si="10">B27/B26*100</f>
        <v>85.265285778238123</v>
      </c>
      <c r="C28" s="6">
        <f t="shared" si="10"/>
        <v>83.527903544788302</v>
      </c>
      <c r="D28" s="6">
        <f t="shared" si="10"/>
        <v>82.931748702873563</v>
      </c>
      <c r="E28" s="6">
        <f t="shared" si="10"/>
        <v>82.493867435769303</v>
      </c>
      <c r="F28" s="6">
        <f t="shared" si="10"/>
        <v>82.649569136021057</v>
      </c>
      <c r="G28" s="6">
        <f>G27/G26*100</f>
        <v>82.081713989495242</v>
      </c>
      <c r="H28" s="6">
        <f>H27/H26*100</f>
        <v>80.080870819534695</v>
      </c>
      <c r="I28" s="6">
        <f>I27/I26*100</f>
        <v>79.565976256150478</v>
      </c>
      <c r="J28" s="6">
        <f>J27/J26*100</f>
        <v>77.506946478427281</v>
      </c>
      <c r="K28" s="6">
        <f>K27/K26*100</f>
        <v>77.056130580677021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8"/>
  <sheetViews>
    <sheetView tabSelected="1" topLeftCell="B79" workbookViewId="0">
      <selection activeCell="K89" sqref="K89:K93"/>
    </sheetView>
  </sheetViews>
  <sheetFormatPr defaultRowHeight="14.4" x14ac:dyDescent="0.3"/>
  <cols>
    <col min="2" max="2" width="83.33203125" bestFit="1" customWidth="1"/>
    <col min="3" max="3" width="11.88671875" customWidth="1"/>
  </cols>
  <sheetData>
    <row r="1" spans="1:11" x14ac:dyDescent="0.3">
      <c r="A1" s="130" t="s">
        <v>210</v>
      </c>
      <c r="B1" s="130"/>
      <c r="C1" s="2" t="s">
        <v>211</v>
      </c>
      <c r="D1" s="2">
        <v>2016</v>
      </c>
      <c r="E1" s="2">
        <v>2017</v>
      </c>
      <c r="F1" s="2">
        <v>2018</v>
      </c>
      <c r="G1" s="109">
        <v>2019</v>
      </c>
      <c r="H1" s="115">
        <v>2020</v>
      </c>
      <c r="I1" s="118">
        <v>2021</v>
      </c>
      <c r="J1" s="123">
        <v>2022</v>
      </c>
      <c r="K1" s="109">
        <v>2023</v>
      </c>
    </row>
    <row r="2" spans="1:11" x14ac:dyDescent="0.3">
      <c r="A2" t="s">
        <v>77</v>
      </c>
    </row>
    <row r="3" spans="1:11" x14ac:dyDescent="0.3">
      <c r="A3" s="8" t="s">
        <v>78</v>
      </c>
      <c r="B3" s="8" t="s">
        <v>79</v>
      </c>
      <c r="C3" s="9">
        <v>48</v>
      </c>
      <c r="D3" s="7">
        <v>24.841999999999999</v>
      </c>
      <c r="E3" s="7">
        <v>24.67</v>
      </c>
      <c r="F3" s="7">
        <v>24.986000000000001</v>
      </c>
      <c r="G3" s="7">
        <v>24.443000000000001</v>
      </c>
      <c r="H3" s="7">
        <v>22.064</v>
      </c>
      <c r="I3" s="7">
        <v>25.881</v>
      </c>
      <c r="J3" s="7">
        <v>24.66</v>
      </c>
      <c r="K3" s="7">
        <v>25.6</v>
      </c>
    </row>
    <row r="4" spans="1:11" x14ac:dyDescent="0.3">
      <c r="A4" t="s">
        <v>80</v>
      </c>
      <c r="D4" s="7"/>
      <c r="E4" s="7"/>
      <c r="F4" s="7"/>
      <c r="G4" s="7"/>
      <c r="H4" s="7"/>
      <c r="I4" s="7"/>
      <c r="J4" s="7"/>
      <c r="K4" s="7"/>
    </row>
    <row r="5" spans="1:11" x14ac:dyDescent="0.3">
      <c r="A5" t="s">
        <v>81</v>
      </c>
      <c r="B5" t="s">
        <v>82</v>
      </c>
      <c r="D5" s="7">
        <v>105.696</v>
      </c>
      <c r="E5" s="7">
        <v>99.781999999999996</v>
      </c>
      <c r="F5" s="7">
        <v>102.92100000000001</v>
      </c>
      <c r="G5" s="7">
        <v>101.639</v>
      </c>
      <c r="H5" s="7">
        <v>102.431</v>
      </c>
      <c r="I5" s="7">
        <v>102.886</v>
      </c>
      <c r="J5" s="7">
        <v>109.5</v>
      </c>
      <c r="K5" s="7">
        <v>101.1</v>
      </c>
    </row>
    <row r="6" spans="1:11" x14ac:dyDescent="0.3">
      <c r="A6" t="s">
        <v>83</v>
      </c>
      <c r="B6" t="s">
        <v>84</v>
      </c>
      <c r="D6" s="7">
        <v>99.209000000000003</v>
      </c>
      <c r="E6" s="7">
        <v>96.533000000000001</v>
      </c>
      <c r="F6" s="7">
        <v>98.051000000000002</v>
      </c>
      <c r="G6" s="7">
        <v>99.822999999999993</v>
      </c>
      <c r="H6" s="7">
        <v>99.126999999999995</v>
      </c>
      <c r="I6" s="7">
        <v>98.07</v>
      </c>
      <c r="J6" s="7">
        <v>101</v>
      </c>
      <c r="K6" s="7">
        <v>97.83</v>
      </c>
    </row>
    <row r="7" spans="1:11" x14ac:dyDescent="0.3">
      <c r="A7" t="s">
        <v>85</v>
      </c>
      <c r="B7" t="s">
        <v>86</v>
      </c>
      <c r="D7" s="7">
        <v>90.516999999999996</v>
      </c>
      <c r="E7" s="7">
        <v>85.155000000000001</v>
      </c>
      <c r="F7" s="7">
        <v>85.45</v>
      </c>
      <c r="G7" s="7">
        <v>86.180999999999997</v>
      </c>
      <c r="H7" s="7">
        <v>76.837000000000003</v>
      </c>
      <c r="I7" s="7">
        <v>86.870999999999995</v>
      </c>
      <c r="J7" s="7">
        <v>90.42</v>
      </c>
      <c r="K7" s="7">
        <v>85.18</v>
      </c>
    </row>
    <row r="8" spans="1:11" x14ac:dyDescent="0.3">
      <c r="A8" t="s">
        <v>87</v>
      </c>
      <c r="B8" t="s">
        <v>88</v>
      </c>
      <c r="D8" s="7">
        <v>84.962000000000003</v>
      </c>
      <c r="E8" s="7">
        <v>82.382999999999996</v>
      </c>
      <c r="F8" s="7">
        <v>81.406999999999996</v>
      </c>
      <c r="G8" s="7">
        <v>84.641000000000005</v>
      </c>
      <c r="H8" s="7">
        <v>74.358999999999995</v>
      </c>
      <c r="I8" s="7">
        <v>82.804000000000002</v>
      </c>
      <c r="J8" s="7">
        <v>83.41</v>
      </c>
      <c r="K8" s="7">
        <v>82.43</v>
      </c>
    </row>
    <row r="9" spans="1:11" x14ac:dyDescent="0.3">
      <c r="A9" t="s">
        <v>89</v>
      </c>
      <c r="B9" t="s">
        <v>90</v>
      </c>
      <c r="D9" s="7">
        <v>86.477000000000004</v>
      </c>
      <c r="E9" s="7">
        <v>70.052000000000007</v>
      </c>
      <c r="F9" s="7">
        <v>91.138000000000005</v>
      </c>
      <c r="G9" s="7">
        <v>95.643000000000001</v>
      </c>
      <c r="H9" s="7">
        <v>99.887</v>
      </c>
      <c r="I9" s="7">
        <v>101.07299999999999</v>
      </c>
      <c r="J9" s="7">
        <v>111.26</v>
      </c>
      <c r="K9" s="7">
        <v>99.69</v>
      </c>
    </row>
    <row r="10" spans="1:11" x14ac:dyDescent="0.3">
      <c r="A10" t="s">
        <v>91</v>
      </c>
      <c r="B10" t="s">
        <v>92</v>
      </c>
      <c r="D10" s="7">
        <v>83.869</v>
      </c>
      <c r="E10" s="7">
        <v>68.884</v>
      </c>
      <c r="F10" s="7">
        <v>83.900999999999996</v>
      </c>
      <c r="G10" s="7">
        <v>93.884</v>
      </c>
      <c r="H10" s="7">
        <v>95.945999999999998</v>
      </c>
      <c r="I10" s="7">
        <v>96.417000000000002</v>
      </c>
      <c r="J10" s="7">
        <v>103.51</v>
      </c>
      <c r="K10" s="7">
        <v>96.47</v>
      </c>
    </row>
    <row r="11" spans="1:11" x14ac:dyDescent="0.3">
      <c r="A11" t="s">
        <v>93</v>
      </c>
      <c r="B11" t="s">
        <v>94</v>
      </c>
      <c r="D11" s="7">
        <v>72.872</v>
      </c>
      <c r="E11" s="7">
        <v>59.405999999999999</v>
      </c>
      <c r="F11" s="7">
        <v>75.302000000000007</v>
      </c>
      <c r="G11" s="7">
        <v>80.212000000000003</v>
      </c>
      <c r="H11" s="7">
        <v>74.522000000000006</v>
      </c>
      <c r="I11" s="7">
        <v>84.974000000000004</v>
      </c>
      <c r="J11" s="7">
        <v>92.17</v>
      </c>
      <c r="K11" s="7">
        <v>83.44</v>
      </c>
    </row>
    <row r="12" spans="1:11" x14ac:dyDescent="0.3">
      <c r="A12" s="8" t="s">
        <v>95</v>
      </c>
      <c r="B12" s="8" t="s">
        <v>96</v>
      </c>
      <c r="C12" s="9">
        <v>22</v>
      </c>
      <c r="D12" s="7">
        <v>70.674000000000007</v>
      </c>
      <c r="E12" s="7">
        <v>58.415999999999997</v>
      </c>
      <c r="F12" s="7">
        <v>69.322999999999993</v>
      </c>
      <c r="G12" s="7">
        <v>78.736999999999995</v>
      </c>
      <c r="H12" s="7">
        <v>71.581999999999994</v>
      </c>
      <c r="I12" s="7">
        <v>81.06</v>
      </c>
      <c r="J12" s="7">
        <v>85.75</v>
      </c>
      <c r="K12" s="7">
        <v>80.739999999999995</v>
      </c>
    </row>
    <row r="13" spans="1:11" x14ac:dyDescent="0.3">
      <c r="A13" t="s">
        <v>97</v>
      </c>
      <c r="D13" s="7"/>
      <c r="E13" s="7"/>
      <c r="F13" s="7"/>
      <c r="G13" s="7"/>
      <c r="H13" s="7"/>
      <c r="I13" s="7"/>
      <c r="J13" s="7"/>
      <c r="K13" s="7"/>
    </row>
    <row r="14" spans="1:11" x14ac:dyDescent="0.3">
      <c r="A14" t="s">
        <v>98</v>
      </c>
      <c r="B14" t="s">
        <v>99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</row>
    <row r="15" spans="1:11" x14ac:dyDescent="0.3">
      <c r="A15" s="8" t="s">
        <v>100</v>
      </c>
      <c r="B15" s="8" t="s">
        <v>101</v>
      </c>
      <c r="C15" s="9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</row>
    <row r="16" spans="1:11" x14ac:dyDescent="0.3">
      <c r="A16" t="s">
        <v>102</v>
      </c>
      <c r="D16" s="7"/>
      <c r="E16" s="7"/>
      <c r="F16" s="7"/>
      <c r="G16" s="7"/>
      <c r="H16" s="7"/>
      <c r="I16" s="7"/>
      <c r="J16" s="7"/>
      <c r="K16" s="7"/>
    </row>
    <row r="17" spans="1:11" x14ac:dyDescent="0.3">
      <c r="A17" t="s">
        <v>103</v>
      </c>
      <c r="B17" t="s">
        <v>104</v>
      </c>
      <c r="D17" s="7">
        <v>24.193000000000001</v>
      </c>
      <c r="E17" s="7">
        <v>23.391999999999999</v>
      </c>
      <c r="F17" s="7">
        <v>25.719000000000001</v>
      </c>
      <c r="G17" s="7">
        <v>25.384</v>
      </c>
      <c r="H17" s="7">
        <v>25.274999999999999</v>
      </c>
      <c r="I17" s="7">
        <v>26.388999999999999</v>
      </c>
      <c r="J17" s="7">
        <v>25.45</v>
      </c>
      <c r="K17" s="7">
        <v>26.01</v>
      </c>
    </row>
    <row r="18" spans="1:11" x14ac:dyDescent="0.3">
      <c r="A18" t="s">
        <v>105</v>
      </c>
      <c r="B18" t="s">
        <v>106</v>
      </c>
      <c r="D18" s="7">
        <v>14.234999999999999</v>
      </c>
      <c r="E18" s="7">
        <v>13.632999999999999</v>
      </c>
      <c r="F18" s="7">
        <v>13.733000000000001</v>
      </c>
      <c r="G18" s="7">
        <v>14.071</v>
      </c>
      <c r="H18" s="7">
        <v>14.281000000000001</v>
      </c>
      <c r="I18" s="7">
        <v>14.853999999999999</v>
      </c>
      <c r="J18" s="7">
        <v>13.64</v>
      </c>
      <c r="K18" s="7">
        <v>15.19</v>
      </c>
    </row>
    <row r="19" spans="1:11" x14ac:dyDescent="0.3">
      <c r="A19" t="s">
        <v>107</v>
      </c>
      <c r="B19" t="s">
        <v>108</v>
      </c>
      <c r="D19" s="7">
        <v>1.278</v>
      </c>
      <c r="E19" s="7">
        <v>1.643</v>
      </c>
      <c r="F19" s="7">
        <v>1.508</v>
      </c>
      <c r="G19" s="7">
        <v>2.1349999999999998</v>
      </c>
      <c r="H19" s="7">
        <v>1.262</v>
      </c>
      <c r="I19" s="7">
        <v>1.4079999999999999</v>
      </c>
      <c r="J19" s="7">
        <v>1.85</v>
      </c>
      <c r="K19" s="7">
        <v>1.53</v>
      </c>
    </row>
    <row r="20" spans="1:11" x14ac:dyDescent="0.3">
      <c r="A20" t="s">
        <v>109</v>
      </c>
      <c r="B20" t="s">
        <v>110</v>
      </c>
      <c r="D20" s="7">
        <v>332.36</v>
      </c>
      <c r="E20" s="7">
        <v>325.91899999999998</v>
      </c>
      <c r="F20" s="7">
        <v>339.57799999999997</v>
      </c>
      <c r="G20" s="7">
        <v>336.42399999999998</v>
      </c>
      <c r="H20" s="7">
        <v>337.19900000000001</v>
      </c>
      <c r="I20" s="7">
        <v>345.01499999999999</v>
      </c>
      <c r="J20" s="7">
        <v>364.77</v>
      </c>
      <c r="K20" s="7">
        <v>372.56</v>
      </c>
    </row>
    <row r="21" spans="1:11" x14ac:dyDescent="0.3">
      <c r="A21" t="s">
        <v>111</v>
      </c>
      <c r="D21" s="7"/>
      <c r="E21" s="7"/>
      <c r="F21" s="7"/>
      <c r="G21" s="7"/>
      <c r="H21" s="7"/>
      <c r="I21" s="7"/>
      <c r="J21" s="7"/>
      <c r="K21" s="7"/>
    </row>
    <row r="22" spans="1:11" x14ac:dyDescent="0.3">
      <c r="A22" t="s">
        <v>112</v>
      </c>
      <c r="B22" t="s">
        <v>113</v>
      </c>
      <c r="D22" s="7">
        <v>44.375</v>
      </c>
      <c r="E22" s="7">
        <v>45.048999999999999</v>
      </c>
      <c r="F22" s="7">
        <v>44.79</v>
      </c>
      <c r="G22" s="7">
        <v>45.594000000000001</v>
      </c>
      <c r="H22" s="7">
        <v>43.243000000000002</v>
      </c>
      <c r="I22" s="7">
        <v>42.73</v>
      </c>
      <c r="J22" s="7">
        <v>42.34</v>
      </c>
      <c r="K22" s="7">
        <v>42.02</v>
      </c>
    </row>
    <row r="23" spans="1:11" x14ac:dyDescent="0.3">
      <c r="A23" t="s">
        <v>114</v>
      </c>
      <c r="D23" s="7"/>
      <c r="E23" s="7"/>
      <c r="F23" s="7"/>
      <c r="G23" s="7"/>
      <c r="H23" s="7"/>
      <c r="I23" s="7"/>
      <c r="J23" s="7"/>
      <c r="K23" s="7"/>
    </row>
    <row r="24" spans="1:11" x14ac:dyDescent="0.3">
      <c r="A24" t="s">
        <v>115</v>
      </c>
      <c r="B24" t="s">
        <v>116</v>
      </c>
      <c r="D24" s="7">
        <v>1.3520000000000001</v>
      </c>
      <c r="E24" s="7">
        <v>1.2010000000000001</v>
      </c>
      <c r="F24" s="7">
        <v>0.96799999999999997</v>
      </c>
      <c r="G24" s="7">
        <v>0.98799999999999999</v>
      </c>
      <c r="H24" s="7">
        <v>0.93799999999999994</v>
      </c>
      <c r="I24" s="7">
        <v>1.054</v>
      </c>
      <c r="J24" s="7">
        <v>0.95</v>
      </c>
      <c r="K24" s="7">
        <v>0.96</v>
      </c>
    </row>
    <row r="25" spans="1:11" x14ac:dyDescent="0.3">
      <c r="A25" t="s">
        <v>117</v>
      </c>
      <c r="B25" t="s">
        <v>118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</row>
    <row r="26" spans="1:11" x14ac:dyDescent="0.3">
      <c r="A26" t="s">
        <v>119</v>
      </c>
      <c r="B26" t="s">
        <v>120</v>
      </c>
      <c r="D26" s="7">
        <v>0</v>
      </c>
      <c r="E26" s="7">
        <v>0</v>
      </c>
      <c r="F26" s="7">
        <v>0</v>
      </c>
      <c r="G26" s="7">
        <v>0</v>
      </c>
      <c r="H26" s="7">
        <v>1.2E-2</v>
      </c>
      <c r="I26" s="7">
        <v>1.2E-2</v>
      </c>
      <c r="J26" s="7">
        <v>0</v>
      </c>
      <c r="K26" s="7">
        <v>0.04</v>
      </c>
    </row>
    <row r="27" spans="1:11" x14ac:dyDescent="0.3">
      <c r="A27" t="s">
        <v>121</v>
      </c>
      <c r="D27" s="7"/>
      <c r="E27" s="7"/>
      <c r="F27" s="7"/>
      <c r="G27" s="7"/>
      <c r="H27" s="7"/>
      <c r="I27" s="7"/>
      <c r="J27" s="7"/>
      <c r="K27" s="7"/>
    </row>
    <row r="28" spans="1:11" x14ac:dyDescent="0.3">
      <c r="A28" t="s">
        <v>122</v>
      </c>
      <c r="B28" t="s">
        <v>123</v>
      </c>
      <c r="D28" s="7">
        <v>7.069</v>
      </c>
      <c r="E28" s="7">
        <v>5.6870000000000003</v>
      </c>
      <c r="F28" s="7">
        <v>10.997999999999999</v>
      </c>
      <c r="G28" s="7">
        <v>9.6980000000000004</v>
      </c>
      <c r="H28" s="7">
        <v>9.7119999999999997</v>
      </c>
      <c r="I28" s="7">
        <v>10.51</v>
      </c>
      <c r="J28" s="7">
        <v>12.26</v>
      </c>
      <c r="K28" s="7">
        <v>14.32</v>
      </c>
    </row>
    <row r="29" spans="1:11" x14ac:dyDescent="0.3">
      <c r="A29" t="s">
        <v>124</v>
      </c>
      <c r="B29" t="s">
        <v>125</v>
      </c>
      <c r="D29" s="7">
        <v>97.174000000000007</v>
      </c>
      <c r="E29" s="7">
        <v>68.405000000000001</v>
      </c>
      <c r="F29" s="7">
        <v>167.548</v>
      </c>
      <c r="G29" s="7">
        <v>145.59299999999999</v>
      </c>
      <c r="H29" s="7">
        <v>135.04</v>
      </c>
      <c r="I29" s="7">
        <v>130.16499999999999</v>
      </c>
      <c r="J29" s="7">
        <v>185.04</v>
      </c>
      <c r="K29" s="7">
        <v>187.8</v>
      </c>
    </row>
    <row r="30" spans="1:11" x14ac:dyDescent="0.3">
      <c r="A30" t="s">
        <v>126</v>
      </c>
      <c r="B30" t="s">
        <v>127</v>
      </c>
      <c r="D30" s="7">
        <v>7.4329999999999998</v>
      </c>
      <c r="E30" s="7">
        <v>15.837999999999999</v>
      </c>
      <c r="F30" s="7">
        <v>4.9969999999999999</v>
      </c>
      <c r="G30" s="7">
        <v>4.5979999999999999</v>
      </c>
      <c r="H30" s="7">
        <v>17.510000000000002</v>
      </c>
      <c r="I30" s="7">
        <v>33.085999999999999</v>
      </c>
      <c r="J30" s="7">
        <v>28.89</v>
      </c>
      <c r="K30" s="7">
        <v>68.75</v>
      </c>
    </row>
    <row r="31" spans="1:11" x14ac:dyDescent="0.3">
      <c r="A31" t="s">
        <v>128</v>
      </c>
      <c r="B31" t="s">
        <v>129</v>
      </c>
      <c r="D31" s="7">
        <v>104.607</v>
      </c>
      <c r="E31" s="7">
        <v>84.242999999999995</v>
      </c>
      <c r="F31" s="7">
        <v>172.54499999999999</v>
      </c>
      <c r="G31" s="7">
        <v>150.19200000000001</v>
      </c>
      <c r="H31" s="7">
        <v>152.55000000000001</v>
      </c>
      <c r="I31" s="7">
        <v>163.251</v>
      </c>
      <c r="J31" s="7">
        <v>213.93</v>
      </c>
      <c r="K31" s="7">
        <v>256.55</v>
      </c>
    </row>
    <row r="32" spans="1:11" x14ac:dyDescent="0.3">
      <c r="A32" t="s">
        <v>130</v>
      </c>
      <c r="B32" t="s">
        <v>131</v>
      </c>
      <c r="D32" s="7">
        <v>4.4180000000000001</v>
      </c>
      <c r="E32" s="7">
        <v>2.9950000000000001</v>
      </c>
      <c r="F32" s="7">
        <v>8.4939999999999998</v>
      </c>
      <c r="G32" s="7">
        <v>8.64</v>
      </c>
      <c r="H32" s="7">
        <v>4.6070000000000002</v>
      </c>
      <c r="I32" s="7">
        <v>16.184999999999999</v>
      </c>
      <c r="J32" s="7">
        <v>7.42</v>
      </c>
      <c r="K32" s="7">
        <v>3.34</v>
      </c>
    </row>
    <row r="33" spans="1:11" x14ac:dyDescent="0.3">
      <c r="A33" t="s">
        <v>132</v>
      </c>
      <c r="B33" t="s">
        <v>133</v>
      </c>
      <c r="D33" s="7">
        <v>0.65100000000000002</v>
      </c>
      <c r="E33" s="7">
        <v>3.0000000000000001E-3</v>
      </c>
      <c r="F33" s="7">
        <v>0</v>
      </c>
      <c r="G33" s="7">
        <v>0</v>
      </c>
      <c r="H33" s="7">
        <v>0.02</v>
      </c>
      <c r="I33" s="7">
        <v>0</v>
      </c>
      <c r="J33" s="7">
        <v>0</v>
      </c>
      <c r="K33" s="7">
        <v>0</v>
      </c>
    </row>
    <row r="34" spans="1:11" x14ac:dyDescent="0.3">
      <c r="A34" t="s">
        <v>134</v>
      </c>
      <c r="B34" t="s">
        <v>135</v>
      </c>
      <c r="D34" s="7">
        <v>7.79</v>
      </c>
      <c r="E34" s="7">
        <v>11.294</v>
      </c>
      <c r="F34" s="7">
        <v>15.659000000000001</v>
      </c>
      <c r="G34" s="7">
        <v>21.274000000000001</v>
      </c>
      <c r="H34" s="7">
        <v>19.138999999999999</v>
      </c>
      <c r="I34" s="7">
        <v>12.989000000000001</v>
      </c>
      <c r="J34" s="7">
        <v>18.52</v>
      </c>
      <c r="K34" s="7">
        <v>9.2200000000000006</v>
      </c>
    </row>
    <row r="35" spans="1:11" x14ac:dyDescent="0.3">
      <c r="A35" t="s">
        <v>136</v>
      </c>
      <c r="D35" s="7"/>
      <c r="E35" s="7"/>
      <c r="F35" s="7"/>
      <c r="G35" s="7"/>
      <c r="H35" s="7"/>
      <c r="I35" s="7"/>
      <c r="J35" s="7"/>
      <c r="K35" s="7"/>
    </row>
    <row r="36" spans="1:11" x14ac:dyDescent="0.3">
      <c r="A36" t="s">
        <v>137</v>
      </c>
      <c r="B36" t="s">
        <v>138</v>
      </c>
      <c r="D36" s="7">
        <v>88.867000000000004</v>
      </c>
      <c r="E36" s="7">
        <v>88.391000000000005</v>
      </c>
      <c r="F36" s="7">
        <v>81.777000000000001</v>
      </c>
      <c r="G36" s="7">
        <v>86.643000000000001</v>
      </c>
      <c r="H36" s="7">
        <v>88.257999999999996</v>
      </c>
      <c r="I36" s="7">
        <v>86.617000000000004</v>
      </c>
      <c r="J36" s="7">
        <v>92.45</v>
      </c>
      <c r="K36" s="7">
        <v>94.46</v>
      </c>
    </row>
    <row r="37" spans="1:11" x14ac:dyDescent="0.3">
      <c r="A37" t="s">
        <v>139</v>
      </c>
      <c r="B37" t="s">
        <v>140</v>
      </c>
      <c r="D37" s="7">
        <v>63.496000000000002</v>
      </c>
      <c r="E37" s="7">
        <v>83.563000000000002</v>
      </c>
      <c r="F37" s="7">
        <v>55.261000000000003</v>
      </c>
      <c r="G37" s="7">
        <v>78.308999999999997</v>
      </c>
      <c r="H37" s="7">
        <v>68.206000000000003</v>
      </c>
      <c r="I37" s="7">
        <v>77.515000000000001</v>
      </c>
      <c r="J37" s="7">
        <v>83.11</v>
      </c>
      <c r="K37" s="7">
        <v>87.05</v>
      </c>
    </row>
    <row r="38" spans="1:11" x14ac:dyDescent="0.3">
      <c r="A38" t="s">
        <v>141</v>
      </c>
      <c r="B38" t="s">
        <v>142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</row>
    <row r="39" spans="1:11" x14ac:dyDescent="0.3">
      <c r="A39" t="s">
        <v>143</v>
      </c>
      <c r="B39" t="s">
        <v>144</v>
      </c>
      <c r="D39" s="7">
        <v>49.514000000000003</v>
      </c>
      <c r="E39" s="7">
        <v>50.645000000000003</v>
      </c>
      <c r="F39" s="7">
        <v>50.107999999999997</v>
      </c>
      <c r="G39" s="7">
        <v>59.249000000000002</v>
      </c>
      <c r="H39" s="7">
        <v>52.283000000000001</v>
      </c>
      <c r="I39" s="7">
        <v>55.497</v>
      </c>
      <c r="J39" s="7">
        <v>62.51</v>
      </c>
      <c r="K39" s="7">
        <v>66.36</v>
      </c>
    </row>
    <row r="40" spans="1:11" x14ac:dyDescent="0.3">
      <c r="A40" t="s">
        <v>145</v>
      </c>
      <c r="B40" t="s">
        <v>146</v>
      </c>
      <c r="D40" s="7">
        <v>15.23</v>
      </c>
      <c r="E40" s="7">
        <v>52.448</v>
      </c>
      <c r="F40" s="7">
        <v>74.343000000000004</v>
      </c>
      <c r="G40" s="7">
        <v>59.237000000000002</v>
      </c>
      <c r="H40" s="7">
        <v>44.524999999999999</v>
      </c>
      <c r="I40" s="7">
        <v>63.28</v>
      </c>
      <c r="J40" s="7">
        <v>57.95</v>
      </c>
      <c r="K40" s="7">
        <v>72.319999999999993</v>
      </c>
    </row>
    <row r="41" spans="1:11" x14ac:dyDescent="0.3">
      <c r="A41" t="s">
        <v>147</v>
      </c>
      <c r="B41" t="s">
        <v>148</v>
      </c>
      <c r="D41" s="7">
        <v>0</v>
      </c>
      <c r="E41" s="7">
        <v>86.144000000000005</v>
      </c>
      <c r="F41" s="7">
        <v>30.568999999999999</v>
      </c>
      <c r="G41" s="7">
        <v>85.406000000000006</v>
      </c>
      <c r="H41" s="7">
        <v>50.353999999999999</v>
      </c>
      <c r="I41" s="7">
        <v>31.733000000000001</v>
      </c>
      <c r="J41" s="7">
        <v>51.16</v>
      </c>
      <c r="K41" s="7">
        <v>42.03</v>
      </c>
    </row>
    <row r="42" spans="1:11" x14ac:dyDescent="0.3">
      <c r="A42" t="s">
        <v>149</v>
      </c>
      <c r="D42" s="7"/>
      <c r="E42" s="7"/>
      <c r="F42" s="7"/>
      <c r="G42" s="7"/>
      <c r="H42" s="7"/>
      <c r="I42" s="7"/>
      <c r="J42" s="7"/>
      <c r="K42" s="7"/>
    </row>
    <row r="43" spans="1:11" x14ac:dyDescent="0.3">
      <c r="A43" t="s">
        <v>150</v>
      </c>
      <c r="B43" t="s">
        <v>151</v>
      </c>
      <c r="D43" s="7">
        <v>75.188999999999993</v>
      </c>
      <c r="E43" s="7">
        <v>73.959000000000003</v>
      </c>
      <c r="F43" s="7">
        <v>78.801000000000002</v>
      </c>
      <c r="G43" s="7">
        <v>76.536000000000001</v>
      </c>
      <c r="H43" s="7">
        <v>72.709999999999994</v>
      </c>
      <c r="I43" s="7">
        <v>76.924000000000007</v>
      </c>
      <c r="J43" s="7">
        <v>73.94</v>
      </c>
      <c r="K43" s="7">
        <v>75.14</v>
      </c>
    </row>
    <row r="44" spans="1:11" x14ac:dyDescent="0.3">
      <c r="A44" t="s">
        <v>152</v>
      </c>
      <c r="B44" t="s">
        <v>153</v>
      </c>
      <c r="D44" s="7">
        <v>80.513999999999996</v>
      </c>
      <c r="E44" s="7">
        <v>78.516000000000005</v>
      </c>
      <c r="F44" s="7">
        <v>74.134</v>
      </c>
      <c r="G44" s="7">
        <v>80.364000000000004</v>
      </c>
      <c r="H44" s="7">
        <v>79.962999999999994</v>
      </c>
      <c r="I44" s="7">
        <v>79.963999999999999</v>
      </c>
      <c r="J44" s="7">
        <v>82.88</v>
      </c>
      <c r="K44" s="7">
        <v>86.67</v>
      </c>
    </row>
    <row r="45" spans="1:11" x14ac:dyDescent="0.3">
      <c r="A45" t="s">
        <v>154</v>
      </c>
      <c r="B45" t="s">
        <v>155</v>
      </c>
      <c r="D45" s="7">
        <v>57.533999999999999</v>
      </c>
      <c r="E45" s="7">
        <v>68.869</v>
      </c>
      <c r="F45" s="7">
        <v>72.233000000000004</v>
      </c>
      <c r="G45" s="7">
        <v>72.460999999999999</v>
      </c>
      <c r="H45" s="7">
        <v>78.14</v>
      </c>
      <c r="I45" s="7">
        <v>43.558999999999997</v>
      </c>
      <c r="J45" s="7">
        <v>53.44</v>
      </c>
      <c r="K45" s="7">
        <v>33.93</v>
      </c>
    </row>
    <row r="46" spans="1:11" x14ac:dyDescent="0.3">
      <c r="A46" t="s">
        <v>156</v>
      </c>
      <c r="B46" t="s">
        <v>157</v>
      </c>
      <c r="D46" s="7">
        <v>99.561999999999998</v>
      </c>
      <c r="E46" s="7">
        <v>95.55</v>
      </c>
      <c r="F46" s="7">
        <v>93.813999999999993</v>
      </c>
      <c r="G46" s="7">
        <v>95.001000000000005</v>
      </c>
      <c r="H46" s="7">
        <v>94.658000000000001</v>
      </c>
      <c r="I46" s="7">
        <v>91.302999999999997</v>
      </c>
      <c r="J46" s="7">
        <v>25.96</v>
      </c>
      <c r="K46" s="7">
        <v>97.42</v>
      </c>
    </row>
    <row r="47" spans="1:11" x14ac:dyDescent="0.3">
      <c r="A47" t="s">
        <v>158</v>
      </c>
      <c r="B47" t="s">
        <v>159</v>
      </c>
      <c r="D47" s="7">
        <v>-1.9</v>
      </c>
      <c r="E47" s="7">
        <v>-3.8</v>
      </c>
      <c r="F47" s="7">
        <v>-3.8</v>
      </c>
      <c r="G47" s="7">
        <v>-5.8</v>
      </c>
      <c r="H47" s="7">
        <v>-11.67</v>
      </c>
      <c r="I47" s="7">
        <v>-8.36</v>
      </c>
      <c r="J47" s="7">
        <v>-10.56</v>
      </c>
      <c r="K47" s="7">
        <v>-9.6199999999999992</v>
      </c>
    </row>
    <row r="48" spans="1:11" x14ac:dyDescent="0.3">
      <c r="A48" t="s">
        <v>160</v>
      </c>
      <c r="D48" s="7"/>
      <c r="E48" s="7"/>
      <c r="F48" s="7"/>
      <c r="G48" s="7"/>
      <c r="H48" s="7"/>
      <c r="I48" s="7"/>
      <c r="J48" s="7"/>
      <c r="K48" s="7"/>
    </row>
    <row r="49" spans="1:11" x14ac:dyDescent="0.3">
      <c r="A49" t="s">
        <v>161</v>
      </c>
      <c r="B49" t="s">
        <v>162</v>
      </c>
      <c r="D49" s="7">
        <v>0</v>
      </c>
      <c r="E49" s="7">
        <v>82.599000000000004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</row>
    <row r="50" spans="1:11" x14ac:dyDescent="0.3">
      <c r="A50" t="s">
        <v>163</v>
      </c>
      <c r="B50" t="s">
        <v>164</v>
      </c>
      <c r="D50" s="7">
        <v>3.6179999999999999</v>
      </c>
      <c r="E50" s="7">
        <v>2.331</v>
      </c>
      <c r="F50" s="7">
        <v>4.4089999999999998</v>
      </c>
      <c r="G50" s="7">
        <v>4.681</v>
      </c>
      <c r="H50" s="7">
        <v>0.69199999999999995</v>
      </c>
      <c r="I50" s="7">
        <v>4.5709999999999997</v>
      </c>
      <c r="J50" s="7">
        <v>4.8600000000000003</v>
      </c>
      <c r="K50" s="7">
        <v>4.8899999999999997</v>
      </c>
    </row>
    <row r="51" spans="1:11" x14ac:dyDescent="0.3">
      <c r="A51" s="8" t="s">
        <v>165</v>
      </c>
      <c r="B51" s="8" t="s">
        <v>166</v>
      </c>
      <c r="C51" s="9">
        <v>16</v>
      </c>
      <c r="D51" s="7">
        <v>2.8159999999999998</v>
      </c>
      <c r="E51" s="7">
        <v>2.1680000000000001</v>
      </c>
      <c r="F51" s="7">
        <v>2.72</v>
      </c>
      <c r="G51" s="7">
        <v>2.8719999999999999</v>
      </c>
      <c r="H51" s="7">
        <v>1.2250000000000001</v>
      </c>
      <c r="I51" s="7">
        <v>3.246</v>
      </c>
      <c r="J51" s="7">
        <v>3.13</v>
      </c>
      <c r="K51" s="7">
        <v>3.33</v>
      </c>
    </row>
    <row r="52" spans="1:11" x14ac:dyDescent="0.3">
      <c r="A52" t="s">
        <v>167</v>
      </c>
      <c r="B52" t="s">
        <v>168</v>
      </c>
      <c r="D52" s="7">
        <v>603.79100000000005</v>
      </c>
      <c r="E52" s="7">
        <v>610.18100000000004</v>
      </c>
      <c r="F52" s="7">
        <v>628.11099999999999</v>
      </c>
      <c r="G52" s="7">
        <v>667.18399999999997</v>
      </c>
      <c r="H52" s="7">
        <v>731.1</v>
      </c>
      <c r="I52" s="7">
        <v>762.58100000000002</v>
      </c>
      <c r="J52" s="7">
        <v>813.35</v>
      </c>
      <c r="K52" s="7">
        <v>824.96</v>
      </c>
    </row>
    <row r="53" spans="1:11" x14ac:dyDescent="0.3">
      <c r="A53" t="s">
        <v>169</v>
      </c>
      <c r="D53" s="7">
        <v>6.7499772679438328</v>
      </c>
      <c r="E53" s="7">
        <v>1.1477168512951537</v>
      </c>
      <c r="F53" s="7">
        <v>1.4009352829774353</v>
      </c>
      <c r="G53" s="7">
        <v>6.5801591769287109</v>
      </c>
      <c r="H53" s="7">
        <v>8.1430086898543088</v>
      </c>
      <c r="I53" s="7">
        <v>9.9166765717325305</v>
      </c>
      <c r="J53" s="7">
        <v>8.3297607620152405</v>
      </c>
      <c r="K53" s="7">
        <v>15.863868957972338</v>
      </c>
    </row>
    <row r="54" spans="1:11" x14ac:dyDescent="0.3">
      <c r="A54" t="s">
        <v>170</v>
      </c>
      <c r="B54" t="s">
        <v>171</v>
      </c>
      <c r="D54" s="7">
        <v>5.5808331851094417</v>
      </c>
      <c r="E54" s="7">
        <v>2.0895891157103792E-2</v>
      </c>
      <c r="F54" s="7">
        <v>0.15563854015321649</v>
      </c>
      <c r="G54" s="7">
        <v>5.2876225465321891</v>
      </c>
      <c r="H54" s="7">
        <v>6.2254044908240536</v>
      </c>
      <c r="I54" s="7">
        <v>8.3489477784783936</v>
      </c>
      <c r="J54" s="7">
        <v>5.762759628492172</v>
      </c>
      <c r="K54" s="7">
        <v>13.203149258153168</v>
      </c>
    </row>
    <row r="55" spans="1:11" x14ac:dyDescent="0.3">
      <c r="A55" t="s">
        <v>172</v>
      </c>
      <c r="B55" t="s">
        <v>173</v>
      </c>
      <c r="D55" s="7">
        <v>1.1691440828343911</v>
      </c>
      <c r="E55" s="7">
        <v>1.1268209601380499</v>
      </c>
      <c r="F55" s="7">
        <v>1.2452967428242188</v>
      </c>
      <c r="G55" s="7">
        <v>1.2925366303965216</v>
      </c>
      <c r="H55" s="7">
        <v>1.9176041990302553</v>
      </c>
      <c r="I55" s="7">
        <v>1.5677287932541362</v>
      </c>
      <c r="J55" s="7">
        <v>2.5670011335230694</v>
      </c>
      <c r="K55" s="7">
        <v>2.66071969981917</v>
      </c>
    </row>
    <row r="56" spans="1:11" x14ac:dyDescent="0.3">
      <c r="A56" t="s">
        <v>174</v>
      </c>
      <c r="B56" t="s">
        <v>175</v>
      </c>
      <c r="D56" s="7">
        <v>80.864468237318292</v>
      </c>
      <c r="E56" s="7">
        <v>90.224582098016199</v>
      </c>
      <c r="F56" s="7">
        <v>90.344005808144715</v>
      </c>
      <c r="G56" s="7">
        <v>84.604179785051826</v>
      </c>
      <c r="H56" s="7">
        <v>66.811799850644647</v>
      </c>
      <c r="I56" s="7">
        <v>68.083457337091573</v>
      </c>
      <c r="J56" s="7">
        <v>70.272298429980211</v>
      </c>
      <c r="K56" s="7">
        <v>63.594941993140552</v>
      </c>
    </row>
    <row r="57" spans="1:11" x14ac:dyDescent="0.3">
      <c r="A57" t="s">
        <v>176</v>
      </c>
      <c r="B57" t="s">
        <v>177</v>
      </c>
      <c r="D57" s="7">
        <v>12.385554494737882</v>
      </c>
      <c r="E57" s="7">
        <v>8.6277010506886391</v>
      </c>
      <c r="F57" s="7">
        <v>8.2550589088778494</v>
      </c>
      <c r="G57" s="7">
        <v>8.8156610380194671</v>
      </c>
      <c r="H57" s="7">
        <v>25.045191459501048</v>
      </c>
      <c r="I57" s="7">
        <v>21.999866091175889</v>
      </c>
      <c r="J57" s="7">
        <v>21.397940808004549</v>
      </c>
      <c r="K57" s="7">
        <v>20.541189048887112</v>
      </c>
    </row>
    <row r="58" spans="1:11" x14ac:dyDescent="0.3">
      <c r="A58" t="s">
        <v>178</v>
      </c>
      <c r="D58" s="7"/>
      <c r="E58" s="7"/>
      <c r="F58" s="7"/>
      <c r="G58" s="7"/>
      <c r="H58" s="7"/>
      <c r="I58" s="7"/>
      <c r="J58" s="7"/>
      <c r="K58" s="7"/>
    </row>
    <row r="59" spans="1:11" x14ac:dyDescent="0.3">
      <c r="A59" t="s">
        <v>179</v>
      </c>
      <c r="B59" t="s">
        <v>180</v>
      </c>
      <c r="D59" s="7" t="s">
        <v>355</v>
      </c>
      <c r="E59" s="7" t="s">
        <v>355</v>
      </c>
      <c r="F59" s="7" t="s">
        <v>355</v>
      </c>
      <c r="G59" s="7" t="s">
        <v>355</v>
      </c>
      <c r="H59" s="7" t="s">
        <v>355</v>
      </c>
      <c r="I59" s="7" t="s">
        <v>355</v>
      </c>
      <c r="J59" s="7" t="s">
        <v>355</v>
      </c>
      <c r="K59" s="7" t="s">
        <v>355</v>
      </c>
    </row>
    <row r="60" spans="1:11" x14ac:dyDescent="0.3">
      <c r="A60" t="s">
        <v>181</v>
      </c>
      <c r="B60" t="s">
        <v>182</v>
      </c>
      <c r="D60" s="7" t="s">
        <v>355</v>
      </c>
      <c r="E60" s="7" t="s">
        <v>355</v>
      </c>
      <c r="F60" s="7" t="s">
        <v>355</v>
      </c>
      <c r="G60" s="7" t="s">
        <v>355</v>
      </c>
      <c r="H60" s="7" t="s">
        <v>355</v>
      </c>
      <c r="I60" s="7" t="s">
        <v>355</v>
      </c>
      <c r="J60" s="7" t="s">
        <v>355</v>
      </c>
      <c r="K60" s="7" t="s">
        <v>355</v>
      </c>
    </row>
    <row r="61" spans="1:11" x14ac:dyDescent="0.3">
      <c r="A61" t="s">
        <v>183</v>
      </c>
      <c r="B61" t="s">
        <v>184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</row>
    <row r="62" spans="1:11" x14ac:dyDescent="0.3">
      <c r="A62" s="8" t="s">
        <v>185</v>
      </c>
      <c r="B62" s="8" t="s">
        <v>186</v>
      </c>
      <c r="C62" s="9">
        <v>1.2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</row>
    <row r="63" spans="1:11" x14ac:dyDescent="0.3">
      <c r="A63" t="s">
        <v>187</v>
      </c>
      <c r="D63" s="7"/>
      <c r="E63" s="7"/>
      <c r="F63" s="7"/>
      <c r="G63" s="7"/>
      <c r="H63" s="7"/>
      <c r="I63" s="7"/>
      <c r="J63" s="7"/>
      <c r="K63" s="7"/>
    </row>
    <row r="64" spans="1:11" x14ac:dyDescent="0.3">
      <c r="A64" s="8" t="s">
        <v>188</v>
      </c>
      <c r="B64" s="8" t="s">
        <v>189</v>
      </c>
      <c r="C64" s="9">
        <v>1</v>
      </c>
      <c r="D64" s="7">
        <v>1.4E-2</v>
      </c>
      <c r="E64" s="7">
        <v>9.9000000000000005E-2</v>
      </c>
      <c r="F64" s="7">
        <v>1.7999999999999999E-2</v>
      </c>
      <c r="G64" s="7">
        <v>3.6999999999999998E-2</v>
      </c>
      <c r="H64" s="7">
        <v>1.4E-2</v>
      </c>
      <c r="I64" s="7">
        <v>4.2000000000000003E-2</v>
      </c>
      <c r="J64" s="7">
        <v>0.15</v>
      </c>
      <c r="K64" s="7">
        <v>0.02</v>
      </c>
    </row>
    <row r="65" spans="1:11" x14ac:dyDescent="0.3">
      <c r="A65" s="8" t="s">
        <v>190</v>
      </c>
      <c r="B65" s="8" t="s">
        <v>191</v>
      </c>
      <c r="C65" s="9"/>
      <c r="D65" s="7">
        <v>5.0000000000000001E-3</v>
      </c>
      <c r="E65" s="7">
        <v>1.2999999999999999E-2</v>
      </c>
      <c r="F65" s="7">
        <v>6.0000000000000001E-3</v>
      </c>
      <c r="G65" s="7">
        <v>2E-3</v>
      </c>
      <c r="H65" s="7">
        <v>1.6E-2</v>
      </c>
      <c r="I65" s="7">
        <v>0.01</v>
      </c>
      <c r="J65" s="7">
        <v>0</v>
      </c>
      <c r="K65" s="7">
        <v>0</v>
      </c>
    </row>
    <row r="66" spans="1:11" x14ac:dyDescent="0.3">
      <c r="A66" s="8" t="s">
        <v>192</v>
      </c>
      <c r="B66" s="8" t="s">
        <v>193</v>
      </c>
      <c r="C66" s="9">
        <v>0.6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</row>
    <row r="67" spans="1:11" x14ac:dyDescent="0.3">
      <c r="A67" t="s">
        <v>194</v>
      </c>
      <c r="D67" s="7"/>
      <c r="E67" s="7"/>
      <c r="F67" s="7"/>
      <c r="G67" s="7"/>
      <c r="H67" s="7"/>
      <c r="I67" s="7"/>
      <c r="J67" s="7"/>
      <c r="K67" s="7"/>
    </row>
    <row r="68" spans="1:11" x14ac:dyDescent="0.3">
      <c r="A68" t="s">
        <v>195</v>
      </c>
      <c r="B68" t="s">
        <v>196</v>
      </c>
      <c r="D68" s="7">
        <v>69.166903435361334</v>
      </c>
      <c r="E68" s="7">
        <v>62.725349540847795</v>
      </c>
      <c r="F68" s="30">
        <v>65.906156825002469</v>
      </c>
      <c r="G68" s="30">
        <v>60.968406920680977</v>
      </c>
      <c r="H68" s="30">
        <v>57.388471965088407</v>
      </c>
      <c r="I68" s="30">
        <v>53.349005179890895</v>
      </c>
      <c r="J68" s="30">
        <v>63.34</v>
      </c>
      <c r="K68" s="30">
        <v>53.46</v>
      </c>
    </row>
    <row r="69" spans="1:11" x14ac:dyDescent="0.3">
      <c r="A69" t="s">
        <v>197</v>
      </c>
      <c r="D69" s="7"/>
      <c r="E69" s="7"/>
      <c r="F69" s="7"/>
      <c r="G69" s="7"/>
      <c r="H69" s="7"/>
      <c r="I69" s="7"/>
      <c r="J69" s="7"/>
      <c r="K69" s="7"/>
    </row>
    <row r="70" spans="1:11" x14ac:dyDescent="0.3">
      <c r="A70" t="s">
        <v>198</v>
      </c>
      <c r="B70" t="s">
        <v>199</v>
      </c>
      <c r="D70" s="7">
        <v>35.392000000000003</v>
      </c>
      <c r="E70" s="30">
        <v>22.777000000000001</v>
      </c>
      <c r="F70" s="7">
        <v>17.765999999999998</v>
      </c>
      <c r="G70" s="7">
        <v>12.063000000000001</v>
      </c>
      <c r="H70" s="7">
        <v>19.004999999999999</v>
      </c>
      <c r="I70" s="7">
        <v>11.68</v>
      </c>
      <c r="J70" s="7">
        <v>11.02</v>
      </c>
      <c r="K70" s="7">
        <v>11.49</v>
      </c>
    </row>
    <row r="71" spans="1:11" x14ac:dyDescent="0.3">
      <c r="A71" t="s">
        <v>200</v>
      </c>
      <c r="B71" t="s">
        <v>201</v>
      </c>
      <c r="D71" s="7">
        <v>38.893999999999998</v>
      </c>
      <c r="E71" s="30">
        <v>23.670999999999999</v>
      </c>
      <c r="F71" s="7">
        <v>19.495999999999999</v>
      </c>
      <c r="G71" s="7">
        <v>13.47</v>
      </c>
      <c r="H71" s="7">
        <v>21.690999999999999</v>
      </c>
      <c r="I71" s="7">
        <v>12.81</v>
      </c>
      <c r="J71" s="7">
        <v>12.2</v>
      </c>
      <c r="K71" s="7">
        <v>12.54</v>
      </c>
    </row>
    <row r="72" spans="1:11" x14ac:dyDescent="0.3">
      <c r="A72" t="s">
        <v>305</v>
      </c>
      <c r="D72" s="7"/>
      <c r="E72" s="7"/>
      <c r="F72" s="7"/>
      <c r="G72" s="7"/>
      <c r="H72" s="7"/>
      <c r="I72" s="7"/>
      <c r="J72" s="7"/>
      <c r="K72" s="7"/>
    </row>
    <row r="73" spans="1:11" x14ac:dyDescent="0.3">
      <c r="B73" t="s">
        <v>202</v>
      </c>
      <c r="D73" s="7">
        <v>76.599000000000004</v>
      </c>
      <c r="E73" s="7">
        <v>64.212999999999994</v>
      </c>
      <c r="F73" s="7">
        <v>75.983999999999995</v>
      </c>
      <c r="G73" s="7">
        <v>76.116</v>
      </c>
      <c r="H73" s="7">
        <v>76.820999999999998</v>
      </c>
      <c r="I73" s="7">
        <v>79.991</v>
      </c>
      <c r="J73" s="7">
        <v>81.472360347098217</v>
      </c>
      <c r="K73" s="7">
        <v>77.966046245264977</v>
      </c>
    </row>
    <row r="74" spans="1:11" x14ac:dyDescent="0.3">
      <c r="B74" t="s">
        <v>203</v>
      </c>
      <c r="D74" s="7">
        <v>78.427999999999997</v>
      </c>
      <c r="E74" s="7">
        <v>65.713999999999999</v>
      </c>
      <c r="F74" s="7">
        <v>78.373999999999995</v>
      </c>
      <c r="G74" s="7">
        <v>78.911000000000001</v>
      </c>
      <c r="H74" s="7">
        <v>80.905000000000001</v>
      </c>
      <c r="I74" s="7">
        <v>85.108999999999995</v>
      </c>
      <c r="J74" s="7">
        <v>85.423330541852991</v>
      </c>
      <c r="K74" s="7">
        <v>79.945604645509832</v>
      </c>
    </row>
    <row r="75" spans="1:11" x14ac:dyDescent="0.3">
      <c r="B75" t="s">
        <v>204</v>
      </c>
      <c r="D75" s="7">
        <v>68.372</v>
      </c>
      <c r="E75" s="7">
        <v>59.146999999999998</v>
      </c>
      <c r="F75" s="7">
        <v>70.742999999999995</v>
      </c>
      <c r="G75" s="7">
        <v>66</v>
      </c>
      <c r="H75" s="7">
        <v>62.883000000000003</v>
      </c>
      <c r="I75" s="7">
        <v>60.546999999999997</v>
      </c>
      <c r="J75" s="7">
        <v>62.539628145648372</v>
      </c>
      <c r="K75" s="7">
        <v>67.6594097579395</v>
      </c>
    </row>
    <row r="76" spans="1:11" x14ac:dyDescent="0.3">
      <c r="A76" s="8" t="s">
        <v>37</v>
      </c>
      <c r="B76" s="8"/>
      <c r="C76" s="9">
        <v>47</v>
      </c>
      <c r="D76" s="7">
        <v>78.728105838885469</v>
      </c>
      <c r="E76" s="7">
        <v>65.063816641538523</v>
      </c>
      <c r="F76" s="30">
        <v>74.906500560882563</v>
      </c>
      <c r="G76" s="30">
        <v>73.55854189337974</v>
      </c>
      <c r="H76" s="30">
        <v>74.37521718671232</v>
      </c>
      <c r="I76" s="30">
        <v>74.446827751425431</v>
      </c>
      <c r="J76" s="30">
        <v>76.197445543586667</v>
      </c>
      <c r="K76" s="30">
        <v>75.751275169417227</v>
      </c>
    </row>
    <row r="77" spans="1:11" x14ac:dyDescent="0.3">
      <c r="A77" s="31" t="s">
        <v>338</v>
      </c>
      <c r="B77" s="31"/>
      <c r="C77" s="63"/>
      <c r="D77" s="30">
        <v>82.724670248555213</v>
      </c>
      <c r="E77" s="30">
        <v>63.133518564932935</v>
      </c>
      <c r="F77" s="30">
        <v>72.291137110523891</v>
      </c>
      <c r="G77" s="30">
        <v>71.453952649546764</v>
      </c>
      <c r="H77" s="30">
        <v>71.597314804022318</v>
      </c>
      <c r="I77" s="30">
        <v>72.479117511558613</v>
      </c>
      <c r="J77" s="30">
        <v>74.502814979921197</v>
      </c>
      <c r="K77" s="30">
        <v>73.957804926556278</v>
      </c>
    </row>
    <row r="78" spans="1:11" x14ac:dyDescent="0.3">
      <c r="A78" t="s">
        <v>268</v>
      </c>
      <c r="D78" s="7"/>
      <c r="E78" s="7"/>
      <c r="F78" s="7"/>
      <c r="G78" s="7"/>
      <c r="H78" s="7"/>
      <c r="I78" s="7"/>
      <c r="J78" s="7"/>
      <c r="K78" s="7"/>
    </row>
    <row r="79" spans="1:11" x14ac:dyDescent="0.3">
      <c r="A79">
        <v>4</v>
      </c>
      <c r="B79" t="s">
        <v>205</v>
      </c>
      <c r="D79" s="7">
        <v>12.822624566623716</v>
      </c>
      <c r="E79" s="7">
        <v>9.3339322529744404</v>
      </c>
      <c r="F79" s="30">
        <v>11.724217443938434</v>
      </c>
      <c r="G79" s="30">
        <v>12.339192880429993</v>
      </c>
      <c r="H79" s="30">
        <v>12.137393899822777</v>
      </c>
      <c r="I79" s="30">
        <v>12.938932970935074</v>
      </c>
      <c r="J79" s="30">
        <v>12.097211674080503</v>
      </c>
      <c r="K79" s="30">
        <v>12.913727618014107</v>
      </c>
    </row>
    <row r="80" spans="1:11" x14ac:dyDescent="0.3">
      <c r="A80">
        <v>9</v>
      </c>
      <c r="B80" t="s">
        <v>350</v>
      </c>
      <c r="D80" s="7">
        <v>12.946161714111129</v>
      </c>
      <c r="E80" s="7">
        <v>9.5285811363348412</v>
      </c>
      <c r="F80" s="30">
        <v>12.032051651582407</v>
      </c>
      <c r="G80" s="30">
        <v>12.820512820512823</v>
      </c>
      <c r="H80" s="30">
        <v>13.831498927338867</v>
      </c>
      <c r="I80" s="30">
        <v>14.040375257551183</v>
      </c>
      <c r="J80" s="30">
        <v>11.804274709775415</v>
      </c>
      <c r="K80" s="30">
        <v>12.729245794899619</v>
      </c>
    </row>
    <row r="81" spans="1:11" x14ac:dyDescent="0.3">
      <c r="A81">
        <v>10</v>
      </c>
      <c r="B81" t="s">
        <v>206</v>
      </c>
      <c r="D81" s="7">
        <v>25.515070203637038</v>
      </c>
      <c r="E81" s="7">
        <v>19.780472916162768</v>
      </c>
      <c r="F81" s="30">
        <v>25.763532599296706</v>
      </c>
      <c r="G81" s="30">
        <v>24.973565952947396</v>
      </c>
      <c r="H81" s="30">
        <v>23.619531760097004</v>
      </c>
      <c r="I81" s="30">
        <v>20.28736136074701</v>
      </c>
      <c r="J81" s="30">
        <v>20.017359227514376</v>
      </c>
      <c r="K81" s="30">
        <v>20.716223548562127</v>
      </c>
    </row>
    <row r="82" spans="1:11" x14ac:dyDescent="0.3">
      <c r="A82">
        <v>12</v>
      </c>
      <c r="B82" t="s">
        <v>207</v>
      </c>
      <c r="D82" s="7">
        <v>14.785935362176378</v>
      </c>
      <c r="E82" s="7">
        <v>10.872695023208134</v>
      </c>
      <c r="F82" s="30">
        <v>13.415576180319363</v>
      </c>
      <c r="G82" s="30">
        <v>13.143228478280026</v>
      </c>
      <c r="H82" s="30">
        <v>15.801930790038243</v>
      </c>
      <c r="I82" s="30">
        <v>15.325939239840428</v>
      </c>
      <c r="J82" s="30">
        <v>13.659542150374307</v>
      </c>
      <c r="K82" s="30">
        <v>14.834508952794357</v>
      </c>
    </row>
    <row r="83" spans="1:11" x14ac:dyDescent="0.3">
      <c r="A83" t="s">
        <v>208</v>
      </c>
      <c r="D83" s="7"/>
      <c r="E83" s="7"/>
      <c r="F83" s="7"/>
      <c r="G83" s="7"/>
      <c r="H83" s="7"/>
      <c r="I83" s="7"/>
      <c r="J83" s="7"/>
      <c r="K83" s="7"/>
    </row>
    <row r="84" spans="1:11" x14ac:dyDescent="0.3">
      <c r="A84">
        <v>4</v>
      </c>
      <c r="B84" t="s">
        <v>205</v>
      </c>
      <c r="D84" s="7">
        <v>83.664000000000001</v>
      </c>
      <c r="E84" s="7">
        <v>83.712999999999994</v>
      </c>
      <c r="F84" s="7">
        <v>84.881</v>
      </c>
      <c r="G84" s="7">
        <v>85.388999999999996</v>
      </c>
      <c r="H84" s="7">
        <v>87.691999999999993</v>
      </c>
      <c r="I84" s="7">
        <v>81.911000000000001</v>
      </c>
      <c r="J84" s="7">
        <v>80.10439123467215</v>
      </c>
      <c r="K84" s="7">
        <v>79.784576302047242</v>
      </c>
    </row>
    <row r="85" spans="1:11" x14ac:dyDescent="0.3">
      <c r="A85">
        <v>9</v>
      </c>
      <c r="B85" t="s">
        <v>350</v>
      </c>
      <c r="D85" s="7">
        <v>83.052000000000007</v>
      </c>
      <c r="E85" s="7">
        <v>81.998000000000005</v>
      </c>
      <c r="F85" s="7">
        <v>75.590999999999994</v>
      </c>
      <c r="G85" s="7">
        <v>82.147000000000006</v>
      </c>
      <c r="H85" s="7">
        <v>83.093000000000004</v>
      </c>
      <c r="I85" s="7">
        <v>83.194999999999993</v>
      </c>
      <c r="J85" s="7">
        <v>78.267961529652581</v>
      </c>
      <c r="K85" s="7">
        <v>82.204382307812793</v>
      </c>
    </row>
    <row r="86" spans="1:11" x14ac:dyDescent="0.3">
      <c r="A86">
        <v>10</v>
      </c>
      <c r="B86" t="s">
        <v>206</v>
      </c>
      <c r="D86" s="7">
        <v>85.582999999999998</v>
      </c>
      <c r="E86" s="7">
        <v>80.16</v>
      </c>
      <c r="F86" s="7">
        <v>84.716999999999999</v>
      </c>
      <c r="G86" s="7">
        <v>82.12</v>
      </c>
      <c r="H86" s="7">
        <v>78.492999999999995</v>
      </c>
      <c r="I86" s="7">
        <v>82.572000000000003</v>
      </c>
      <c r="J86" s="7">
        <v>81.155284949953582</v>
      </c>
      <c r="K86" s="7">
        <v>82.981636403642355</v>
      </c>
    </row>
    <row r="87" spans="1:11" x14ac:dyDescent="0.3">
      <c r="A87">
        <v>12</v>
      </c>
      <c r="B87" t="s">
        <v>207</v>
      </c>
      <c r="D87" s="7">
        <v>72.593999999999994</v>
      </c>
      <c r="E87" s="7">
        <v>72.337999999999994</v>
      </c>
      <c r="F87" s="7">
        <v>73.831999999999994</v>
      </c>
      <c r="G87" s="7">
        <v>73.887</v>
      </c>
      <c r="H87" s="7">
        <v>70.28</v>
      </c>
      <c r="I87" s="7">
        <v>78.908000000000001</v>
      </c>
      <c r="J87" s="7">
        <v>78.387302436926547</v>
      </c>
      <c r="K87" s="7">
        <v>77.023295762162945</v>
      </c>
    </row>
    <row r="88" spans="1:11" x14ac:dyDescent="0.3">
      <c r="B88" s="68" t="s">
        <v>306</v>
      </c>
      <c r="D88" s="7"/>
      <c r="E88" s="7"/>
      <c r="F88" s="7"/>
      <c r="G88" s="7"/>
      <c r="H88" s="7"/>
      <c r="I88" s="7"/>
      <c r="J88" s="7"/>
      <c r="K88" s="7"/>
    </row>
    <row r="89" spans="1:11" x14ac:dyDescent="0.3">
      <c r="B89" t="s">
        <v>110</v>
      </c>
      <c r="D89" s="7">
        <v>367.13226833883101</v>
      </c>
      <c r="E89" s="7">
        <v>350.14826884227551</v>
      </c>
      <c r="F89" s="7">
        <v>362.58510068602214</v>
      </c>
      <c r="G89" s="7">
        <v>355.01394750014094</v>
      </c>
      <c r="H89" s="7">
        <v>354.72657825926274</v>
      </c>
      <c r="I89" s="7">
        <v>352.25227220007974</v>
      </c>
      <c r="J89" s="7">
        <v>369.77947768871218</v>
      </c>
      <c r="K89" s="7">
        <v>368.56431741147844</v>
      </c>
    </row>
    <row r="90" spans="1:11" x14ac:dyDescent="0.3">
      <c r="B90" t="s">
        <v>129</v>
      </c>
      <c r="D90" s="7">
        <v>157.51675807997006</v>
      </c>
      <c r="E90" s="7">
        <v>150.44420956890005</v>
      </c>
      <c r="F90" s="7">
        <v>170.92035541980178</v>
      </c>
      <c r="G90" s="7">
        <v>180.492157874811</v>
      </c>
      <c r="H90" s="7">
        <v>204.57029658165237</v>
      </c>
      <c r="I90" s="7">
        <v>209.21258224469867</v>
      </c>
      <c r="J90" s="7">
        <v>229.38618194069946</v>
      </c>
      <c r="K90" s="7">
        <v>334.14493954817681</v>
      </c>
    </row>
    <row r="91" spans="1:11" x14ac:dyDescent="0.3">
      <c r="B91" t="s">
        <v>159</v>
      </c>
      <c r="D91" s="7">
        <v>30.939403225806455</v>
      </c>
      <c r="E91" s="7">
        <v>36.337096774193533</v>
      </c>
      <c r="F91" s="7">
        <v>36.521612903225808</v>
      </c>
      <c r="G91" s="7">
        <v>24.474374999999998</v>
      </c>
      <c r="H91" s="7">
        <v>18.420312500000001</v>
      </c>
      <c r="I91" s="7">
        <v>10.619375</v>
      </c>
      <c r="J91" s="7">
        <v>3.849687499999999</v>
      </c>
      <c r="K91" s="7">
        <v>1.0896875000000004</v>
      </c>
    </row>
    <row r="92" spans="1:11" x14ac:dyDescent="0.3">
      <c r="B92" t="s">
        <v>168</v>
      </c>
      <c r="D92" s="7">
        <v>1806.715247780151</v>
      </c>
      <c r="E92" s="7">
        <v>1760.2223341478993</v>
      </c>
      <c r="F92" s="7">
        <v>1723.4313709635639</v>
      </c>
      <c r="G92" s="7">
        <v>1688.3834954123995</v>
      </c>
      <c r="H92" s="7">
        <v>1744.0187221199872</v>
      </c>
      <c r="I92" s="7">
        <v>1744.7789254873785</v>
      </c>
      <c r="J92" s="7">
        <v>1726.9557160967668</v>
      </c>
      <c r="K92" s="7">
        <v>1697.0701833805592</v>
      </c>
    </row>
    <row r="93" spans="1:11" x14ac:dyDescent="0.3">
      <c r="D93" s="7"/>
      <c r="E93" s="7"/>
      <c r="F93" s="7"/>
      <c r="G93" s="7"/>
      <c r="H93" s="7"/>
      <c r="I93" s="7"/>
      <c r="J93" s="7"/>
      <c r="K93" s="7"/>
    </row>
    <row r="94" spans="1:11" x14ac:dyDescent="0.3">
      <c r="B94" s="39" t="s">
        <v>303</v>
      </c>
      <c r="D94" s="7"/>
      <c r="E94" s="7"/>
      <c r="F94" s="7"/>
      <c r="G94" s="7"/>
      <c r="H94" s="7"/>
      <c r="I94" s="7"/>
      <c r="J94" s="7"/>
      <c r="K94" s="7"/>
    </row>
    <row r="95" spans="1:11" x14ac:dyDescent="0.3">
      <c r="D95" s="7"/>
      <c r="E95" s="7"/>
      <c r="F95" s="7"/>
      <c r="G95" s="7"/>
      <c r="H95" s="7"/>
      <c r="I95" s="7"/>
      <c r="J95" s="7"/>
      <c r="K95" s="7"/>
    </row>
    <row r="96" spans="1:11" x14ac:dyDescent="0.3">
      <c r="D96" s="7"/>
      <c r="E96" s="7"/>
      <c r="F96" s="7"/>
      <c r="G96" s="7"/>
      <c r="H96" s="7"/>
      <c r="I96" s="7"/>
      <c r="J96" s="7"/>
      <c r="K96" s="7"/>
    </row>
    <row r="97" spans="4:11" x14ac:dyDescent="0.3">
      <c r="D97" s="7"/>
      <c r="E97" s="7"/>
      <c r="F97" s="7"/>
      <c r="G97" s="7"/>
      <c r="H97" s="7"/>
      <c r="I97" s="7"/>
      <c r="J97" s="7"/>
      <c r="K97" s="7"/>
    </row>
    <row r="98" spans="4:11" x14ac:dyDescent="0.3">
      <c r="D98" s="7"/>
      <c r="E98" s="7"/>
      <c r="F98" s="7"/>
      <c r="G98" s="7"/>
      <c r="H98" s="7"/>
      <c r="I98" s="7"/>
      <c r="J98" s="7"/>
      <c r="K98" s="7"/>
    </row>
    <row r="99" spans="4:11" x14ac:dyDescent="0.3">
      <c r="D99" s="7"/>
      <c r="E99" s="7"/>
      <c r="F99" s="7"/>
      <c r="G99" s="7"/>
      <c r="H99" s="7"/>
      <c r="I99" s="7"/>
      <c r="J99" s="7"/>
      <c r="K99" s="7"/>
    </row>
    <row r="100" spans="4:11" x14ac:dyDescent="0.3">
      <c r="D100" s="7"/>
      <c r="E100" s="7"/>
      <c r="F100" s="7"/>
      <c r="G100" s="7"/>
      <c r="H100" s="7"/>
      <c r="I100" s="7"/>
      <c r="J100" s="7"/>
      <c r="K100" s="7"/>
    </row>
    <row r="101" spans="4:11" x14ac:dyDescent="0.3">
      <c r="D101" s="7"/>
      <c r="E101" s="7"/>
      <c r="F101" s="7"/>
      <c r="G101" s="7"/>
      <c r="H101" s="7"/>
      <c r="I101" s="7"/>
      <c r="J101" s="7"/>
      <c r="K101" s="7"/>
    </row>
    <row r="102" spans="4:11" x14ac:dyDescent="0.3">
      <c r="D102" s="7"/>
      <c r="E102" s="7"/>
      <c r="F102" s="7"/>
      <c r="G102" s="7"/>
      <c r="H102" s="7"/>
      <c r="I102" s="7"/>
      <c r="J102" s="7"/>
      <c r="K102" s="7"/>
    </row>
    <row r="103" spans="4:11" x14ac:dyDescent="0.3">
      <c r="D103" s="7"/>
      <c r="E103" s="7"/>
      <c r="F103" s="7"/>
      <c r="G103" s="7"/>
      <c r="H103" s="7"/>
      <c r="I103" s="7"/>
      <c r="J103" s="7"/>
      <c r="K103" s="7"/>
    </row>
    <row r="104" spans="4:11" x14ac:dyDescent="0.3">
      <c r="D104" s="7"/>
      <c r="E104" s="7"/>
      <c r="F104" s="7"/>
      <c r="G104" s="7"/>
      <c r="H104" s="7"/>
      <c r="I104" s="7"/>
      <c r="J104" s="7"/>
      <c r="K104" s="7"/>
    </row>
    <row r="105" spans="4:11" x14ac:dyDescent="0.3">
      <c r="D105" s="7"/>
      <c r="E105" s="7"/>
      <c r="F105" s="7"/>
      <c r="G105" s="7"/>
      <c r="H105" s="7"/>
      <c r="I105" s="7"/>
      <c r="J105" s="7"/>
      <c r="K105" s="7"/>
    </row>
    <row r="106" spans="4:11" x14ac:dyDescent="0.3">
      <c r="D106" s="7"/>
      <c r="E106" s="7"/>
      <c r="F106" s="7"/>
      <c r="G106" s="7"/>
      <c r="H106" s="7"/>
      <c r="I106" s="7"/>
      <c r="J106" s="7"/>
      <c r="K106" s="7"/>
    </row>
    <row r="107" spans="4:11" x14ac:dyDescent="0.3">
      <c r="D107" s="7"/>
      <c r="E107" s="7"/>
      <c r="F107" s="7"/>
      <c r="G107" s="7"/>
      <c r="H107" s="7"/>
      <c r="I107" s="7"/>
      <c r="J107" s="7"/>
      <c r="K107" s="7"/>
    </row>
    <row r="108" spans="4:11" x14ac:dyDescent="0.3">
      <c r="D108" s="7"/>
      <c r="E108" s="7"/>
      <c r="F108" s="7"/>
      <c r="G108" s="7"/>
      <c r="H108" s="7"/>
      <c r="I108" s="7"/>
      <c r="J108" s="7"/>
      <c r="K108" s="7"/>
    </row>
    <row r="109" spans="4:11" x14ac:dyDescent="0.3">
      <c r="D109" s="7"/>
      <c r="E109" s="7"/>
      <c r="F109" s="7"/>
      <c r="G109" s="7"/>
      <c r="H109" s="7"/>
      <c r="I109" s="7"/>
      <c r="J109" s="7"/>
      <c r="K109" s="7"/>
    </row>
    <row r="110" spans="4:11" x14ac:dyDescent="0.3">
      <c r="D110" s="7"/>
      <c r="E110" s="7"/>
      <c r="F110" s="7"/>
      <c r="G110" s="7"/>
      <c r="H110" s="7"/>
      <c r="I110" s="7"/>
      <c r="J110" s="7"/>
      <c r="K110" s="7"/>
    </row>
    <row r="111" spans="4:11" x14ac:dyDescent="0.3">
      <c r="D111" s="7"/>
      <c r="E111" s="7"/>
      <c r="F111" s="7"/>
      <c r="G111" s="7"/>
      <c r="H111" s="7"/>
      <c r="I111" s="7"/>
      <c r="J111" s="7"/>
      <c r="K111" s="7"/>
    </row>
    <row r="112" spans="4:11" x14ac:dyDescent="0.3">
      <c r="D112" s="7"/>
      <c r="E112" s="7"/>
      <c r="F112" s="7"/>
      <c r="G112" s="7"/>
      <c r="H112" s="7"/>
      <c r="I112" s="7"/>
      <c r="J112" s="7"/>
      <c r="K112" s="7"/>
    </row>
    <row r="113" spans="2:11" x14ac:dyDescent="0.3">
      <c r="D113" s="7"/>
      <c r="E113" s="7"/>
      <c r="F113" s="7"/>
      <c r="G113" s="7"/>
      <c r="H113" s="7"/>
      <c r="I113" s="7"/>
      <c r="J113" s="7"/>
      <c r="K113" s="7"/>
    </row>
    <row r="114" spans="2:11" x14ac:dyDescent="0.3">
      <c r="D114" s="7"/>
      <c r="E114" s="7"/>
      <c r="F114" s="7"/>
      <c r="G114" s="7"/>
      <c r="H114" s="7"/>
      <c r="I114" s="7"/>
      <c r="J114" s="7"/>
      <c r="K114" s="7"/>
    </row>
    <row r="115" spans="2:11" x14ac:dyDescent="0.3">
      <c r="B115" s="39" t="s">
        <v>304</v>
      </c>
      <c r="D115" s="7"/>
      <c r="E115" s="7"/>
      <c r="F115" s="7"/>
      <c r="G115" s="7"/>
      <c r="H115" s="7"/>
      <c r="I115" s="7"/>
      <c r="J115" s="7"/>
      <c r="K115" s="7"/>
    </row>
    <row r="116" spans="2:11" x14ac:dyDescent="0.3">
      <c r="D116" s="7"/>
      <c r="E116" s="7"/>
      <c r="F116" s="7"/>
      <c r="G116" s="7"/>
      <c r="H116" s="7"/>
      <c r="I116" s="7"/>
      <c r="J116" s="7"/>
      <c r="K116" s="7"/>
    </row>
    <row r="117" spans="2:11" x14ac:dyDescent="0.3">
      <c r="D117" s="7"/>
      <c r="E117" s="7"/>
      <c r="F117" s="7"/>
      <c r="G117" s="7"/>
      <c r="H117" s="7"/>
      <c r="I117" s="7"/>
      <c r="J117" s="7"/>
      <c r="K117" s="7"/>
    </row>
    <row r="118" spans="2:11" x14ac:dyDescent="0.3">
      <c r="D118" s="7"/>
      <c r="E118" s="7"/>
      <c r="F118" s="7"/>
      <c r="G118" s="7"/>
      <c r="H118" s="7"/>
      <c r="I118" s="7"/>
      <c r="J118" s="7"/>
      <c r="K118" s="7"/>
    </row>
    <row r="119" spans="2:11" x14ac:dyDescent="0.3">
      <c r="D119" s="7"/>
      <c r="E119" s="7"/>
      <c r="F119" s="7"/>
      <c r="G119" s="7"/>
      <c r="H119" s="7"/>
      <c r="I119" s="7"/>
      <c r="J119" s="7"/>
      <c r="K119" s="7"/>
    </row>
    <row r="120" spans="2:11" x14ac:dyDescent="0.3">
      <c r="D120" s="7"/>
      <c r="E120" s="7"/>
      <c r="F120" s="7"/>
      <c r="G120" s="7"/>
      <c r="H120" s="7"/>
      <c r="I120" s="7"/>
      <c r="J120" s="7"/>
      <c r="K120" s="7"/>
    </row>
    <row r="121" spans="2:11" x14ac:dyDescent="0.3">
      <c r="D121" s="7"/>
      <c r="E121" s="7"/>
      <c r="F121" s="7"/>
      <c r="G121" s="7"/>
      <c r="H121" s="7"/>
      <c r="I121" s="7"/>
      <c r="J121" s="7"/>
      <c r="K121" s="7"/>
    </row>
    <row r="122" spans="2:11" x14ac:dyDescent="0.3">
      <c r="D122" s="7"/>
      <c r="E122" s="7"/>
      <c r="F122" s="7"/>
      <c r="G122" s="7"/>
      <c r="H122" s="7"/>
      <c r="I122" s="7"/>
      <c r="J122" s="7"/>
      <c r="K122" s="7"/>
    </row>
    <row r="123" spans="2:11" x14ac:dyDescent="0.3">
      <c r="D123" s="7"/>
      <c r="E123" s="7"/>
      <c r="F123" s="7"/>
      <c r="G123" s="7"/>
      <c r="H123" s="7"/>
      <c r="I123" s="7"/>
      <c r="J123" s="7"/>
      <c r="K123" s="7"/>
    </row>
    <row r="124" spans="2:11" x14ac:dyDescent="0.3">
      <c r="D124" s="7"/>
      <c r="E124" s="7"/>
      <c r="F124" s="7"/>
      <c r="G124" s="7"/>
      <c r="H124" s="7"/>
      <c r="I124" s="7"/>
      <c r="J124" s="7"/>
      <c r="K124" s="7"/>
    </row>
    <row r="125" spans="2:11" x14ac:dyDescent="0.3">
      <c r="D125" s="7"/>
      <c r="E125" s="7"/>
      <c r="F125" s="7"/>
      <c r="G125" s="7"/>
      <c r="H125" s="7"/>
      <c r="I125" s="7"/>
      <c r="J125" s="7"/>
      <c r="K125" s="7"/>
    </row>
    <row r="126" spans="2:11" x14ac:dyDescent="0.3">
      <c r="D126" s="7"/>
      <c r="E126" s="7"/>
      <c r="F126" s="7"/>
      <c r="G126" s="7"/>
      <c r="H126" s="7"/>
      <c r="I126" s="7"/>
      <c r="J126" s="7"/>
      <c r="K126" s="7"/>
    </row>
    <row r="127" spans="2:11" x14ac:dyDescent="0.3">
      <c r="D127" s="7"/>
      <c r="E127" s="7"/>
      <c r="F127" s="7"/>
      <c r="G127" s="7"/>
      <c r="H127" s="7"/>
      <c r="I127" s="7"/>
      <c r="J127" s="7"/>
      <c r="K127" s="7"/>
    </row>
    <row r="128" spans="2:11" x14ac:dyDescent="0.3">
      <c r="D128" s="7"/>
      <c r="E128" s="7"/>
      <c r="F128" s="7"/>
      <c r="G128" s="7"/>
      <c r="H128" s="7"/>
      <c r="I128" s="7"/>
      <c r="J128" s="7"/>
      <c r="K128" s="7"/>
    </row>
    <row r="129" spans="2:11" x14ac:dyDescent="0.3">
      <c r="D129" s="7"/>
      <c r="E129" s="7"/>
      <c r="F129" s="7"/>
      <c r="G129" s="7"/>
      <c r="H129" s="7"/>
      <c r="I129" s="7"/>
      <c r="J129" s="7"/>
      <c r="K129" s="7"/>
    </row>
    <row r="130" spans="2:11" x14ac:dyDescent="0.3">
      <c r="D130" s="7"/>
      <c r="E130" s="7"/>
      <c r="F130" s="7"/>
      <c r="G130" s="7"/>
      <c r="H130" s="7"/>
      <c r="I130" s="7"/>
      <c r="J130" s="7"/>
      <c r="K130" s="7"/>
    </row>
    <row r="131" spans="2:11" x14ac:dyDescent="0.3">
      <c r="D131" s="7"/>
      <c r="E131" s="7"/>
      <c r="F131" s="7"/>
      <c r="G131" s="7"/>
      <c r="H131" s="7"/>
      <c r="I131" s="7"/>
      <c r="J131" s="7"/>
      <c r="K131" s="7"/>
    </row>
    <row r="132" spans="2:11" x14ac:dyDescent="0.3">
      <c r="D132" s="7"/>
      <c r="E132" s="7"/>
      <c r="F132" s="7"/>
      <c r="G132" s="7"/>
      <c r="H132" s="7"/>
      <c r="I132" s="7"/>
      <c r="J132" s="7"/>
      <c r="K132" s="7"/>
    </row>
    <row r="133" spans="2:11" x14ac:dyDescent="0.3">
      <c r="D133" s="7"/>
      <c r="E133" s="7"/>
      <c r="F133" s="7"/>
      <c r="G133" s="7"/>
      <c r="H133" s="7"/>
      <c r="I133" s="7"/>
      <c r="J133" s="7"/>
      <c r="K133" s="7"/>
    </row>
    <row r="134" spans="2:11" x14ac:dyDescent="0.3">
      <c r="D134" s="7"/>
      <c r="E134" s="7"/>
      <c r="F134" s="7"/>
      <c r="G134" s="7"/>
      <c r="H134" s="7"/>
      <c r="I134" s="7"/>
      <c r="J134" s="7"/>
      <c r="K134" s="7"/>
    </row>
    <row r="135" spans="2:11" x14ac:dyDescent="0.3">
      <c r="D135" s="7"/>
      <c r="E135" s="7"/>
      <c r="F135" s="7"/>
      <c r="G135" s="7"/>
      <c r="H135" s="7"/>
      <c r="I135" s="7"/>
      <c r="J135" s="7"/>
      <c r="K135" s="7"/>
    </row>
    <row r="136" spans="2:11" x14ac:dyDescent="0.3">
      <c r="B136" s="39" t="s">
        <v>159</v>
      </c>
      <c r="D136" s="7"/>
      <c r="E136" s="7"/>
      <c r="F136" s="7"/>
      <c r="G136" s="7"/>
      <c r="H136" s="7"/>
      <c r="I136" s="7"/>
      <c r="J136" s="7"/>
      <c r="K136" s="7"/>
    </row>
    <row r="137" spans="2:11" x14ac:dyDescent="0.3">
      <c r="D137" s="7"/>
      <c r="E137" s="7"/>
      <c r="F137" s="7"/>
      <c r="G137" s="7"/>
      <c r="H137" s="7"/>
      <c r="I137" s="7"/>
      <c r="J137" s="7"/>
      <c r="K137" s="7"/>
    </row>
    <row r="138" spans="2:11" x14ac:dyDescent="0.3">
      <c r="D138" s="7"/>
      <c r="E138" s="7"/>
      <c r="F138" s="7"/>
      <c r="G138" s="7"/>
      <c r="H138" s="7"/>
      <c r="I138" s="7"/>
      <c r="J138" s="7"/>
      <c r="K138" s="7"/>
    </row>
    <row r="139" spans="2:11" x14ac:dyDescent="0.3">
      <c r="D139" s="7"/>
      <c r="E139" s="7"/>
      <c r="F139" s="7"/>
      <c r="G139" s="7"/>
      <c r="H139" s="7"/>
      <c r="I139" s="7"/>
      <c r="J139" s="7"/>
      <c r="K139" s="7"/>
    </row>
    <row r="140" spans="2:11" x14ac:dyDescent="0.3">
      <c r="D140" s="7"/>
      <c r="E140" s="7"/>
      <c r="F140" s="7"/>
      <c r="G140" s="7"/>
      <c r="H140" s="7"/>
      <c r="I140" s="7"/>
      <c r="J140" s="7"/>
      <c r="K140" s="7"/>
    </row>
    <row r="141" spans="2:11" x14ac:dyDescent="0.3">
      <c r="D141" s="7"/>
      <c r="E141" s="7"/>
      <c r="F141" s="7"/>
      <c r="G141" s="7"/>
      <c r="H141" s="7"/>
      <c r="I141" s="7"/>
      <c r="J141" s="7"/>
      <c r="K141" s="7"/>
    </row>
    <row r="142" spans="2:11" x14ac:dyDescent="0.3">
      <c r="D142" s="7"/>
      <c r="E142" s="7"/>
      <c r="F142" s="7"/>
      <c r="G142" s="7"/>
      <c r="H142" s="7"/>
      <c r="I142" s="7"/>
      <c r="J142" s="7"/>
      <c r="K142" s="7"/>
    </row>
    <row r="143" spans="2:11" x14ac:dyDescent="0.3">
      <c r="D143" s="7"/>
      <c r="E143" s="7"/>
      <c r="F143" s="7"/>
      <c r="G143" s="7"/>
      <c r="H143" s="7"/>
      <c r="I143" s="7"/>
      <c r="J143" s="7"/>
      <c r="K143" s="7"/>
    </row>
    <row r="144" spans="2:11" x14ac:dyDescent="0.3">
      <c r="D144" s="7"/>
      <c r="E144" s="7"/>
      <c r="F144" s="7"/>
      <c r="G144" s="7"/>
      <c r="H144" s="7"/>
      <c r="I144" s="7"/>
      <c r="J144" s="7"/>
      <c r="K144" s="7"/>
    </row>
    <row r="145" spans="2:11" x14ac:dyDescent="0.3">
      <c r="D145" s="7"/>
      <c r="E145" s="7"/>
      <c r="F145" s="7"/>
      <c r="G145" s="7"/>
      <c r="H145" s="7"/>
      <c r="I145" s="7"/>
      <c r="J145" s="7"/>
      <c r="K145" s="7"/>
    </row>
    <row r="146" spans="2:11" x14ac:dyDescent="0.3">
      <c r="D146" s="7"/>
      <c r="E146" s="7"/>
      <c r="F146" s="7"/>
      <c r="G146" s="7"/>
      <c r="H146" s="7"/>
      <c r="I146" s="7"/>
      <c r="J146" s="7"/>
      <c r="K146" s="7"/>
    </row>
    <row r="147" spans="2:11" x14ac:dyDescent="0.3">
      <c r="D147" s="7"/>
      <c r="E147" s="7"/>
      <c r="F147" s="7"/>
      <c r="G147" s="7"/>
      <c r="H147" s="7"/>
      <c r="I147" s="7"/>
      <c r="J147" s="7"/>
      <c r="K147" s="7"/>
    </row>
    <row r="148" spans="2:11" x14ac:dyDescent="0.3">
      <c r="D148" s="7"/>
      <c r="E148" s="7"/>
      <c r="F148" s="7"/>
      <c r="G148" s="7"/>
      <c r="H148" s="7"/>
      <c r="I148" s="7"/>
      <c r="J148" s="7"/>
      <c r="K148" s="7"/>
    </row>
    <row r="149" spans="2:11" x14ac:dyDescent="0.3">
      <c r="D149" s="7"/>
      <c r="E149" s="7"/>
      <c r="F149" s="7"/>
      <c r="G149" s="7"/>
      <c r="H149" s="7"/>
      <c r="I149" s="7"/>
      <c r="J149" s="7"/>
      <c r="K149" s="7"/>
    </row>
    <row r="150" spans="2:11" x14ac:dyDescent="0.3">
      <c r="D150" s="7"/>
      <c r="E150" s="7"/>
      <c r="F150" s="7"/>
      <c r="G150" s="7"/>
      <c r="H150" s="7"/>
      <c r="I150" s="7"/>
      <c r="J150" s="7"/>
      <c r="K150" s="7"/>
    </row>
    <row r="151" spans="2:11" x14ac:dyDescent="0.3">
      <c r="D151" s="7"/>
      <c r="E151" s="7"/>
      <c r="F151" s="7"/>
      <c r="G151" s="7"/>
      <c r="H151" s="7"/>
      <c r="I151" s="7"/>
      <c r="J151" s="7"/>
      <c r="K151" s="7"/>
    </row>
    <row r="152" spans="2:11" x14ac:dyDescent="0.3">
      <c r="D152" s="7"/>
      <c r="E152" s="7"/>
      <c r="F152" s="7"/>
      <c r="G152" s="7"/>
      <c r="H152" s="7"/>
      <c r="I152" s="7"/>
      <c r="J152" s="7"/>
      <c r="K152" s="7"/>
    </row>
    <row r="153" spans="2:11" x14ac:dyDescent="0.3">
      <c r="D153" s="7"/>
      <c r="E153" s="7"/>
      <c r="F153" s="7"/>
      <c r="G153" s="7"/>
      <c r="H153" s="7"/>
      <c r="I153" s="7"/>
      <c r="J153" s="7"/>
      <c r="K153" s="7"/>
    </row>
    <row r="154" spans="2:11" x14ac:dyDescent="0.3">
      <c r="D154" s="7"/>
      <c r="E154" s="7"/>
      <c r="F154" s="7"/>
      <c r="G154" s="7"/>
      <c r="H154" s="7"/>
      <c r="I154" s="7"/>
      <c r="J154" s="7"/>
      <c r="K154" s="7"/>
    </row>
    <row r="155" spans="2:11" x14ac:dyDescent="0.3">
      <c r="D155" s="7"/>
      <c r="E155" s="7"/>
      <c r="F155" s="7"/>
      <c r="G155" s="7"/>
      <c r="H155" s="7"/>
      <c r="I155" s="7"/>
      <c r="J155" s="7"/>
      <c r="K155" s="7"/>
    </row>
    <row r="156" spans="2:11" x14ac:dyDescent="0.3">
      <c r="D156" s="7"/>
      <c r="E156" s="7"/>
      <c r="F156" s="7"/>
      <c r="G156" s="7"/>
      <c r="H156" s="7"/>
      <c r="I156" s="7"/>
      <c r="J156" s="7"/>
      <c r="K156" s="7"/>
    </row>
    <row r="157" spans="2:11" x14ac:dyDescent="0.3">
      <c r="B157" s="39" t="s">
        <v>168</v>
      </c>
      <c r="D157" s="7"/>
      <c r="E157" s="7"/>
      <c r="F157" s="7"/>
      <c r="G157" s="7"/>
      <c r="H157" s="7"/>
      <c r="I157" s="7"/>
      <c r="J157" s="7"/>
      <c r="K157" s="7"/>
    </row>
    <row r="158" spans="2:11" x14ac:dyDescent="0.3">
      <c r="D158" s="7"/>
      <c r="E158" s="7"/>
      <c r="F158" s="7"/>
      <c r="G158" s="7"/>
      <c r="H158" s="7"/>
      <c r="I158" s="7"/>
      <c r="J158" s="7"/>
      <c r="K158" s="7"/>
    </row>
    <row r="159" spans="2:11" x14ac:dyDescent="0.3">
      <c r="D159" s="7"/>
      <c r="E159" s="7"/>
      <c r="F159" s="7"/>
      <c r="G159" s="7"/>
      <c r="H159" s="7"/>
      <c r="I159" s="7"/>
      <c r="J159" s="7"/>
      <c r="K159" s="7"/>
    </row>
    <row r="160" spans="2:11" x14ac:dyDescent="0.3">
      <c r="D160" s="7"/>
      <c r="E160" s="7"/>
      <c r="F160" s="7"/>
      <c r="G160" s="7"/>
      <c r="H160" s="7"/>
      <c r="I160" s="7"/>
      <c r="J160" s="7"/>
      <c r="K160" s="7"/>
    </row>
    <row r="161" spans="4:11" x14ac:dyDescent="0.3">
      <c r="D161" s="7"/>
      <c r="E161" s="7"/>
      <c r="F161" s="7"/>
      <c r="G161" s="7"/>
      <c r="H161" s="7"/>
      <c r="I161" s="7"/>
      <c r="J161" s="7"/>
      <c r="K161" s="7"/>
    </row>
    <row r="162" spans="4:11" x14ac:dyDescent="0.3">
      <c r="D162" s="7"/>
      <c r="E162" s="7"/>
      <c r="F162" s="7"/>
      <c r="G162" s="7"/>
      <c r="H162" s="7"/>
      <c r="I162" s="7"/>
      <c r="J162" s="7"/>
      <c r="K162" s="7"/>
    </row>
    <row r="163" spans="4:11" x14ac:dyDescent="0.3">
      <c r="D163" s="7"/>
      <c r="E163" s="7"/>
      <c r="F163" s="7"/>
      <c r="G163" s="7"/>
      <c r="H163" s="7"/>
      <c r="I163" s="7"/>
      <c r="J163" s="7"/>
      <c r="K163" s="7"/>
    </row>
    <row r="164" spans="4:11" x14ac:dyDescent="0.3">
      <c r="D164" s="7"/>
      <c r="E164" s="7"/>
      <c r="F164" s="7"/>
      <c r="G164" s="7"/>
      <c r="H164" s="7"/>
      <c r="I164" s="7"/>
      <c r="J164" s="7"/>
      <c r="K164" s="7"/>
    </row>
    <row r="165" spans="4:11" x14ac:dyDescent="0.3">
      <c r="D165" s="7"/>
      <c r="E165" s="7"/>
      <c r="F165" s="7"/>
      <c r="G165" s="7"/>
      <c r="H165" s="7"/>
      <c r="I165" s="7"/>
      <c r="J165" s="7"/>
      <c r="K165" s="7"/>
    </row>
    <row r="166" spans="4:11" x14ac:dyDescent="0.3">
      <c r="D166" s="7"/>
      <c r="E166" s="7"/>
      <c r="F166" s="7"/>
      <c r="G166" s="7"/>
      <c r="H166" s="7"/>
      <c r="I166" s="7"/>
      <c r="J166" s="7"/>
      <c r="K166" s="7"/>
    </row>
    <row r="167" spans="4:11" x14ac:dyDescent="0.3">
      <c r="D167" s="7"/>
      <c r="E167" s="7"/>
      <c r="F167" s="7"/>
      <c r="G167" s="7"/>
      <c r="H167" s="7"/>
      <c r="I167" s="7"/>
      <c r="J167" s="7"/>
      <c r="K167" s="7"/>
    </row>
    <row r="168" spans="4:11" x14ac:dyDescent="0.3">
      <c r="D168" s="7"/>
      <c r="E168" s="7"/>
      <c r="F168" s="7"/>
      <c r="G168" s="7"/>
      <c r="H168" s="7"/>
      <c r="I168" s="7"/>
      <c r="J168" s="7"/>
      <c r="K168" s="7"/>
    </row>
    <row r="169" spans="4:11" x14ac:dyDescent="0.3">
      <c r="D169" s="7"/>
      <c r="E169" s="7"/>
      <c r="F169" s="7"/>
      <c r="G169" s="7"/>
      <c r="H169" s="7"/>
      <c r="I169" s="7"/>
      <c r="J169" s="7"/>
      <c r="K169" s="7"/>
    </row>
    <row r="170" spans="4:11" x14ac:dyDescent="0.3">
      <c r="D170" s="7"/>
      <c r="E170" s="7"/>
      <c r="F170" s="7"/>
      <c r="G170" s="7"/>
      <c r="H170" s="7"/>
      <c r="I170" s="7"/>
      <c r="J170" s="7"/>
      <c r="K170" s="7"/>
    </row>
    <row r="171" spans="4:11" x14ac:dyDescent="0.3">
      <c r="D171" s="7"/>
      <c r="E171" s="7"/>
      <c r="F171" s="7"/>
      <c r="G171" s="7"/>
      <c r="H171" s="7"/>
      <c r="I171" s="7"/>
      <c r="J171" s="7"/>
      <c r="K171" s="7"/>
    </row>
    <row r="172" spans="4:11" x14ac:dyDescent="0.3">
      <c r="D172" s="7"/>
      <c r="E172" s="7"/>
      <c r="F172" s="7"/>
      <c r="G172" s="7"/>
      <c r="H172" s="7"/>
      <c r="I172" s="7"/>
      <c r="J172" s="7"/>
      <c r="K172" s="7"/>
    </row>
    <row r="173" spans="4:11" x14ac:dyDescent="0.3">
      <c r="D173" s="7"/>
      <c r="E173" s="7"/>
      <c r="F173" s="7"/>
      <c r="G173" s="7"/>
      <c r="H173" s="7"/>
      <c r="I173" s="7"/>
      <c r="J173" s="7"/>
      <c r="K173" s="7"/>
    </row>
    <row r="174" spans="4:11" x14ac:dyDescent="0.3">
      <c r="D174" s="7"/>
      <c r="E174" s="7"/>
      <c r="F174" s="7"/>
      <c r="G174" s="7"/>
      <c r="H174" s="7"/>
      <c r="I174" s="7"/>
      <c r="J174" s="7"/>
      <c r="K174" s="7"/>
    </row>
    <row r="175" spans="4:11" x14ac:dyDescent="0.3">
      <c r="D175" s="7"/>
      <c r="E175" s="7"/>
      <c r="F175" s="7"/>
      <c r="G175" s="7"/>
      <c r="H175" s="7"/>
      <c r="I175" s="7"/>
      <c r="J175" s="7"/>
      <c r="K175" s="7"/>
    </row>
    <row r="176" spans="4:11" x14ac:dyDescent="0.3">
      <c r="D176" s="7"/>
      <c r="E176" s="7"/>
      <c r="F176" s="7"/>
      <c r="G176" s="7"/>
      <c r="H176" s="7"/>
      <c r="I176" s="7"/>
      <c r="J176" s="7"/>
      <c r="K176" s="7"/>
    </row>
    <row r="177" spans="2:11" x14ac:dyDescent="0.3">
      <c r="D177" s="7"/>
      <c r="E177" s="7"/>
      <c r="F177" s="7"/>
      <c r="G177" s="7"/>
      <c r="H177" s="7"/>
      <c r="I177" s="7"/>
      <c r="J177" s="7"/>
      <c r="K177" s="7"/>
    </row>
    <row r="178" spans="2:11" x14ac:dyDescent="0.3">
      <c r="B178" s="39" t="s">
        <v>302</v>
      </c>
    </row>
    <row r="179" spans="2:11" x14ac:dyDescent="0.3">
      <c r="E179" s="31"/>
    </row>
    <row r="199" spans="2:2" x14ac:dyDescent="0.3">
      <c r="B199" s="39" t="s">
        <v>268</v>
      </c>
    </row>
    <row r="218" spans="2:2" x14ac:dyDescent="0.3">
      <c r="B218" s="39" t="s">
        <v>208</v>
      </c>
    </row>
  </sheetData>
  <mergeCells count="1">
    <mergeCell ref="A1:B1"/>
  </mergeCells>
  <conditionalFormatting sqref="D3">
    <cfRule type="cellIs" dxfId="72" priority="54" operator="greaterThan">
      <formula>$C3</formula>
    </cfRule>
  </conditionalFormatting>
  <conditionalFormatting sqref="D12">
    <cfRule type="cellIs" dxfId="71" priority="52" operator="lessThan">
      <formula>$C12</formula>
    </cfRule>
  </conditionalFormatting>
  <conditionalFormatting sqref="D15:G15 K15">
    <cfRule type="cellIs" dxfId="70" priority="50" operator="greaterThan">
      <formula>$C$15</formula>
    </cfRule>
  </conditionalFormatting>
  <conditionalFormatting sqref="E3:G3 K3">
    <cfRule type="cellIs" dxfId="69" priority="46" operator="greaterThan">
      <formula>$C3</formula>
    </cfRule>
  </conditionalFormatting>
  <conditionalFormatting sqref="D51:G51 K51">
    <cfRule type="cellIs" dxfId="68" priority="45" operator="greaterThan">
      <formula>$C51</formula>
    </cfRule>
  </conditionalFormatting>
  <conditionalFormatting sqref="D62:G62 K62">
    <cfRule type="cellIs" dxfId="67" priority="44" operator="greaterThan">
      <formula>$C62</formula>
    </cfRule>
  </conditionalFormatting>
  <conditionalFormatting sqref="D64:G64 K64">
    <cfRule type="cellIs" dxfId="66" priority="43" operator="greaterThan">
      <formula>$C64</formula>
    </cfRule>
  </conditionalFormatting>
  <conditionalFormatting sqref="E12:G12 K12">
    <cfRule type="cellIs" dxfId="65" priority="42" operator="lessThan">
      <formula>$C12</formula>
    </cfRule>
  </conditionalFormatting>
  <conditionalFormatting sqref="D76:E77">
    <cfRule type="cellIs" dxfId="64" priority="41" operator="lessThan">
      <formula>$C76</formula>
    </cfRule>
  </conditionalFormatting>
  <conditionalFormatting sqref="E76:G77 K76:K77">
    <cfRule type="cellIs" dxfId="63" priority="40" operator="lessThan">
      <formula>$C76</formula>
    </cfRule>
  </conditionalFormatting>
  <conditionalFormatting sqref="D65">
    <cfRule type="expression" dxfId="62" priority="31">
      <formula>D$65+D$66&gt;=$C$66</formula>
    </cfRule>
  </conditionalFormatting>
  <conditionalFormatting sqref="E65:G65 K65">
    <cfRule type="expression" dxfId="61" priority="30">
      <formula>E$65+E$66&gt;=$C$66</formula>
    </cfRule>
  </conditionalFormatting>
  <conditionalFormatting sqref="D66">
    <cfRule type="expression" dxfId="60" priority="29">
      <formula>D$65+D$66&gt;=$C$66</formula>
    </cfRule>
  </conditionalFormatting>
  <conditionalFormatting sqref="E66:G66 K66">
    <cfRule type="expression" dxfId="59" priority="28">
      <formula>E$65+E$66&gt;=$C$66</formula>
    </cfRule>
  </conditionalFormatting>
  <conditionalFormatting sqref="H15">
    <cfRule type="cellIs" dxfId="58" priority="27" operator="greaterThan">
      <formula>$C$15</formula>
    </cfRule>
  </conditionalFormatting>
  <conditionalFormatting sqref="H3">
    <cfRule type="cellIs" dxfId="57" priority="26" operator="greaterThan">
      <formula>$C3</formula>
    </cfRule>
  </conditionalFormatting>
  <conditionalFormatting sqref="H51">
    <cfRule type="cellIs" dxfId="56" priority="25" operator="greaterThan">
      <formula>$C51</formula>
    </cfRule>
  </conditionalFormatting>
  <conditionalFormatting sqref="H62">
    <cfRule type="cellIs" dxfId="55" priority="24" operator="greaterThan">
      <formula>$C62</formula>
    </cfRule>
  </conditionalFormatting>
  <conditionalFormatting sqref="H64">
    <cfRule type="cellIs" dxfId="54" priority="23" operator="greaterThan">
      <formula>$C64</formula>
    </cfRule>
  </conditionalFormatting>
  <conditionalFormatting sqref="H12">
    <cfRule type="cellIs" dxfId="53" priority="22" operator="lessThan">
      <formula>$C12</formula>
    </cfRule>
  </conditionalFormatting>
  <conditionalFormatting sqref="H76:H77">
    <cfRule type="cellIs" dxfId="52" priority="21" operator="lessThan">
      <formula>$C76</formula>
    </cfRule>
  </conditionalFormatting>
  <conditionalFormatting sqref="H65">
    <cfRule type="expression" dxfId="51" priority="20">
      <formula>H$65+H$66&gt;=$C$66</formula>
    </cfRule>
  </conditionalFormatting>
  <conditionalFormatting sqref="H66">
    <cfRule type="expression" dxfId="50" priority="19">
      <formula>H$65+H$66&gt;=$C$66</formula>
    </cfRule>
  </conditionalFormatting>
  <conditionalFormatting sqref="I15">
    <cfRule type="cellIs" dxfId="49" priority="18" operator="greaterThan">
      <formula>$C$15</formula>
    </cfRule>
  </conditionalFormatting>
  <conditionalFormatting sqref="I3">
    <cfRule type="cellIs" dxfId="48" priority="17" operator="greaterThan">
      <formula>$C3</formula>
    </cfRule>
  </conditionalFormatting>
  <conditionalFormatting sqref="I51">
    <cfRule type="cellIs" dxfId="47" priority="16" operator="greaterThan">
      <formula>$C51</formula>
    </cfRule>
  </conditionalFormatting>
  <conditionalFormatting sqref="I62">
    <cfRule type="cellIs" dxfId="46" priority="15" operator="greaterThan">
      <formula>$C62</formula>
    </cfRule>
  </conditionalFormatting>
  <conditionalFormatting sqref="I64">
    <cfRule type="cellIs" dxfId="45" priority="14" operator="greaterThan">
      <formula>$C64</formula>
    </cfRule>
  </conditionalFormatting>
  <conditionalFormatting sqref="I12">
    <cfRule type="cellIs" dxfId="44" priority="13" operator="lessThan">
      <formula>$C12</formula>
    </cfRule>
  </conditionalFormatting>
  <conditionalFormatting sqref="I76:I77">
    <cfRule type="cellIs" dxfId="43" priority="12" operator="lessThan">
      <formula>$C76</formula>
    </cfRule>
  </conditionalFormatting>
  <conditionalFormatting sqref="I65">
    <cfRule type="expression" dxfId="42" priority="11">
      <formula>I$65+I$66&gt;=$C$66</formula>
    </cfRule>
  </conditionalFormatting>
  <conditionalFormatting sqref="I66">
    <cfRule type="expression" dxfId="41" priority="10">
      <formula>I$65+I$66&gt;=$C$66</formula>
    </cfRule>
  </conditionalFormatting>
  <conditionalFormatting sqref="J15">
    <cfRule type="cellIs" dxfId="40" priority="9" operator="greaterThan">
      <formula>$C$15</formula>
    </cfRule>
  </conditionalFormatting>
  <conditionalFormatting sqref="J3">
    <cfRule type="cellIs" dxfId="39" priority="8" operator="greaterThan">
      <formula>$C3</formula>
    </cfRule>
  </conditionalFormatting>
  <conditionalFormatting sqref="J51">
    <cfRule type="cellIs" dxfId="38" priority="7" operator="greaterThan">
      <formula>$C51</formula>
    </cfRule>
  </conditionalFormatting>
  <conditionalFormatting sqref="J62">
    <cfRule type="cellIs" dxfId="37" priority="6" operator="greaterThan">
      <formula>$C62</formula>
    </cfRule>
  </conditionalFormatting>
  <conditionalFormatting sqref="J64">
    <cfRule type="cellIs" dxfId="36" priority="5" operator="greaterThan">
      <formula>$C64</formula>
    </cfRule>
  </conditionalFormatting>
  <conditionalFormatting sqref="J12">
    <cfRule type="cellIs" dxfId="35" priority="4" operator="lessThan">
      <formula>$C12</formula>
    </cfRule>
  </conditionalFormatting>
  <conditionalFormatting sqref="J76:J77">
    <cfRule type="cellIs" dxfId="34" priority="3" operator="lessThan">
      <formula>$C76</formula>
    </cfRule>
  </conditionalFormatting>
  <conditionalFormatting sqref="J65">
    <cfRule type="expression" dxfId="33" priority="2">
      <formula>J$65+J$66&gt;=$C$66</formula>
    </cfRule>
  </conditionalFormatting>
  <conditionalFormatting sqref="J66">
    <cfRule type="expression" dxfId="32" priority="1">
      <formula>J$65+J$66&gt;=$C$66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Entrate_Uscite</vt:lpstr>
      <vt:lpstr>Tav_Entrate</vt:lpstr>
      <vt:lpstr>Tav_Uscite</vt:lpstr>
      <vt:lpstr>Tav_Saldi</vt:lpstr>
      <vt:lpstr>Risultato_amministrazione</vt:lpstr>
      <vt:lpstr>Conto_economico</vt:lpstr>
      <vt:lpstr>Tav_contoeconomico</vt:lpstr>
      <vt:lpstr>Stato_patrimoniale</vt:lpstr>
      <vt:lpstr>Piano_indicatori</vt:lpstr>
      <vt:lpstr>Tav_indicatori</vt:lpstr>
      <vt:lpstr>Popolazione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2019-02-06T21:02:13Z</dcterms:created>
  <dcterms:modified xsi:type="dcterms:W3CDTF">2024-12-27T11:53:29Z</dcterms:modified>
</cp:coreProperties>
</file>